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827"/>
  <workbookPr showInkAnnotation="0" codeName="ThisWorkbook" defaultThemeVersion="124226"/>
  <mc:AlternateContent xmlns:mc="http://schemas.openxmlformats.org/markup-compatibility/2006">
    <mc:Choice Requires="x15">
      <x15ac:absPath xmlns:x15ac="http://schemas.microsoft.com/office/spreadsheetml/2010/11/ac" url="W:\Red\ACTIVE PROJECTS\Nevin Plaza - Rehab\Finance\State Government\Joint TCAC-CDLAC Application\March 2022 Application\READY FOR REVIEW\"/>
    </mc:Choice>
  </mc:AlternateContent>
  <xr:revisionPtr revIDLastSave="0" documentId="13_ncr:1_{A064CBAB-BE61-4B8E-9DA4-38EBC9A2A314}" xr6:coauthVersionLast="47" xr6:coauthVersionMax="47" xr10:uidLastSave="{00000000-0000-0000-0000-000000000000}"/>
  <bookViews>
    <workbookView xWindow="-120" yWindow="-120" windowWidth="20730" windowHeight="11160" tabRatio="905" firstSheet="3"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System'!$A$1:$AM$803</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alcMode="manual"/>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99" i="4" l="1"/>
  <c r="S45" i="4"/>
  <c r="C45" i="4"/>
  <c r="AM568" i="3"/>
  <c r="AM571" i="3"/>
  <c r="AO650" i="3"/>
  <c r="U638" i="3"/>
  <c r="AF637" i="3" l="1"/>
  <c r="E40" i="7"/>
  <c r="G28" i="7"/>
  <c r="I28" i="7" s="1"/>
  <c r="K28" i="7" s="1"/>
  <c r="M28" i="7" s="1"/>
  <c r="O28" i="7" s="1"/>
  <c r="Q28" i="7" s="1"/>
  <c r="S28" i="7" s="1"/>
  <c r="U28" i="7" s="1"/>
  <c r="W28" i="7" s="1"/>
  <c r="Y28" i="7" s="1"/>
  <c r="AA28" i="7" s="1"/>
  <c r="AC28" i="7" s="1"/>
  <c r="AE28" i="7" s="1"/>
  <c r="AG28" i="7" s="1"/>
  <c r="AI28" i="7" s="1"/>
  <c r="AK28" i="7" s="1"/>
  <c r="AM28" i="7" s="1"/>
  <c r="AO28" i="7" s="1"/>
  <c r="AQ28" i="7" s="1"/>
  <c r="AS28" i="7" s="1"/>
  <c r="AU28" i="7" s="1"/>
  <c r="AW28" i="7" s="1"/>
  <c r="AY28" i="7" s="1"/>
  <c r="BA28" i="7" s="1"/>
  <c r="BC28" i="7" s="1"/>
  <c r="BE28" i="7" s="1"/>
  <c r="BG28" i="7" s="1"/>
  <c r="BI28" i="7" s="1"/>
  <c r="BK28" i="7" s="1"/>
  <c r="BM28" i="7" s="1"/>
  <c r="BO28" i="7" s="1"/>
  <c r="BQ28" i="7" s="1"/>
  <c r="BS28" i="7" s="1"/>
  <c r="BU28" i="7" s="1"/>
  <c r="BW28" i="7" s="1"/>
  <c r="BY28" i="7" s="1"/>
  <c r="CA28" i="7" s="1"/>
  <c r="CC28" i="7" s="1"/>
  <c r="CE28" i="7" s="1"/>
  <c r="CG28" i="7" s="1"/>
  <c r="CI28" i="7" s="1"/>
  <c r="CK28" i="7" s="1"/>
  <c r="CM28" i="7" s="1"/>
  <c r="CO28" i="7" s="1"/>
  <c r="CQ28" i="7" s="1"/>
  <c r="CS28" i="7" s="1"/>
  <c r="CU28" i="7" s="1"/>
  <c r="CW28" i="7" s="1"/>
  <c r="CY28" i="7" s="1"/>
  <c r="DA28" i="7" s="1"/>
  <c r="DC28" i="7" s="1"/>
  <c r="DE28" i="7" s="1"/>
  <c r="DG28" i="7" s="1"/>
  <c r="DI28" i="7" s="1"/>
  <c r="DK28" i="7" s="1"/>
  <c r="DM28" i="7" s="1"/>
  <c r="DO28" i="7" s="1"/>
  <c r="DQ28" i="7" s="1"/>
  <c r="DS28" i="7" s="1"/>
  <c r="DU28" i="7" s="1"/>
  <c r="DW28" i="7" s="1"/>
  <c r="DY28" i="7" s="1"/>
  <c r="EA28" i="7" s="1"/>
  <c r="EC28" i="7" s="1"/>
  <c r="EE28" i="7" s="1"/>
  <c r="EG28" i="7" s="1"/>
  <c r="EI28" i="7" s="1"/>
  <c r="EK28" i="7" s="1"/>
  <c r="EM28" i="7" s="1"/>
  <c r="EO28" i="7" s="1"/>
  <c r="EQ28" i="7" s="1"/>
  <c r="ES28" i="7" s="1"/>
  <c r="EU28" i="7" s="1"/>
  <c r="EW28" i="7" s="1"/>
  <c r="EY28" i="7" s="1"/>
  <c r="FA28" i="7" s="1"/>
  <c r="FC28" i="7" s="1"/>
  <c r="FE28" i="7" s="1"/>
  <c r="FG28" i="7" s="1"/>
  <c r="FI28" i="7" s="1"/>
  <c r="FK28" i="7" s="1"/>
  <c r="FM28" i="7" s="1"/>
  <c r="FO28" i="7" s="1"/>
  <c r="FQ28" i="7" s="1"/>
  <c r="FS28" i="7" s="1"/>
  <c r="FU28" i="7" s="1"/>
  <c r="FW28" i="7" s="1"/>
  <c r="FY28" i="7" s="1"/>
  <c r="GA28" i="7" s="1"/>
  <c r="GC28" i="7" s="1"/>
  <c r="GE28" i="7" s="1"/>
  <c r="GG28" i="7" s="1"/>
  <c r="GI28" i="7" s="1"/>
  <c r="GK28" i="7" s="1"/>
  <c r="GM28" i="7" s="1"/>
  <c r="GO28" i="7" s="1"/>
  <c r="GQ28" i="7" s="1"/>
  <c r="GS28" i="7" s="1"/>
  <c r="GU28" i="7" s="1"/>
  <c r="GW28" i="7" s="1"/>
  <c r="GY28" i="7" s="1"/>
  <c r="HA28" i="7" s="1"/>
  <c r="HC28" i="7" s="1"/>
  <c r="HE28" i="7" s="1"/>
  <c r="HG28" i="7" s="1"/>
  <c r="HI28" i="7" s="1"/>
  <c r="HK28" i="7" s="1"/>
  <c r="HM28" i="7" s="1"/>
  <c r="HO28" i="7" s="1"/>
  <c r="HQ28" i="7" s="1"/>
  <c r="HS28" i="7" s="1"/>
  <c r="HU28" i="7" s="1"/>
  <c r="HW28" i="7" s="1"/>
  <c r="HY28" i="7" s="1"/>
  <c r="IA28" i="7" s="1"/>
  <c r="IC28" i="7" s="1"/>
  <c r="IE28" i="7" s="1"/>
  <c r="IG28" i="7" s="1"/>
  <c r="II28" i="7" s="1"/>
  <c r="IK28" i="7" s="1"/>
  <c r="IM28" i="7" s="1"/>
  <c r="IO28" i="7" s="1"/>
  <c r="IQ28" i="7" s="1"/>
  <c r="IS28" i="7" s="1"/>
  <c r="IU28" i="7" s="1"/>
  <c r="IW28" i="7" s="1"/>
  <c r="IY28" i="7" s="1"/>
  <c r="JA28" i="7" s="1"/>
  <c r="JC28" i="7" s="1"/>
  <c r="JE28" i="7" s="1"/>
  <c r="JG28" i="7" s="1"/>
  <c r="JI28" i="7" s="1"/>
  <c r="JK28" i="7" s="1"/>
  <c r="JM28" i="7" s="1"/>
  <c r="JO28" i="7" s="1"/>
  <c r="JQ28" i="7" s="1"/>
  <c r="JS28" i="7" s="1"/>
  <c r="JU28" i="7" s="1"/>
  <c r="JW28" i="7" s="1"/>
  <c r="JY28" i="7" s="1"/>
  <c r="KA28" i="7" s="1"/>
  <c r="KC28" i="7" s="1"/>
  <c r="KE28" i="7" s="1"/>
  <c r="KG28" i="7" s="1"/>
  <c r="KI28" i="7" s="1"/>
  <c r="KK28" i="7" s="1"/>
  <c r="KM28" i="7" s="1"/>
  <c r="KO28" i="7" s="1"/>
  <c r="KQ28" i="7" s="1"/>
  <c r="KS28" i="7" s="1"/>
  <c r="KU28" i="7" s="1"/>
  <c r="KW28" i="7" s="1"/>
  <c r="KY28" i="7" s="1"/>
  <c r="LA28" i="7" s="1"/>
  <c r="LC28" i="7" s="1"/>
  <c r="LE28" i="7" s="1"/>
  <c r="LG28" i="7" s="1"/>
  <c r="LI28" i="7" s="1"/>
  <c r="LK28" i="7" s="1"/>
  <c r="LM28" i="7" s="1"/>
  <c r="LO28" i="7" s="1"/>
  <c r="LQ28" i="7" s="1"/>
  <c r="LS28" i="7" s="1"/>
  <c r="LU28" i="7" s="1"/>
  <c r="LW28" i="7" s="1"/>
  <c r="LY28" i="7" s="1"/>
  <c r="MA28" i="7" s="1"/>
  <c r="MC28" i="7" s="1"/>
  <c r="ME28" i="7" s="1"/>
  <c r="MG28" i="7" s="1"/>
  <c r="MI28" i="7" s="1"/>
  <c r="MK28" i="7" s="1"/>
  <c r="MM28" i="7" s="1"/>
  <c r="MO28" i="7" s="1"/>
  <c r="MQ28" i="7" s="1"/>
  <c r="MS28" i="7" s="1"/>
  <c r="MU28" i="7" s="1"/>
  <c r="MW28" i="7" s="1"/>
  <c r="MY28" i="7" s="1"/>
  <c r="NA28" i="7" s="1"/>
  <c r="NC28" i="7" s="1"/>
  <c r="NE28" i="7" s="1"/>
  <c r="NG28" i="7" s="1"/>
  <c r="NI28" i="7" s="1"/>
  <c r="NK28" i="7" s="1"/>
  <c r="NM28" i="7" s="1"/>
  <c r="NO28" i="7" s="1"/>
  <c r="NQ28" i="7" s="1"/>
  <c r="NS28" i="7" s="1"/>
  <c r="NU28" i="7" s="1"/>
  <c r="NW28" i="7" s="1"/>
  <c r="NY28" i="7" s="1"/>
  <c r="OA28" i="7" s="1"/>
  <c r="OC28" i="7" s="1"/>
  <c r="OE28" i="7" s="1"/>
  <c r="OG28" i="7" s="1"/>
  <c r="OI28" i="7" s="1"/>
  <c r="OK28" i="7" s="1"/>
  <c r="OM28" i="7" s="1"/>
  <c r="OO28" i="7" s="1"/>
  <c r="OQ28" i="7" s="1"/>
  <c r="OS28" i="7" s="1"/>
  <c r="OU28" i="7" s="1"/>
  <c r="OW28" i="7" s="1"/>
  <c r="OY28" i="7" s="1"/>
  <c r="PA28" i="7" s="1"/>
  <c r="PC28" i="7" s="1"/>
  <c r="PE28" i="7" s="1"/>
  <c r="PG28" i="7" s="1"/>
  <c r="PI28" i="7" s="1"/>
  <c r="PK28" i="7" s="1"/>
  <c r="PM28" i="7" s="1"/>
  <c r="PO28" i="7" s="1"/>
  <c r="PQ28" i="7" s="1"/>
  <c r="PS28" i="7" s="1"/>
  <c r="PU28" i="7" s="1"/>
  <c r="PW28" i="7" s="1"/>
  <c r="PY28" i="7" s="1"/>
  <c r="QA28" i="7" s="1"/>
  <c r="QC28" i="7" s="1"/>
  <c r="QE28" i="7" s="1"/>
  <c r="QG28" i="7" s="1"/>
  <c r="QI28" i="7" s="1"/>
  <c r="QK28" i="7" s="1"/>
  <c r="QM28" i="7" s="1"/>
  <c r="QO28" i="7" s="1"/>
  <c r="QQ28" i="7" s="1"/>
  <c r="QS28" i="7" s="1"/>
  <c r="QU28" i="7" s="1"/>
  <c r="QW28" i="7" s="1"/>
  <c r="QY28" i="7" s="1"/>
  <c r="RA28" i="7" s="1"/>
  <c r="RC28" i="7" s="1"/>
  <c r="RE28" i="7" s="1"/>
  <c r="RG28" i="7" s="1"/>
  <c r="RI28" i="7" s="1"/>
  <c r="RK28" i="7" s="1"/>
  <c r="RM28" i="7" s="1"/>
  <c r="RO28" i="7" s="1"/>
  <c r="RQ28" i="7" s="1"/>
  <c r="RS28" i="7" s="1"/>
  <c r="RU28" i="7" s="1"/>
  <c r="RW28" i="7" s="1"/>
  <c r="RY28" i="7" s="1"/>
  <c r="SA28" i="7" s="1"/>
  <c r="SC28" i="7" s="1"/>
  <c r="SE28" i="7" s="1"/>
  <c r="SG28" i="7" s="1"/>
  <c r="SI28" i="7" s="1"/>
  <c r="SK28" i="7" s="1"/>
  <c r="SM28" i="7" s="1"/>
  <c r="SO28" i="7" s="1"/>
  <c r="SQ28" i="7" s="1"/>
  <c r="SS28" i="7" s="1"/>
  <c r="SU28" i="7" s="1"/>
  <c r="SW28" i="7" s="1"/>
  <c r="SY28" i="7" s="1"/>
  <c r="TA28" i="7" s="1"/>
  <c r="TC28" i="7" s="1"/>
  <c r="TE28" i="7" s="1"/>
  <c r="TG28" i="7" s="1"/>
  <c r="TI28" i="7" s="1"/>
  <c r="TK28" i="7" s="1"/>
  <c r="TM28" i="7" s="1"/>
  <c r="TO28" i="7" s="1"/>
  <c r="TQ28" i="7" s="1"/>
  <c r="TS28" i="7" s="1"/>
  <c r="TU28" i="7" s="1"/>
  <c r="TW28" i="7" s="1"/>
  <c r="TY28" i="7" s="1"/>
  <c r="UA28" i="7" s="1"/>
  <c r="UC28" i="7" s="1"/>
  <c r="UE28" i="7" s="1"/>
  <c r="UG28" i="7" s="1"/>
  <c r="UI28" i="7" s="1"/>
  <c r="UK28" i="7" s="1"/>
  <c r="UM28" i="7" s="1"/>
  <c r="UO28" i="7" s="1"/>
  <c r="UQ28" i="7" s="1"/>
  <c r="US28" i="7" s="1"/>
  <c r="UU28" i="7" s="1"/>
  <c r="UW28" i="7" s="1"/>
  <c r="UY28" i="7" s="1"/>
  <c r="VA28" i="7" s="1"/>
  <c r="VC28" i="7" s="1"/>
  <c r="VE28" i="7" s="1"/>
  <c r="VG28" i="7" s="1"/>
  <c r="VI28" i="7" s="1"/>
  <c r="VK28" i="7" s="1"/>
  <c r="VM28" i="7" s="1"/>
  <c r="VO28" i="7" s="1"/>
  <c r="VQ28" i="7" s="1"/>
  <c r="VS28" i="7" s="1"/>
  <c r="VU28" i="7" s="1"/>
  <c r="VW28" i="7" s="1"/>
  <c r="VY28" i="7" s="1"/>
  <c r="WA28" i="7" s="1"/>
  <c r="WC28" i="7" s="1"/>
  <c r="WE28" i="7" s="1"/>
  <c r="WG28" i="7" s="1"/>
  <c r="WI28" i="7" s="1"/>
  <c r="WK28" i="7" s="1"/>
  <c r="WM28" i="7" s="1"/>
  <c r="WO28" i="7" s="1"/>
  <c r="WQ28" i="7" s="1"/>
  <c r="WS28" i="7" s="1"/>
  <c r="WU28" i="7" s="1"/>
  <c r="WW28" i="7" s="1"/>
  <c r="WY28" i="7" s="1"/>
  <c r="XA28" i="7" s="1"/>
  <c r="XC28" i="7" s="1"/>
  <c r="XE28" i="7" s="1"/>
  <c r="XG28" i="7" s="1"/>
  <c r="XI28" i="7" s="1"/>
  <c r="XK28" i="7" s="1"/>
  <c r="XM28" i="7" s="1"/>
  <c r="XO28" i="7" s="1"/>
  <c r="XQ28" i="7" s="1"/>
  <c r="XS28" i="7" s="1"/>
  <c r="XU28" i="7" s="1"/>
  <c r="XW28" i="7" s="1"/>
  <c r="XY28" i="7" s="1"/>
  <c r="YA28" i="7" s="1"/>
  <c r="YC28" i="7" s="1"/>
  <c r="YE28" i="7" s="1"/>
  <c r="YG28" i="7" s="1"/>
  <c r="YI28" i="7" s="1"/>
  <c r="YK28" i="7" s="1"/>
  <c r="YM28" i="7" s="1"/>
  <c r="YO28" i="7" s="1"/>
  <c r="YQ28" i="7" s="1"/>
  <c r="YS28" i="7" s="1"/>
  <c r="YU28" i="7" s="1"/>
  <c r="YW28" i="7" s="1"/>
  <c r="YY28" i="7" s="1"/>
  <c r="ZA28" i="7" s="1"/>
  <c r="ZC28" i="7" s="1"/>
  <c r="ZE28" i="7" s="1"/>
  <c r="ZG28" i="7" s="1"/>
  <c r="ZI28" i="7" s="1"/>
  <c r="ZK28" i="7" s="1"/>
  <c r="ZM28" i="7" s="1"/>
  <c r="ZO28" i="7" s="1"/>
  <c r="ZQ28" i="7" s="1"/>
  <c r="ZS28" i="7" s="1"/>
  <c r="ZU28" i="7" s="1"/>
  <c r="ZW28" i="7" s="1"/>
  <c r="ZY28" i="7" s="1"/>
  <c r="AAA28" i="7" s="1"/>
  <c r="AAC28" i="7" s="1"/>
  <c r="AAE28" i="7" s="1"/>
  <c r="AAG28" i="7" s="1"/>
  <c r="AAI28" i="7" s="1"/>
  <c r="AAK28" i="7" s="1"/>
  <c r="AAM28" i="7" s="1"/>
  <c r="AAO28" i="7" s="1"/>
  <c r="AAQ28" i="7" s="1"/>
  <c r="AAS28" i="7" s="1"/>
  <c r="AAU28" i="7" s="1"/>
  <c r="AAW28" i="7" s="1"/>
  <c r="AAY28" i="7" s="1"/>
  <c r="ABA28" i="7" s="1"/>
  <c r="ABC28" i="7" s="1"/>
  <c r="ABE28" i="7" s="1"/>
  <c r="ABG28" i="7" s="1"/>
  <c r="ABI28" i="7" s="1"/>
  <c r="ABK28" i="7" s="1"/>
  <c r="ABM28" i="7" s="1"/>
  <c r="ABO28" i="7" s="1"/>
  <c r="ABQ28" i="7" s="1"/>
  <c r="ABS28" i="7" s="1"/>
  <c r="ABU28" i="7" s="1"/>
  <c r="ABW28" i="7" s="1"/>
  <c r="ABY28" i="7" s="1"/>
  <c r="ACA28" i="7" s="1"/>
  <c r="ACC28" i="7" s="1"/>
  <c r="ACE28" i="7" s="1"/>
  <c r="ACG28" i="7" s="1"/>
  <c r="ACI28" i="7" s="1"/>
  <c r="ACK28" i="7" s="1"/>
  <c r="ACM28" i="7" s="1"/>
  <c r="ACO28" i="7" s="1"/>
  <c r="ACQ28" i="7" s="1"/>
  <c r="ACS28" i="7" s="1"/>
  <c r="ACU28" i="7" s="1"/>
  <c r="ACW28" i="7" s="1"/>
  <c r="ACY28" i="7" s="1"/>
  <c r="ADA28" i="7" s="1"/>
  <c r="ADC28" i="7" s="1"/>
  <c r="ADE28" i="7" s="1"/>
  <c r="ADG28" i="7" s="1"/>
  <c r="ADI28" i="7" s="1"/>
  <c r="ADK28" i="7" s="1"/>
  <c r="ADM28" i="7" s="1"/>
  <c r="ADO28" i="7" s="1"/>
  <c r="ADQ28" i="7" s="1"/>
  <c r="ADS28" i="7" s="1"/>
  <c r="ADU28" i="7" s="1"/>
  <c r="ADW28" i="7" s="1"/>
  <c r="ADY28" i="7" s="1"/>
  <c r="AEA28" i="7" s="1"/>
  <c r="AEC28" i="7" s="1"/>
  <c r="AEE28" i="7" s="1"/>
  <c r="AEG28" i="7" s="1"/>
  <c r="AEI28" i="7" s="1"/>
  <c r="AEK28" i="7" s="1"/>
  <c r="AEM28" i="7" s="1"/>
  <c r="AEO28" i="7" s="1"/>
  <c r="AEQ28" i="7" s="1"/>
  <c r="AES28" i="7" s="1"/>
  <c r="AEU28" i="7" s="1"/>
  <c r="AEW28" i="7" s="1"/>
  <c r="AEY28" i="7" s="1"/>
  <c r="AFA28" i="7" s="1"/>
  <c r="AFC28" i="7" s="1"/>
  <c r="AFE28" i="7" s="1"/>
  <c r="AFG28" i="7" s="1"/>
  <c r="AFI28" i="7" s="1"/>
  <c r="AFK28" i="7" s="1"/>
  <c r="AFM28" i="7" s="1"/>
  <c r="AFO28" i="7" s="1"/>
  <c r="AFQ28" i="7" s="1"/>
  <c r="AFS28" i="7" s="1"/>
  <c r="AFU28" i="7" s="1"/>
  <c r="AFW28" i="7" s="1"/>
  <c r="AFY28" i="7" s="1"/>
  <c r="AGA28" i="7" s="1"/>
  <c r="AGC28" i="7" s="1"/>
  <c r="AGE28" i="7" s="1"/>
  <c r="AGG28" i="7" s="1"/>
  <c r="AGI28" i="7" s="1"/>
  <c r="AGK28" i="7" s="1"/>
  <c r="AGM28" i="7" s="1"/>
  <c r="AGO28" i="7" s="1"/>
  <c r="AGQ28" i="7" s="1"/>
  <c r="AGS28" i="7" s="1"/>
  <c r="AGU28" i="7" s="1"/>
  <c r="AGW28" i="7" s="1"/>
  <c r="AGY28" i="7" s="1"/>
  <c r="AHA28" i="7" s="1"/>
  <c r="AHC28" i="7" s="1"/>
  <c r="AHE28" i="7" s="1"/>
  <c r="AHG28" i="7" s="1"/>
  <c r="AHI28" i="7" s="1"/>
  <c r="AHK28" i="7" s="1"/>
  <c r="AHM28" i="7" s="1"/>
  <c r="AHO28" i="7" s="1"/>
  <c r="AHQ28" i="7" s="1"/>
  <c r="AHS28" i="7" s="1"/>
  <c r="AHU28" i="7" s="1"/>
  <c r="AHW28" i="7" s="1"/>
  <c r="AHY28" i="7" s="1"/>
  <c r="AIA28" i="7" s="1"/>
  <c r="AIC28" i="7" s="1"/>
  <c r="AIE28" i="7" s="1"/>
  <c r="AIG28" i="7" s="1"/>
  <c r="AII28" i="7" s="1"/>
  <c r="AIK28" i="7" s="1"/>
  <c r="AIM28" i="7" s="1"/>
  <c r="AIO28" i="7" s="1"/>
  <c r="AIQ28" i="7" s="1"/>
  <c r="AIS28" i="7" s="1"/>
  <c r="AIU28" i="7" s="1"/>
  <c r="AIW28" i="7" s="1"/>
  <c r="AIY28" i="7" s="1"/>
  <c r="AJA28" i="7" s="1"/>
  <c r="AJC28" i="7" s="1"/>
  <c r="AJE28" i="7" s="1"/>
  <c r="AJG28" i="7" s="1"/>
  <c r="AJI28" i="7" s="1"/>
  <c r="AJK28" i="7" s="1"/>
  <c r="AJM28" i="7" s="1"/>
  <c r="AJO28" i="7" s="1"/>
  <c r="AJQ28" i="7" s="1"/>
  <c r="AJS28" i="7" s="1"/>
  <c r="AJU28" i="7" s="1"/>
  <c r="AJW28" i="7" s="1"/>
  <c r="AJY28" i="7" s="1"/>
  <c r="AKA28" i="7" s="1"/>
  <c r="AKC28" i="7" s="1"/>
  <c r="AKE28" i="7" s="1"/>
  <c r="AKG28" i="7" s="1"/>
  <c r="AKI28" i="7" s="1"/>
  <c r="AKK28" i="7" s="1"/>
  <c r="AKM28" i="7" s="1"/>
  <c r="AKO28" i="7" s="1"/>
  <c r="AKQ28" i="7" s="1"/>
  <c r="AKS28" i="7" s="1"/>
  <c r="AKU28" i="7" s="1"/>
  <c r="AKW28" i="7" s="1"/>
  <c r="AKY28" i="7" s="1"/>
  <c r="ALA28" i="7" s="1"/>
  <c r="ALC28" i="7" s="1"/>
  <c r="ALE28" i="7" s="1"/>
  <c r="ALG28" i="7" s="1"/>
  <c r="ALI28" i="7" s="1"/>
  <c r="ALK28" i="7" s="1"/>
  <c r="ALM28" i="7" s="1"/>
  <c r="ALO28" i="7" s="1"/>
  <c r="ALQ28" i="7" s="1"/>
  <c r="ALS28" i="7" s="1"/>
  <c r="ALU28" i="7" s="1"/>
  <c r="ALW28" i="7" s="1"/>
  <c r="ALY28" i="7" s="1"/>
  <c r="AMA28" i="7" s="1"/>
  <c r="AMC28" i="7" s="1"/>
  <c r="AME28" i="7" s="1"/>
  <c r="AMG28" i="7" s="1"/>
  <c r="AMI28" i="7" s="1"/>
  <c r="AMK28" i="7" s="1"/>
  <c r="AMM28" i="7" s="1"/>
  <c r="AMO28" i="7" s="1"/>
  <c r="AMQ28" i="7" s="1"/>
  <c r="AMS28" i="7" s="1"/>
  <c r="AMU28" i="7" s="1"/>
  <c r="AMW28" i="7" s="1"/>
  <c r="AMY28" i="7" s="1"/>
  <c r="ANA28" i="7" s="1"/>
  <c r="ANC28" i="7" s="1"/>
  <c r="ANE28" i="7" s="1"/>
  <c r="ANG28" i="7" s="1"/>
  <c r="ANI28" i="7" s="1"/>
  <c r="ANK28" i="7" s="1"/>
  <c r="ANM28" i="7" s="1"/>
  <c r="ANO28" i="7" s="1"/>
  <c r="ANQ28" i="7" s="1"/>
  <c r="ANS28" i="7" s="1"/>
  <c r="ANU28" i="7" s="1"/>
  <c r="ANW28" i="7" s="1"/>
  <c r="ANY28" i="7" s="1"/>
  <c r="AOA28" i="7" s="1"/>
  <c r="AOC28" i="7" s="1"/>
  <c r="AOE28" i="7" s="1"/>
  <c r="AOG28" i="7" s="1"/>
  <c r="AOI28" i="7" s="1"/>
  <c r="AOK28" i="7" s="1"/>
  <c r="AOM28" i="7" s="1"/>
  <c r="AOO28" i="7" s="1"/>
  <c r="AOQ28" i="7" s="1"/>
  <c r="AOS28" i="7" s="1"/>
  <c r="AOU28" i="7" s="1"/>
  <c r="AOW28" i="7" s="1"/>
  <c r="AOY28" i="7" s="1"/>
  <c r="APA28" i="7" s="1"/>
  <c r="APC28" i="7" s="1"/>
  <c r="APE28" i="7" s="1"/>
  <c r="APG28" i="7" s="1"/>
  <c r="API28" i="7" s="1"/>
  <c r="APK28" i="7" s="1"/>
  <c r="APM28" i="7" s="1"/>
  <c r="APO28" i="7" s="1"/>
  <c r="APQ28" i="7" s="1"/>
  <c r="APS28" i="7" s="1"/>
  <c r="APU28" i="7" s="1"/>
  <c r="APW28" i="7" s="1"/>
  <c r="APY28" i="7" s="1"/>
  <c r="AQA28" i="7" s="1"/>
  <c r="AQC28" i="7" s="1"/>
  <c r="AQE28" i="7" s="1"/>
  <c r="AQG28" i="7" s="1"/>
  <c r="AQI28" i="7" s="1"/>
  <c r="AQK28" i="7" s="1"/>
  <c r="AQM28" i="7" s="1"/>
  <c r="AQO28" i="7" s="1"/>
  <c r="AQQ28" i="7" s="1"/>
  <c r="AQS28" i="7" s="1"/>
  <c r="AQU28" i="7" s="1"/>
  <c r="AQW28" i="7" s="1"/>
  <c r="AQY28" i="7" s="1"/>
  <c r="ARA28" i="7" s="1"/>
  <c r="ARC28" i="7" s="1"/>
  <c r="ARE28" i="7" s="1"/>
  <c r="ARG28" i="7" s="1"/>
  <c r="ARI28" i="7" s="1"/>
  <c r="ARK28" i="7" s="1"/>
  <c r="ARM28" i="7" s="1"/>
  <c r="ARO28" i="7" s="1"/>
  <c r="ARQ28" i="7" s="1"/>
  <c r="ARS28" i="7" s="1"/>
  <c r="ARU28" i="7" s="1"/>
  <c r="ARW28" i="7" s="1"/>
  <c r="ARY28" i="7" s="1"/>
  <c r="ASA28" i="7" s="1"/>
  <c r="ASC28" i="7" s="1"/>
  <c r="ASE28" i="7" s="1"/>
  <c r="ASG28" i="7" s="1"/>
  <c r="ASI28" i="7" s="1"/>
  <c r="ASK28" i="7" s="1"/>
  <c r="ASM28" i="7" s="1"/>
  <c r="ASO28" i="7" s="1"/>
  <c r="ASQ28" i="7" s="1"/>
  <c r="ASS28" i="7" s="1"/>
  <c r="ASU28" i="7" s="1"/>
  <c r="ASW28" i="7" s="1"/>
  <c r="ASY28" i="7" s="1"/>
  <c r="ATA28" i="7" s="1"/>
  <c r="ATC28" i="7" s="1"/>
  <c r="ATE28" i="7" s="1"/>
  <c r="ATG28" i="7" s="1"/>
  <c r="ATI28" i="7" s="1"/>
  <c r="ATK28" i="7" s="1"/>
  <c r="ATM28" i="7" s="1"/>
  <c r="ATO28" i="7" s="1"/>
  <c r="ATQ28" i="7" s="1"/>
  <c r="ATS28" i="7" s="1"/>
  <c r="ATU28" i="7" s="1"/>
  <c r="ATW28" i="7" s="1"/>
  <c r="ATY28" i="7" s="1"/>
  <c r="AUA28" i="7" s="1"/>
  <c r="AUC28" i="7" s="1"/>
  <c r="AUE28" i="7" s="1"/>
  <c r="AUG28" i="7" s="1"/>
  <c r="AUI28" i="7" s="1"/>
  <c r="AUK28" i="7" s="1"/>
  <c r="AUM28" i="7" s="1"/>
  <c r="AUO28" i="7" s="1"/>
  <c r="AUQ28" i="7" s="1"/>
  <c r="AUS28" i="7" s="1"/>
  <c r="AUU28" i="7" s="1"/>
  <c r="AUW28" i="7" s="1"/>
  <c r="AUY28" i="7" s="1"/>
  <c r="AVA28" i="7" s="1"/>
  <c r="AVC28" i="7" s="1"/>
  <c r="AVE28" i="7" s="1"/>
  <c r="AVG28" i="7" s="1"/>
  <c r="AVI28" i="7" s="1"/>
  <c r="AVK28" i="7" s="1"/>
  <c r="AVM28" i="7" s="1"/>
  <c r="AVO28" i="7" s="1"/>
  <c r="AVQ28" i="7" s="1"/>
  <c r="AVS28" i="7" s="1"/>
  <c r="AVU28" i="7" s="1"/>
  <c r="AVW28" i="7" s="1"/>
  <c r="AVY28" i="7" s="1"/>
  <c r="AWA28" i="7" s="1"/>
  <c r="AWC28" i="7" s="1"/>
  <c r="AWE28" i="7" s="1"/>
  <c r="AWG28" i="7" s="1"/>
  <c r="AWI28" i="7" s="1"/>
  <c r="AWK28" i="7" s="1"/>
  <c r="AWM28" i="7" s="1"/>
  <c r="AWO28" i="7" s="1"/>
  <c r="AWQ28" i="7" s="1"/>
  <c r="AWS28" i="7" s="1"/>
  <c r="AWU28" i="7" s="1"/>
  <c r="AWW28" i="7" s="1"/>
  <c r="AWY28" i="7" s="1"/>
  <c r="AXA28" i="7" s="1"/>
  <c r="AXC28" i="7" s="1"/>
  <c r="AXE28" i="7" s="1"/>
  <c r="AXG28" i="7" s="1"/>
  <c r="AXI28" i="7" s="1"/>
  <c r="AXK28" i="7" s="1"/>
  <c r="AXM28" i="7" s="1"/>
  <c r="AXO28" i="7" s="1"/>
  <c r="AXQ28" i="7" s="1"/>
  <c r="AXS28" i="7" s="1"/>
  <c r="AXU28" i="7" s="1"/>
  <c r="AXW28" i="7" s="1"/>
  <c r="AXY28" i="7" s="1"/>
  <c r="AYA28" i="7" s="1"/>
  <c r="AYC28" i="7" s="1"/>
  <c r="AYE28" i="7" s="1"/>
  <c r="AYG28" i="7" s="1"/>
  <c r="AYI28" i="7" s="1"/>
  <c r="AYK28" i="7" s="1"/>
  <c r="AYM28" i="7" s="1"/>
  <c r="AYO28" i="7" s="1"/>
  <c r="AYQ28" i="7" s="1"/>
  <c r="AYS28" i="7" s="1"/>
  <c r="AYU28" i="7" s="1"/>
  <c r="AYW28" i="7" s="1"/>
  <c r="AYY28" i="7" s="1"/>
  <c r="AZA28" i="7" s="1"/>
  <c r="AZC28" i="7" s="1"/>
  <c r="AZE28" i="7" s="1"/>
  <c r="AZG28" i="7" s="1"/>
  <c r="AZI28" i="7" s="1"/>
  <c r="AZK28" i="7" s="1"/>
  <c r="AZM28" i="7" s="1"/>
  <c r="AZO28" i="7" s="1"/>
  <c r="AZQ28" i="7" s="1"/>
  <c r="AZS28" i="7" s="1"/>
  <c r="AZU28" i="7" s="1"/>
  <c r="AZW28" i="7" s="1"/>
  <c r="AZY28" i="7" s="1"/>
  <c r="BAA28" i="7" s="1"/>
  <c r="BAC28" i="7" s="1"/>
  <c r="BAE28" i="7" s="1"/>
  <c r="BAG28" i="7" s="1"/>
  <c r="BAI28" i="7" s="1"/>
  <c r="BAK28" i="7" s="1"/>
  <c r="BAM28" i="7" s="1"/>
  <c r="BAO28" i="7" s="1"/>
  <c r="BAQ28" i="7" s="1"/>
  <c r="BAS28" i="7" s="1"/>
  <c r="BAU28" i="7" s="1"/>
  <c r="BAW28" i="7" s="1"/>
  <c r="BAY28" i="7" s="1"/>
  <c r="BBA28" i="7" s="1"/>
  <c r="BBC28" i="7" s="1"/>
  <c r="BBE28" i="7" s="1"/>
  <c r="BBG28" i="7" s="1"/>
  <c r="BBI28" i="7" s="1"/>
  <c r="BBK28" i="7" s="1"/>
  <c r="BBM28" i="7" s="1"/>
  <c r="BBO28" i="7" s="1"/>
  <c r="BBQ28" i="7" s="1"/>
  <c r="BBS28" i="7" s="1"/>
  <c r="BBU28" i="7" s="1"/>
  <c r="BBW28" i="7" s="1"/>
  <c r="BBY28" i="7" s="1"/>
  <c r="BCA28" i="7" s="1"/>
  <c r="BCC28" i="7" s="1"/>
  <c r="BCE28" i="7" s="1"/>
  <c r="BCG28" i="7" s="1"/>
  <c r="BCI28" i="7" s="1"/>
  <c r="BCK28" i="7" s="1"/>
  <c r="BCM28" i="7" s="1"/>
  <c r="BCO28" i="7" s="1"/>
  <c r="BCQ28" i="7" s="1"/>
  <c r="BCS28" i="7" s="1"/>
  <c r="BCU28" i="7" s="1"/>
  <c r="BCW28" i="7" s="1"/>
  <c r="BCY28" i="7" s="1"/>
  <c r="BDA28" i="7" s="1"/>
  <c r="BDC28" i="7" s="1"/>
  <c r="BDE28" i="7" s="1"/>
  <c r="BDG28" i="7" s="1"/>
  <c r="BDI28" i="7" s="1"/>
  <c r="BDK28" i="7" s="1"/>
  <c r="BDM28" i="7" s="1"/>
  <c r="BDO28" i="7" s="1"/>
  <c r="BDQ28" i="7" s="1"/>
  <c r="BDS28" i="7" s="1"/>
  <c r="BDU28" i="7" s="1"/>
  <c r="BDW28" i="7" s="1"/>
  <c r="BDY28" i="7" s="1"/>
  <c r="BEA28" i="7" s="1"/>
  <c r="BEC28" i="7" s="1"/>
  <c r="BEE28" i="7" s="1"/>
  <c r="BEG28" i="7" s="1"/>
  <c r="BEI28" i="7" s="1"/>
  <c r="BEK28" i="7" s="1"/>
  <c r="BEM28" i="7" s="1"/>
  <c r="BEO28" i="7" s="1"/>
  <c r="BEQ28" i="7" s="1"/>
  <c r="BES28" i="7" s="1"/>
  <c r="BEU28" i="7" s="1"/>
  <c r="BEW28" i="7" s="1"/>
  <c r="BEY28" i="7" s="1"/>
  <c r="BFA28" i="7" s="1"/>
  <c r="BFC28" i="7" s="1"/>
  <c r="BFE28" i="7" s="1"/>
  <c r="BFG28" i="7" s="1"/>
  <c r="BFI28" i="7" s="1"/>
  <c r="BFK28" i="7" s="1"/>
  <c r="BFM28" i="7" s="1"/>
  <c r="BFO28" i="7" s="1"/>
  <c r="BFQ28" i="7" s="1"/>
  <c r="BFS28" i="7" s="1"/>
  <c r="BFU28" i="7" s="1"/>
  <c r="BFW28" i="7" s="1"/>
  <c r="BFY28" i="7" s="1"/>
  <c r="BGA28" i="7" s="1"/>
  <c r="BGC28" i="7" s="1"/>
  <c r="BGE28" i="7" s="1"/>
  <c r="BGG28" i="7" s="1"/>
  <c r="BGI28" i="7" s="1"/>
  <c r="BGK28" i="7" s="1"/>
  <c r="BGM28" i="7" s="1"/>
  <c r="BGO28" i="7" s="1"/>
  <c r="BGQ28" i="7" s="1"/>
  <c r="BGS28" i="7" s="1"/>
  <c r="BGU28" i="7" s="1"/>
  <c r="BGW28" i="7" s="1"/>
  <c r="BGY28" i="7" s="1"/>
  <c r="BHA28" i="7" s="1"/>
  <c r="BHC28" i="7" s="1"/>
  <c r="BHE28" i="7" s="1"/>
  <c r="BHG28" i="7" s="1"/>
  <c r="BHI28" i="7" s="1"/>
  <c r="BHK28" i="7" s="1"/>
  <c r="BHM28" i="7" s="1"/>
  <c r="BHO28" i="7" s="1"/>
  <c r="BHQ28" i="7" s="1"/>
  <c r="BHS28" i="7" s="1"/>
  <c r="BHU28" i="7" s="1"/>
  <c r="BHW28" i="7" s="1"/>
  <c r="BHY28" i="7" s="1"/>
  <c r="BIA28" i="7" s="1"/>
  <c r="BIC28" i="7" s="1"/>
  <c r="BIE28" i="7" s="1"/>
  <c r="BIG28" i="7" s="1"/>
  <c r="BII28" i="7" s="1"/>
  <c r="BIK28" i="7" s="1"/>
  <c r="BIM28" i="7" s="1"/>
  <c r="BIO28" i="7" s="1"/>
  <c r="BIQ28" i="7" s="1"/>
  <c r="BIS28" i="7" s="1"/>
  <c r="BIU28" i="7" s="1"/>
  <c r="BIW28" i="7" s="1"/>
  <c r="BIY28" i="7" s="1"/>
  <c r="BJA28" i="7" s="1"/>
  <c r="BJC28" i="7" s="1"/>
  <c r="BJE28" i="7" s="1"/>
  <c r="BJG28" i="7" s="1"/>
  <c r="BJI28" i="7" s="1"/>
  <c r="BJK28" i="7" s="1"/>
  <c r="BJM28" i="7" s="1"/>
  <c r="BJO28" i="7" s="1"/>
  <c r="BJQ28" i="7" s="1"/>
  <c r="BJS28" i="7" s="1"/>
  <c r="BJU28" i="7" s="1"/>
  <c r="BJW28" i="7" s="1"/>
  <c r="BJY28" i="7" s="1"/>
  <c r="BKA28" i="7" s="1"/>
  <c r="BKC28" i="7" s="1"/>
  <c r="BKE28" i="7" s="1"/>
  <c r="BKG28" i="7" s="1"/>
  <c r="BKI28" i="7" s="1"/>
  <c r="BKK28" i="7" s="1"/>
  <c r="BKM28" i="7" s="1"/>
  <c r="BKO28" i="7" s="1"/>
  <c r="BKQ28" i="7" s="1"/>
  <c r="BKS28" i="7" s="1"/>
  <c r="BKU28" i="7" s="1"/>
  <c r="BKW28" i="7" s="1"/>
  <c r="BKY28" i="7" s="1"/>
  <c r="BLA28" i="7" s="1"/>
  <c r="BLC28" i="7" s="1"/>
  <c r="BLE28" i="7" s="1"/>
  <c r="BLG28" i="7" s="1"/>
  <c r="BLI28" i="7" s="1"/>
  <c r="BLK28" i="7" s="1"/>
  <c r="BLM28" i="7" s="1"/>
  <c r="BLO28" i="7" s="1"/>
  <c r="BLQ28" i="7" s="1"/>
  <c r="BLS28" i="7" s="1"/>
  <c r="BLU28" i="7" s="1"/>
  <c r="BLW28" i="7" s="1"/>
  <c r="BLY28" i="7" s="1"/>
  <c r="BMA28" i="7" s="1"/>
  <c r="BMC28" i="7" s="1"/>
  <c r="BME28" i="7" s="1"/>
  <c r="BMG28" i="7" s="1"/>
  <c r="BMI28" i="7" s="1"/>
  <c r="BMK28" i="7" s="1"/>
  <c r="BMM28" i="7" s="1"/>
  <c r="BMO28" i="7" s="1"/>
  <c r="BMQ28" i="7" s="1"/>
  <c r="BMS28" i="7" s="1"/>
  <c r="BMU28" i="7" s="1"/>
  <c r="BMW28" i="7" s="1"/>
  <c r="BMY28" i="7" s="1"/>
  <c r="BNA28" i="7" s="1"/>
  <c r="BNC28" i="7" s="1"/>
  <c r="BNE28" i="7" s="1"/>
  <c r="BNG28" i="7" s="1"/>
  <c r="BNI28" i="7" s="1"/>
  <c r="BNK28" i="7" s="1"/>
  <c r="BNM28" i="7" s="1"/>
  <c r="BNO28" i="7" s="1"/>
  <c r="BNQ28" i="7" s="1"/>
  <c r="BNS28" i="7" s="1"/>
  <c r="BNU28" i="7" s="1"/>
  <c r="BNW28" i="7" s="1"/>
  <c r="BNY28" i="7" s="1"/>
  <c r="BOA28" i="7" s="1"/>
  <c r="BOC28" i="7" s="1"/>
  <c r="BOE28" i="7" s="1"/>
  <c r="BOG28" i="7" s="1"/>
  <c r="BOI28" i="7" s="1"/>
  <c r="BOK28" i="7" s="1"/>
  <c r="BOM28" i="7" s="1"/>
  <c r="BOO28" i="7" s="1"/>
  <c r="BOQ28" i="7" s="1"/>
  <c r="BOS28" i="7" s="1"/>
  <c r="BOU28" i="7" s="1"/>
  <c r="BOW28" i="7" s="1"/>
  <c r="BOY28" i="7" s="1"/>
  <c r="BPA28" i="7" s="1"/>
  <c r="BPC28" i="7" s="1"/>
  <c r="BPE28" i="7" s="1"/>
  <c r="BPG28" i="7" s="1"/>
  <c r="BPI28" i="7" s="1"/>
  <c r="BPK28" i="7" s="1"/>
  <c r="BPM28" i="7" s="1"/>
  <c r="BPO28" i="7" s="1"/>
  <c r="BPQ28" i="7" s="1"/>
  <c r="BPS28" i="7" s="1"/>
  <c r="BPU28" i="7" s="1"/>
  <c r="BPW28" i="7" s="1"/>
  <c r="BPY28" i="7" s="1"/>
  <c r="BQA28" i="7" s="1"/>
  <c r="BQC28" i="7" s="1"/>
  <c r="BQE28" i="7" s="1"/>
  <c r="BQG28" i="7" s="1"/>
  <c r="BQI28" i="7" s="1"/>
  <c r="BQK28" i="7" s="1"/>
  <c r="BQM28" i="7" s="1"/>
  <c r="BQO28" i="7" s="1"/>
  <c r="BQQ28" i="7" s="1"/>
  <c r="BQS28" i="7" s="1"/>
  <c r="BQU28" i="7" s="1"/>
  <c r="BQW28" i="7" s="1"/>
  <c r="BQY28" i="7" s="1"/>
  <c r="BRA28" i="7" s="1"/>
  <c r="BRC28" i="7" s="1"/>
  <c r="BRE28" i="7" s="1"/>
  <c r="BRG28" i="7" s="1"/>
  <c r="BRI28" i="7" s="1"/>
  <c r="BRK28" i="7" s="1"/>
  <c r="BRM28" i="7" s="1"/>
  <c r="BRO28" i="7" s="1"/>
  <c r="BRQ28" i="7" s="1"/>
  <c r="BRS28" i="7" s="1"/>
  <c r="BRU28" i="7" s="1"/>
  <c r="BRW28" i="7" s="1"/>
  <c r="BRY28" i="7" s="1"/>
  <c r="BSA28" i="7" s="1"/>
  <c r="BSC28" i="7" s="1"/>
  <c r="BSE28" i="7" s="1"/>
  <c r="BSG28" i="7" s="1"/>
  <c r="BSI28" i="7" s="1"/>
  <c r="BSK28" i="7" s="1"/>
  <c r="BSM28" i="7" s="1"/>
  <c r="BSO28" i="7" s="1"/>
  <c r="BSQ28" i="7" s="1"/>
  <c r="BSS28" i="7" s="1"/>
  <c r="BSU28" i="7" s="1"/>
  <c r="BSW28" i="7" s="1"/>
  <c r="BSY28" i="7" s="1"/>
  <c r="BTA28" i="7" s="1"/>
  <c r="BTC28" i="7" s="1"/>
  <c r="BTE28" i="7" s="1"/>
  <c r="BTG28" i="7" s="1"/>
  <c r="BTI28" i="7" s="1"/>
  <c r="BTK28" i="7" s="1"/>
  <c r="BTM28" i="7" s="1"/>
  <c r="BTO28" i="7" s="1"/>
  <c r="BTQ28" i="7" s="1"/>
  <c r="BTS28" i="7" s="1"/>
  <c r="BTU28" i="7" s="1"/>
  <c r="BTW28" i="7" s="1"/>
  <c r="BTY28" i="7" s="1"/>
  <c r="BUA28" i="7" s="1"/>
  <c r="BUC28" i="7" s="1"/>
  <c r="BUE28" i="7" s="1"/>
  <c r="BUG28" i="7" s="1"/>
  <c r="BUI28" i="7" s="1"/>
  <c r="BUK28" i="7" s="1"/>
  <c r="BUM28" i="7" s="1"/>
  <c r="BUO28" i="7" s="1"/>
  <c r="BUQ28" i="7" s="1"/>
  <c r="BUS28" i="7" s="1"/>
  <c r="BUU28" i="7" s="1"/>
  <c r="BUW28" i="7" s="1"/>
  <c r="BUY28" i="7" s="1"/>
  <c r="BVA28" i="7" s="1"/>
  <c r="BVC28" i="7" s="1"/>
  <c r="BVE28" i="7" s="1"/>
  <c r="BVG28" i="7" s="1"/>
  <c r="BVI28" i="7" s="1"/>
  <c r="BVK28" i="7" s="1"/>
  <c r="BVM28" i="7" s="1"/>
  <c r="BVO28" i="7" s="1"/>
  <c r="BVQ28" i="7" s="1"/>
  <c r="BVS28" i="7" s="1"/>
  <c r="BVU28" i="7" s="1"/>
  <c r="BVW28" i="7" s="1"/>
  <c r="BVY28" i="7" s="1"/>
  <c r="BWA28" i="7" s="1"/>
  <c r="BWC28" i="7" s="1"/>
  <c r="BWE28" i="7" s="1"/>
  <c r="BWG28" i="7" s="1"/>
  <c r="BWI28" i="7" s="1"/>
  <c r="BWK28" i="7" s="1"/>
  <c r="BWM28" i="7" s="1"/>
  <c r="BWO28" i="7" s="1"/>
  <c r="BWQ28" i="7" s="1"/>
  <c r="BWS28" i="7" s="1"/>
  <c r="BWU28" i="7" s="1"/>
  <c r="BWW28" i="7" s="1"/>
  <c r="BWY28" i="7" s="1"/>
  <c r="BXA28" i="7" s="1"/>
  <c r="BXC28" i="7" s="1"/>
  <c r="BXE28" i="7" s="1"/>
  <c r="BXG28" i="7" s="1"/>
  <c r="BXI28" i="7" s="1"/>
  <c r="BXK28" i="7" s="1"/>
  <c r="BXM28" i="7" s="1"/>
  <c r="BXO28" i="7" s="1"/>
  <c r="BXQ28" i="7" s="1"/>
  <c r="BXS28" i="7" s="1"/>
  <c r="BXU28" i="7" s="1"/>
  <c r="BXW28" i="7" s="1"/>
  <c r="BXY28" i="7" s="1"/>
  <c r="BYA28" i="7" s="1"/>
  <c r="BYC28" i="7" s="1"/>
  <c r="BYE28" i="7" s="1"/>
  <c r="BYG28" i="7" s="1"/>
  <c r="BYI28" i="7" s="1"/>
  <c r="BYK28" i="7" s="1"/>
  <c r="BYM28" i="7" s="1"/>
  <c r="BYO28" i="7" s="1"/>
  <c r="BYQ28" i="7" s="1"/>
  <c r="BYS28" i="7" s="1"/>
  <c r="BYU28" i="7" s="1"/>
  <c r="BYW28" i="7" s="1"/>
  <c r="BYY28" i="7" s="1"/>
  <c r="BZA28" i="7" s="1"/>
  <c r="BZC28" i="7" s="1"/>
  <c r="BZE28" i="7" s="1"/>
  <c r="BZG28" i="7" s="1"/>
  <c r="BZI28" i="7" s="1"/>
  <c r="BZK28" i="7" s="1"/>
  <c r="BZM28" i="7" s="1"/>
  <c r="BZO28" i="7" s="1"/>
  <c r="BZQ28" i="7" s="1"/>
  <c r="BZS28" i="7" s="1"/>
  <c r="BZU28" i="7" s="1"/>
  <c r="BZW28" i="7" s="1"/>
  <c r="BZY28" i="7" s="1"/>
  <c r="CAA28" i="7" s="1"/>
  <c r="CAC28" i="7" s="1"/>
  <c r="CAE28" i="7" s="1"/>
  <c r="CAG28" i="7" s="1"/>
  <c r="CAI28" i="7" s="1"/>
  <c r="CAK28" i="7" s="1"/>
  <c r="CAM28" i="7" s="1"/>
  <c r="CAO28" i="7" s="1"/>
  <c r="CAQ28" i="7" s="1"/>
  <c r="CAS28" i="7" s="1"/>
  <c r="CAU28" i="7" s="1"/>
  <c r="CAW28" i="7" s="1"/>
  <c r="CAY28" i="7" s="1"/>
  <c r="CBA28" i="7" s="1"/>
  <c r="CBC28" i="7" s="1"/>
  <c r="CBE28" i="7" s="1"/>
  <c r="CBG28" i="7" s="1"/>
  <c r="CBI28" i="7" s="1"/>
  <c r="CBK28" i="7" s="1"/>
  <c r="CBM28" i="7" s="1"/>
  <c r="CBO28" i="7" s="1"/>
  <c r="CBQ28" i="7" s="1"/>
  <c r="CBS28" i="7" s="1"/>
  <c r="CBU28" i="7" s="1"/>
  <c r="CBW28" i="7" s="1"/>
  <c r="CBY28" i="7" s="1"/>
  <c r="CCA28" i="7" s="1"/>
  <c r="CCC28" i="7" s="1"/>
  <c r="CCE28" i="7" s="1"/>
  <c r="CCG28" i="7" s="1"/>
  <c r="CCI28" i="7" s="1"/>
  <c r="CCK28" i="7" s="1"/>
  <c r="CCM28" i="7" s="1"/>
  <c r="CCO28" i="7" s="1"/>
  <c r="CCQ28" i="7" s="1"/>
  <c r="CCS28" i="7" s="1"/>
  <c r="CCU28" i="7" s="1"/>
  <c r="CCW28" i="7" s="1"/>
  <c r="CCY28" i="7" s="1"/>
  <c r="CDA28" i="7" s="1"/>
  <c r="CDC28" i="7" s="1"/>
  <c r="CDE28" i="7" s="1"/>
  <c r="CDG28" i="7" s="1"/>
  <c r="CDI28" i="7" s="1"/>
  <c r="CDK28" i="7" s="1"/>
  <c r="CDM28" i="7" s="1"/>
  <c r="CDO28" i="7" s="1"/>
  <c r="CDQ28" i="7" s="1"/>
  <c r="CDS28" i="7" s="1"/>
  <c r="CDU28" i="7" s="1"/>
  <c r="CDW28" i="7" s="1"/>
  <c r="CDY28" i="7" s="1"/>
  <c r="CEA28" i="7" s="1"/>
  <c r="CEC28" i="7" s="1"/>
  <c r="CEE28" i="7" s="1"/>
  <c r="CEG28" i="7" s="1"/>
  <c r="CEI28" i="7" s="1"/>
  <c r="CEK28" i="7" s="1"/>
  <c r="CEM28" i="7" s="1"/>
  <c r="CEO28" i="7" s="1"/>
  <c r="CEQ28" i="7" s="1"/>
  <c r="CES28" i="7" s="1"/>
  <c r="CEU28" i="7" s="1"/>
  <c r="CEW28" i="7" s="1"/>
  <c r="CEY28" i="7" s="1"/>
  <c r="CFA28" i="7" s="1"/>
  <c r="CFC28" i="7" s="1"/>
  <c r="CFE28" i="7" s="1"/>
  <c r="CFG28" i="7" s="1"/>
  <c r="CFI28" i="7" s="1"/>
  <c r="CFK28" i="7" s="1"/>
  <c r="CFM28" i="7" s="1"/>
  <c r="CFO28" i="7" s="1"/>
  <c r="CFQ28" i="7" s="1"/>
  <c r="CFS28" i="7" s="1"/>
  <c r="CFU28" i="7" s="1"/>
  <c r="CFW28" i="7" s="1"/>
  <c r="CFY28" i="7" s="1"/>
  <c r="CGA28" i="7" s="1"/>
  <c r="CGC28" i="7" s="1"/>
  <c r="CGE28" i="7" s="1"/>
  <c r="CGG28" i="7" s="1"/>
  <c r="CGI28" i="7" s="1"/>
  <c r="CGK28" i="7" s="1"/>
  <c r="CGM28" i="7" s="1"/>
  <c r="CGO28" i="7" s="1"/>
  <c r="CGQ28" i="7" s="1"/>
  <c r="CGS28" i="7" s="1"/>
  <c r="CGU28" i="7" s="1"/>
  <c r="CGW28" i="7" s="1"/>
  <c r="CGY28" i="7" s="1"/>
  <c r="CHA28" i="7" s="1"/>
  <c r="CHC28" i="7" s="1"/>
  <c r="CHE28" i="7" s="1"/>
  <c r="CHG28" i="7" s="1"/>
  <c r="CHI28" i="7" s="1"/>
  <c r="CHK28" i="7" s="1"/>
  <c r="CHM28" i="7" s="1"/>
  <c r="CHO28" i="7" s="1"/>
  <c r="CHQ28" i="7" s="1"/>
  <c r="CHS28" i="7" s="1"/>
  <c r="CHU28" i="7" s="1"/>
  <c r="CHW28" i="7" s="1"/>
  <c r="CHY28" i="7" s="1"/>
  <c r="CIA28" i="7" s="1"/>
  <c r="CIC28" i="7" s="1"/>
  <c r="CIE28" i="7" s="1"/>
  <c r="CIG28" i="7" s="1"/>
  <c r="CII28" i="7" s="1"/>
  <c r="CIK28" i="7" s="1"/>
  <c r="CIM28" i="7" s="1"/>
  <c r="CIO28" i="7" s="1"/>
  <c r="CIQ28" i="7" s="1"/>
  <c r="CIS28" i="7" s="1"/>
  <c r="CIU28" i="7" s="1"/>
  <c r="CIW28" i="7" s="1"/>
  <c r="CIY28" i="7" s="1"/>
  <c r="CJA28" i="7" s="1"/>
  <c r="CJC28" i="7" s="1"/>
  <c r="CJE28" i="7" s="1"/>
  <c r="CJG28" i="7" s="1"/>
  <c r="CJI28" i="7" s="1"/>
  <c r="CJK28" i="7" s="1"/>
  <c r="CJM28" i="7" s="1"/>
  <c r="CJO28" i="7" s="1"/>
  <c r="CJQ28" i="7" s="1"/>
  <c r="CJS28" i="7" s="1"/>
  <c r="CJU28" i="7" s="1"/>
  <c r="CJW28" i="7" s="1"/>
  <c r="CJY28" i="7" s="1"/>
  <c r="CKA28" i="7" s="1"/>
  <c r="CKC28" i="7" s="1"/>
  <c r="CKE28" i="7" s="1"/>
  <c r="CKG28" i="7" s="1"/>
  <c r="CKI28" i="7" s="1"/>
  <c r="CKK28" i="7" s="1"/>
  <c r="CKM28" i="7" s="1"/>
  <c r="CKO28" i="7" s="1"/>
  <c r="CKQ28" i="7" s="1"/>
  <c r="CKS28" i="7" s="1"/>
  <c r="CKU28" i="7" s="1"/>
  <c r="CKW28" i="7" s="1"/>
  <c r="CKY28" i="7" s="1"/>
  <c r="CLA28" i="7" s="1"/>
  <c r="CLC28" i="7" s="1"/>
  <c r="CLE28" i="7" s="1"/>
  <c r="CLG28" i="7" s="1"/>
  <c r="CLI28" i="7" s="1"/>
  <c r="CLK28" i="7" s="1"/>
  <c r="CLM28" i="7" s="1"/>
  <c r="CLO28" i="7" s="1"/>
  <c r="CLQ28" i="7" s="1"/>
  <c r="CLS28" i="7" s="1"/>
  <c r="CLU28" i="7" s="1"/>
  <c r="CLW28" i="7" s="1"/>
  <c r="CLY28" i="7" s="1"/>
  <c r="CMA28" i="7" s="1"/>
  <c r="CMC28" i="7" s="1"/>
  <c r="CME28" i="7" s="1"/>
  <c r="CMG28" i="7" s="1"/>
  <c r="CMI28" i="7" s="1"/>
  <c r="CMK28" i="7" s="1"/>
  <c r="CMM28" i="7" s="1"/>
  <c r="CMO28" i="7" s="1"/>
  <c r="CMQ28" i="7" s="1"/>
  <c r="CMS28" i="7" s="1"/>
  <c r="CMU28" i="7" s="1"/>
  <c r="CMW28" i="7" s="1"/>
  <c r="CMY28" i="7" s="1"/>
  <c r="CNA28" i="7" s="1"/>
  <c r="CNC28" i="7" s="1"/>
  <c r="CNE28" i="7" s="1"/>
  <c r="CNG28" i="7" s="1"/>
  <c r="CNI28" i="7" s="1"/>
  <c r="CNK28" i="7" s="1"/>
  <c r="CNM28" i="7" s="1"/>
  <c r="CNO28" i="7" s="1"/>
  <c r="CNQ28" i="7" s="1"/>
  <c r="CNS28" i="7" s="1"/>
  <c r="CNU28" i="7" s="1"/>
  <c r="CNW28" i="7" s="1"/>
  <c r="CNY28" i="7" s="1"/>
  <c r="COA28" i="7" s="1"/>
  <c r="COC28" i="7" s="1"/>
  <c r="COE28" i="7" s="1"/>
  <c r="COG28" i="7" s="1"/>
  <c r="COI28" i="7" s="1"/>
  <c r="COK28" i="7" s="1"/>
  <c r="COM28" i="7" s="1"/>
  <c r="COO28" i="7" s="1"/>
  <c r="COQ28" i="7" s="1"/>
  <c r="COS28" i="7" s="1"/>
  <c r="COU28" i="7" s="1"/>
  <c r="COW28" i="7" s="1"/>
  <c r="COY28" i="7" s="1"/>
  <c r="CPA28" i="7" s="1"/>
  <c r="CPC28" i="7" s="1"/>
  <c r="CPE28" i="7" s="1"/>
  <c r="CPG28" i="7" s="1"/>
  <c r="CPI28" i="7" s="1"/>
  <c r="CPK28" i="7" s="1"/>
  <c r="CPM28" i="7" s="1"/>
  <c r="CPO28" i="7" s="1"/>
  <c r="CPQ28" i="7" s="1"/>
  <c r="CPS28" i="7" s="1"/>
  <c r="CPU28" i="7" s="1"/>
  <c r="CPW28" i="7" s="1"/>
  <c r="CPY28" i="7" s="1"/>
  <c r="CQA28" i="7" s="1"/>
  <c r="CQC28" i="7" s="1"/>
  <c r="CQE28" i="7" s="1"/>
  <c r="CQG28" i="7" s="1"/>
  <c r="CQI28" i="7" s="1"/>
  <c r="CQK28" i="7" s="1"/>
  <c r="CQM28" i="7" s="1"/>
  <c r="CQO28" i="7" s="1"/>
  <c r="CQQ28" i="7" s="1"/>
  <c r="CQS28" i="7" s="1"/>
  <c r="CQU28" i="7" s="1"/>
  <c r="CQW28" i="7" s="1"/>
  <c r="CQY28" i="7" s="1"/>
  <c r="CRA28" i="7" s="1"/>
  <c r="CRC28" i="7" s="1"/>
  <c r="CRE28" i="7" s="1"/>
  <c r="CRG28" i="7" s="1"/>
  <c r="CRI28" i="7" s="1"/>
  <c r="CRK28" i="7" s="1"/>
  <c r="CRM28" i="7" s="1"/>
  <c r="CRO28" i="7" s="1"/>
  <c r="CRQ28" i="7" s="1"/>
  <c r="CRS28" i="7" s="1"/>
  <c r="CRU28" i="7" s="1"/>
  <c r="CRW28" i="7" s="1"/>
  <c r="CRY28" i="7" s="1"/>
  <c r="CSA28" i="7" s="1"/>
  <c r="CSC28" i="7" s="1"/>
  <c r="CSE28" i="7" s="1"/>
  <c r="CSG28" i="7" s="1"/>
  <c r="CSI28" i="7" s="1"/>
  <c r="CSK28" i="7" s="1"/>
  <c r="CSM28" i="7" s="1"/>
  <c r="CSO28" i="7" s="1"/>
  <c r="CSQ28" i="7" s="1"/>
  <c r="CSS28" i="7" s="1"/>
  <c r="CSU28" i="7" s="1"/>
  <c r="CSW28" i="7" s="1"/>
  <c r="CSY28" i="7" s="1"/>
  <c r="CTA28" i="7" s="1"/>
  <c r="CTC28" i="7" s="1"/>
  <c r="CTE28" i="7" s="1"/>
  <c r="CTG28" i="7" s="1"/>
  <c r="CTI28" i="7" s="1"/>
  <c r="CTK28" i="7" s="1"/>
  <c r="CTM28" i="7" s="1"/>
  <c r="CTO28" i="7" s="1"/>
  <c r="CTQ28" i="7" s="1"/>
  <c r="CTS28" i="7" s="1"/>
  <c r="CTU28" i="7" s="1"/>
  <c r="CTW28" i="7" s="1"/>
  <c r="CTY28" i="7" s="1"/>
  <c r="CUA28" i="7" s="1"/>
  <c r="CUC28" i="7" s="1"/>
  <c r="CUE28" i="7" s="1"/>
  <c r="CUG28" i="7" s="1"/>
  <c r="CUI28" i="7" s="1"/>
  <c r="CUK28" i="7" s="1"/>
  <c r="CUM28" i="7" s="1"/>
  <c r="CUO28" i="7" s="1"/>
  <c r="CUQ28" i="7" s="1"/>
  <c r="CUS28" i="7" s="1"/>
  <c r="CUU28" i="7" s="1"/>
  <c r="CUW28" i="7" s="1"/>
  <c r="CUY28" i="7" s="1"/>
  <c r="CVA28" i="7" s="1"/>
  <c r="CVC28" i="7" s="1"/>
  <c r="CVE28" i="7" s="1"/>
  <c r="CVG28" i="7" s="1"/>
  <c r="CVI28" i="7" s="1"/>
  <c r="CVK28" i="7" s="1"/>
  <c r="CVM28" i="7" s="1"/>
  <c r="CVO28" i="7" s="1"/>
  <c r="CVQ28" i="7" s="1"/>
  <c r="CVS28" i="7" s="1"/>
  <c r="CVU28" i="7" s="1"/>
  <c r="CVW28" i="7" s="1"/>
  <c r="CVY28" i="7" s="1"/>
  <c r="CWA28" i="7" s="1"/>
  <c r="CWC28" i="7" s="1"/>
  <c r="CWE28" i="7" s="1"/>
  <c r="CWG28" i="7" s="1"/>
  <c r="CWI28" i="7" s="1"/>
  <c r="CWK28" i="7" s="1"/>
  <c r="CWM28" i="7" s="1"/>
  <c r="CWO28" i="7" s="1"/>
  <c r="CWQ28" i="7" s="1"/>
  <c r="CWS28" i="7" s="1"/>
  <c r="CWU28" i="7" s="1"/>
  <c r="CWW28" i="7" s="1"/>
  <c r="CWY28" i="7" s="1"/>
  <c r="CXA28" i="7" s="1"/>
  <c r="CXC28" i="7" s="1"/>
  <c r="CXE28" i="7" s="1"/>
  <c r="CXG28" i="7" s="1"/>
  <c r="CXI28" i="7" s="1"/>
  <c r="CXK28" i="7" s="1"/>
  <c r="CXM28" i="7" s="1"/>
  <c r="CXO28" i="7" s="1"/>
  <c r="CXQ28" i="7" s="1"/>
  <c r="CXS28" i="7" s="1"/>
  <c r="CXU28" i="7" s="1"/>
  <c r="CXW28" i="7" s="1"/>
  <c r="CXY28" i="7" s="1"/>
  <c r="CYA28" i="7" s="1"/>
  <c r="CYC28" i="7" s="1"/>
  <c r="CYE28" i="7" s="1"/>
  <c r="CYG28" i="7" s="1"/>
  <c r="CYI28" i="7" s="1"/>
  <c r="CYK28" i="7" s="1"/>
  <c r="CYM28" i="7" s="1"/>
  <c r="CYO28" i="7" s="1"/>
  <c r="CYQ28" i="7" s="1"/>
  <c r="CYS28" i="7" s="1"/>
  <c r="CYU28" i="7" s="1"/>
  <c r="CYW28" i="7" s="1"/>
  <c r="CYY28" i="7" s="1"/>
  <c r="CZA28" i="7" s="1"/>
  <c r="CZC28" i="7" s="1"/>
  <c r="CZE28" i="7" s="1"/>
  <c r="CZG28" i="7" s="1"/>
  <c r="CZI28" i="7" s="1"/>
  <c r="CZK28" i="7" s="1"/>
  <c r="CZM28" i="7" s="1"/>
  <c r="CZO28" i="7" s="1"/>
  <c r="CZQ28" i="7" s="1"/>
  <c r="CZS28" i="7" s="1"/>
  <c r="CZU28" i="7" s="1"/>
  <c r="CZW28" i="7" s="1"/>
  <c r="CZY28" i="7" s="1"/>
  <c r="DAA28" i="7" s="1"/>
  <c r="DAC28" i="7" s="1"/>
  <c r="DAE28" i="7" s="1"/>
  <c r="DAG28" i="7" s="1"/>
  <c r="DAI28" i="7" s="1"/>
  <c r="DAK28" i="7" s="1"/>
  <c r="DAM28" i="7" s="1"/>
  <c r="DAO28" i="7" s="1"/>
  <c r="DAQ28" i="7" s="1"/>
  <c r="DAS28" i="7" s="1"/>
  <c r="DAU28" i="7" s="1"/>
  <c r="DAW28" i="7" s="1"/>
  <c r="DAY28" i="7" s="1"/>
  <c r="DBA28" i="7" s="1"/>
  <c r="DBC28" i="7" s="1"/>
  <c r="DBE28" i="7" s="1"/>
  <c r="DBG28" i="7" s="1"/>
  <c r="DBI28" i="7" s="1"/>
  <c r="DBK28" i="7" s="1"/>
  <c r="DBM28" i="7" s="1"/>
  <c r="DBO28" i="7" s="1"/>
  <c r="DBQ28" i="7" s="1"/>
  <c r="DBS28" i="7" s="1"/>
  <c r="DBU28" i="7" s="1"/>
  <c r="DBW28" i="7" s="1"/>
  <c r="DBY28" i="7" s="1"/>
  <c r="DCA28" i="7" s="1"/>
  <c r="DCC28" i="7" s="1"/>
  <c r="DCE28" i="7" s="1"/>
  <c r="DCG28" i="7" s="1"/>
  <c r="DCI28" i="7" s="1"/>
  <c r="DCK28" i="7" s="1"/>
  <c r="DCM28" i="7" s="1"/>
  <c r="DCO28" i="7" s="1"/>
  <c r="DCQ28" i="7" s="1"/>
  <c r="DCS28" i="7" s="1"/>
  <c r="DCU28" i="7" s="1"/>
  <c r="DCW28" i="7" s="1"/>
  <c r="DCY28" i="7" s="1"/>
  <c r="DDA28" i="7" s="1"/>
  <c r="DDC28" i="7" s="1"/>
  <c r="DDE28" i="7" s="1"/>
  <c r="DDG28" i="7" s="1"/>
  <c r="DDI28" i="7" s="1"/>
  <c r="DDK28" i="7" s="1"/>
  <c r="DDM28" i="7" s="1"/>
  <c r="DDO28" i="7" s="1"/>
  <c r="DDQ28" i="7" s="1"/>
  <c r="DDS28" i="7" s="1"/>
  <c r="DDU28" i="7" s="1"/>
  <c r="DDW28" i="7" s="1"/>
  <c r="DDY28" i="7" s="1"/>
  <c r="DEA28" i="7" s="1"/>
  <c r="DEC28" i="7" s="1"/>
  <c r="DEE28" i="7" s="1"/>
  <c r="DEG28" i="7" s="1"/>
  <c r="DEI28" i="7" s="1"/>
  <c r="DEK28" i="7" s="1"/>
  <c r="DEM28" i="7" s="1"/>
  <c r="DEO28" i="7" s="1"/>
  <c r="DEQ28" i="7" s="1"/>
  <c r="DES28" i="7" s="1"/>
  <c r="DEU28" i="7" s="1"/>
  <c r="DEW28" i="7" s="1"/>
  <c r="DEY28" i="7" s="1"/>
  <c r="DFA28" i="7" s="1"/>
  <c r="DFC28" i="7" s="1"/>
  <c r="DFE28" i="7" s="1"/>
  <c r="DFG28" i="7" s="1"/>
  <c r="DFI28" i="7" s="1"/>
  <c r="DFK28" i="7" s="1"/>
  <c r="DFM28" i="7" s="1"/>
  <c r="DFO28" i="7" s="1"/>
  <c r="DFQ28" i="7" s="1"/>
  <c r="DFS28" i="7" s="1"/>
  <c r="DFU28" i="7" s="1"/>
  <c r="DFW28" i="7" s="1"/>
  <c r="DFY28" i="7" s="1"/>
  <c r="DGA28" i="7" s="1"/>
  <c r="DGC28" i="7" s="1"/>
  <c r="DGE28" i="7" s="1"/>
  <c r="DGG28" i="7" s="1"/>
  <c r="DGI28" i="7" s="1"/>
  <c r="DGK28" i="7" s="1"/>
  <c r="DGM28" i="7" s="1"/>
  <c r="DGO28" i="7" s="1"/>
  <c r="DGQ28" i="7" s="1"/>
  <c r="DGS28" i="7" s="1"/>
  <c r="DGU28" i="7" s="1"/>
  <c r="DGW28" i="7" s="1"/>
  <c r="DGY28" i="7" s="1"/>
  <c r="DHA28" i="7" s="1"/>
  <c r="DHC28" i="7" s="1"/>
  <c r="DHE28" i="7" s="1"/>
  <c r="DHG28" i="7" s="1"/>
  <c r="DHI28" i="7" s="1"/>
  <c r="DHK28" i="7" s="1"/>
  <c r="DHM28" i="7" s="1"/>
  <c r="DHO28" i="7" s="1"/>
  <c r="DHQ28" i="7" s="1"/>
  <c r="DHS28" i="7" s="1"/>
  <c r="DHU28" i="7" s="1"/>
  <c r="DHW28" i="7" s="1"/>
  <c r="DHY28" i="7" s="1"/>
  <c r="DIA28" i="7" s="1"/>
  <c r="DIC28" i="7" s="1"/>
  <c r="DIE28" i="7" s="1"/>
  <c r="DIG28" i="7" s="1"/>
  <c r="DII28" i="7" s="1"/>
  <c r="DIK28" i="7" s="1"/>
  <c r="DIM28" i="7" s="1"/>
  <c r="DIO28" i="7" s="1"/>
  <c r="DIQ28" i="7" s="1"/>
  <c r="DIS28" i="7" s="1"/>
  <c r="DIU28" i="7" s="1"/>
  <c r="DIW28" i="7" s="1"/>
  <c r="DIY28" i="7" s="1"/>
  <c r="DJA28" i="7" s="1"/>
  <c r="DJC28" i="7" s="1"/>
  <c r="DJE28" i="7" s="1"/>
  <c r="DJG28" i="7" s="1"/>
  <c r="DJI28" i="7" s="1"/>
  <c r="DJK28" i="7" s="1"/>
  <c r="DJM28" i="7" s="1"/>
  <c r="DJO28" i="7" s="1"/>
  <c r="DJQ28" i="7" s="1"/>
  <c r="DJS28" i="7" s="1"/>
  <c r="DJU28" i="7" s="1"/>
  <c r="DJW28" i="7" s="1"/>
  <c r="DJY28" i="7" s="1"/>
  <c r="DKA28" i="7" s="1"/>
  <c r="DKC28" i="7" s="1"/>
  <c r="DKE28" i="7" s="1"/>
  <c r="DKG28" i="7" s="1"/>
  <c r="DKI28" i="7" s="1"/>
  <c r="DKK28" i="7" s="1"/>
  <c r="DKM28" i="7" s="1"/>
  <c r="DKO28" i="7" s="1"/>
  <c r="DKQ28" i="7" s="1"/>
  <c r="DKS28" i="7" s="1"/>
  <c r="DKU28" i="7" s="1"/>
  <c r="DKW28" i="7" s="1"/>
  <c r="DKY28" i="7" s="1"/>
  <c r="DLA28" i="7" s="1"/>
  <c r="DLC28" i="7" s="1"/>
  <c r="DLE28" i="7" s="1"/>
  <c r="DLG28" i="7" s="1"/>
  <c r="DLI28" i="7" s="1"/>
  <c r="DLK28" i="7" s="1"/>
  <c r="DLM28" i="7" s="1"/>
  <c r="DLO28" i="7" s="1"/>
  <c r="DLQ28" i="7" s="1"/>
  <c r="DLS28" i="7" s="1"/>
  <c r="DLU28" i="7" s="1"/>
  <c r="DLW28" i="7" s="1"/>
  <c r="DLY28" i="7" s="1"/>
  <c r="DMA28" i="7" s="1"/>
  <c r="DMC28" i="7" s="1"/>
  <c r="DME28" i="7" s="1"/>
  <c r="DMG28" i="7" s="1"/>
  <c r="DMI28" i="7" s="1"/>
  <c r="DMK28" i="7" s="1"/>
  <c r="DMM28" i="7" s="1"/>
  <c r="DMO28" i="7" s="1"/>
  <c r="DMQ28" i="7" s="1"/>
  <c r="DMS28" i="7" s="1"/>
  <c r="DMU28" i="7" s="1"/>
  <c r="DMW28" i="7" s="1"/>
  <c r="DMY28" i="7" s="1"/>
  <c r="DNA28" i="7" s="1"/>
  <c r="DNC28" i="7" s="1"/>
  <c r="DNE28" i="7" s="1"/>
  <c r="DNG28" i="7" s="1"/>
  <c r="DNI28" i="7" s="1"/>
  <c r="DNK28" i="7" s="1"/>
  <c r="DNM28" i="7" s="1"/>
  <c r="DNO28" i="7" s="1"/>
  <c r="DNQ28" i="7" s="1"/>
  <c r="DNS28" i="7" s="1"/>
  <c r="DNU28" i="7" s="1"/>
  <c r="DNW28" i="7" s="1"/>
  <c r="DNY28" i="7" s="1"/>
  <c r="DOA28" i="7" s="1"/>
  <c r="DOC28" i="7" s="1"/>
  <c r="DOE28" i="7" s="1"/>
  <c r="DOG28" i="7" s="1"/>
  <c r="DOI28" i="7" s="1"/>
  <c r="DOK28" i="7" s="1"/>
  <c r="DOM28" i="7" s="1"/>
  <c r="DOO28" i="7" s="1"/>
  <c r="DOQ28" i="7" s="1"/>
  <c r="DOS28" i="7" s="1"/>
  <c r="DOU28" i="7" s="1"/>
  <c r="DOW28" i="7" s="1"/>
  <c r="DOY28" i="7" s="1"/>
  <c r="DPA28" i="7" s="1"/>
  <c r="DPC28" i="7" s="1"/>
  <c r="DPE28" i="7" s="1"/>
  <c r="DPG28" i="7" s="1"/>
  <c r="DPI28" i="7" s="1"/>
  <c r="DPK28" i="7" s="1"/>
  <c r="DPM28" i="7" s="1"/>
  <c r="DPO28" i="7" s="1"/>
  <c r="DPQ28" i="7" s="1"/>
  <c r="DPS28" i="7" s="1"/>
  <c r="DPU28" i="7" s="1"/>
  <c r="DPW28" i="7" s="1"/>
  <c r="DPY28" i="7" s="1"/>
  <c r="DQA28" i="7" s="1"/>
  <c r="DQC28" i="7" s="1"/>
  <c r="DQE28" i="7" s="1"/>
  <c r="DQG28" i="7" s="1"/>
  <c r="DQI28" i="7" s="1"/>
  <c r="DQK28" i="7" s="1"/>
  <c r="DQM28" i="7" s="1"/>
  <c r="DQO28" i="7" s="1"/>
  <c r="DQQ28" i="7" s="1"/>
  <c r="DQS28" i="7" s="1"/>
  <c r="DQU28" i="7" s="1"/>
  <c r="DQW28" i="7" s="1"/>
  <c r="DQY28" i="7" s="1"/>
  <c r="DRA28" i="7" s="1"/>
  <c r="DRC28" i="7" s="1"/>
  <c r="DRE28" i="7" s="1"/>
  <c r="DRG28" i="7" s="1"/>
  <c r="DRI28" i="7" s="1"/>
  <c r="DRK28" i="7" s="1"/>
  <c r="DRM28" i="7" s="1"/>
  <c r="DRO28" i="7" s="1"/>
  <c r="DRQ28" i="7" s="1"/>
  <c r="DRS28" i="7" s="1"/>
  <c r="DRU28" i="7" s="1"/>
  <c r="DRW28" i="7" s="1"/>
  <c r="DRY28" i="7" s="1"/>
  <c r="DSA28" i="7" s="1"/>
  <c r="DSC28" i="7" s="1"/>
  <c r="DSE28" i="7" s="1"/>
  <c r="DSG28" i="7" s="1"/>
  <c r="DSI28" i="7" s="1"/>
  <c r="DSK28" i="7" s="1"/>
  <c r="DSM28" i="7" s="1"/>
  <c r="DSO28" i="7" s="1"/>
  <c r="DSQ28" i="7" s="1"/>
  <c r="DSS28" i="7" s="1"/>
  <c r="DSU28" i="7" s="1"/>
  <c r="DSW28" i="7" s="1"/>
  <c r="DSY28" i="7" s="1"/>
  <c r="DTA28" i="7" s="1"/>
  <c r="DTC28" i="7" s="1"/>
  <c r="DTE28" i="7" s="1"/>
  <c r="DTG28" i="7" s="1"/>
  <c r="DTI28" i="7" s="1"/>
  <c r="DTK28" i="7" s="1"/>
  <c r="DTM28" i="7" s="1"/>
  <c r="DTO28" i="7" s="1"/>
  <c r="DTQ28" i="7" s="1"/>
  <c r="DTS28" i="7" s="1"/>
  <c r="DTU28" i="7" s="1"/>
  <c r="DTW28" i="7" s="1"/>
  <c r="DTY28" i="7" s="1"/>
  <c r="DUA28" i="7" s="1"/>
  <c r="DUC28" i="7" s="1"/>
  <c r="DUE28" i="7" s="1"/>
  <c r="DUG28" i="7" s="1"/>
  <c r="DUI28" i="7" s="1"/>
  <c r="DUK28" i="7" s="1"/>
  <c r="DUM28" i="7" s="1"/>
  <c r="DUO28" i="7" s="1"/>
  <c r="DUQ28" i="7" s="1"/>
  <c r="DUS28" i="7" s="1"/>
  <c r="DUU28" i="7" s="1"/>
  <c r="DUW28" i="7" s="1"/>
  <c r="DUY28" i="7" s="1"/>
  <c r="DVA28" i="7" s="1"/>
  <c r="DVC28" i="7" s="1"/>
  <c r="DVE28" i="7" s="1"/>
  <c r="DVG28" i="7" s="1"/>
  <c r="DVI28" i="7" s="1"/>
  <c r="DVK28" i="7" s="1"/>
  <c r="DVM28" i="7" s="1"/>
  <c r="DVO28" i="7" s="1"/>
  <c r="DVQ28" i="7" s="1"/>
  <c r="DVS28" i="7" s="1"/>
  <c r="DVU28" i="7" s="1"/>
  <c r="DVW28" i="7" s="1"/>
  <c r="DVY28" i="7" s="1"/>
  <c r="DWA28" i="7" s="1"/>
  <c r="DWC28" i="7" s="1"/>
  <c r="DWE28" i="7" s="1"/>
  <c r="DWG28" i="7" s="1"/>
  <c r="DWI28" i="7" s="1"/>
  <c r="DWK28" i="7" s="1"/>
  <c r="DWM28" i="7" s="1"/>
  <c r="DWO28" i="7" s="1"/>
  <c r="DWQ28" i="7" s="1"/>
  <c r="DWS28" i="7" s="1"/>
  <c r="DWU28" i="7" s="1"/>
  <c r="DWW28" i="7" s="1"/>
  <c r="DWY28" i="7" s="1"/>
  <c r="DXA28" i="7" s="1"/>
  <c r="DXC28" i="7" s="1"/>
  <c r="DXE28" i="7" s="1"/>
  <c r="DXG28" i="7" s="1"/>
  <c r="DXI28" i="7" s="1"/>
  <c r="DXK28" i="7" s="1"/>
  <c r="DXM28" i="7" s="1"/>
  <c r="DXO28" i="7" s="1"/>
  <c r="DXQ28" i="7" s="1"/>
  <c r="DXS28" i="7" s="1"/>
  <c r="DXU28" i="7" s="1"/>
  <c r="DXW28" i="7" s="1"/>
  <c r="DXY28" i="7" s="1"/>
  <c r="DYA28" i="7" s="1"/>
  <c r="DYC28" i="7" s="1"/>
  <c r="DYE28" i="7" s="1"/>
  <c r="DYG28" i="7" s="1"/>
  <c r="DYI28" i="7" s="1"/>
  <c r="DYK28" i="7" s="1"/>
  <c r="DYM28" i="7" s="1"/>
  <c r="DYO28" i="7" s="1"/>
  <c r="DYQ28" i="7" s="1"/>
  <c r="DYS28" i="7" s="1"/>
  <c r="DYU28" i="7" s="1"/>
  <c r="DYW28" i="7" s="1"/>
  <c r="DYY28" i="7" s="1"/>
  <c r="DZA28" i="7" s="1"/>
  <c r="DZC28" i="7" s="1"/>
  <c r="DZE28" i="7" s="1"/>
  <c r="DZG28" i="7" s="1"/>
  <c r="DZI28" i="7" s="1"/>
  <c r="DZK28" i="7" s="1"/>
  <c r="DZM28" i="7" s="1"/>
  <c r="DZO28" i="7" s="1"/>
  <c r="DZQ28" i="7" s="1"/>
  <c r="DZS28" i="7" s="1"/>
  <c r="DZU28" i="7" s="1"/>
  <c r="DZW28" i="7" s="1"/>
  <c r="DZY28" i="7" s="1"/>
  <c r="EAA28" i="7" s="1"/>
  <c r="EAC28" i="7" s="1"/>
  <c r="EAE28" i="7" s="1"/>
  <c r="EAG28" i="7" s="1"/>
  <c r="EAI28" i="7" s="1"/>
  <c r="EAK28" i="7" s="1"/>
  <c r="EAM28" i="7" s="1"/>
  <c r="EAO28" i="7" s="1"/>
  <c r="EAQ28" i="7" s="1"/>
  <c r="EAS28" i="7" s="1"/>
  <c r="EAU28" i="7" s="1"/>
  <c r="EAW28" i="7" s="1"/>
  <c r="EAY28" i="7" s="1"/>
  <c r="EBA28" i="7" s="1"/>
  <c r="EBC28" i="7" s="1"/>
  <c r="EBE28" i="7" s="1"/>
  <c r="EBG28" i="7" s="1"/>
  <c r="EBI28" i="7" s="1"/>
  <c r="EBK28" i="7" s="1"/>
  <c r="EBM28" i="7" s="1"/>
  <c r="EBO28" i="7" s="1"/>
  <c r="EBQ28" i="7" s="1"/>
  <c r="EBS28" i="7" s="1"/>
  <c r="EBU28" i="7" s="1"/>
  <c r="EBW28" i="7" s="1"/>
  <c r="EBY28" i="7" s="1"/>
  <c r="ECA28" i="7" s="1"/>
  <c r="ECC28" i="7" s="1"/>
  <c r="ECE28" i="7" s="1"/>
  <c r="ECG28" i="7" s="1"/>
  <c r="ECI28" i="7" s="1"/>
  <c r="ECK28" i="7" s="1"/>
  <c r="ECM28" i="7" s="1"/>
  <c r="ECO28" i="7" s="1"/>
  <c r="ECQ28" i="7" s="1"/>
  <c r="ECS28" i="7" s="1"/>
  <c r="ECU28" i="7" s="1"/>
  <c r="ECW28" i="7" s="1"/>
  <c r="ECY28" i="7" s="1"/>
  <c r="EDA28" i="7" s="1"/>
  <c r="EDC28" i="7" s="1"/>
  <c r="EDE28" i="7" s="1"/>
  <c r="EDG28" i="7" s="1"/>
  <c r="EDI28" i="7" s="1"/>
  <c r="EDK28" i="7" s="1"/>
  <c r="EDM28" i="7" s="1"/>
  <c r="EDO28" i="7" s="1"/>
  <c r="EDQ28" i="7" s="1"/>
  <c r="EDS28" i="7" s="1"/>
  <c r="EDU28" i="7" s="1"/>
  <c r="EDW28" i="7" s="1"/>
  <c r="EDY28" i="7" s="1"/>
  <c r="EEA28" i="7" s="1"/>
  <c r="EEC28" i="7" s="1"/>
  <c r="EEE28" i="7" s="1"/>
  <c r="EEG28" i="7" s="1"/>
  <c r="EEI28" i="7" s="1"/>
  <c r="EEK28" i="7" s="1"/>
  <c r="EEM28" i="7" s="1"/>
  <c r="EEO28" i="7" s="1"/>
  <c r="EEQ28" i="7" s="1"/>
  <c r="EES28" i="7" s="1"/>
  <c r="EEU28" i="7" s="1"/>
  <c r="EEW28" i="7" s="1"/>
  <c r="EEY28" i="7" s="1"/>
  <c r="EFA28" i="7" s="1"/>
  <c r="EFC28" i="7" s="1"/>
  <c r="EFE28" i="7" s="1"/>
  <c r="EFG28" i="7" s="1"/>
  <c r="EFI28" i="7" s="1"/>
  <c r="EFK28" i="7" s="1"/>
  <c r="EFM28" i="7" s="1"/>
  <c r="EFO28" i="7" s="1"/>
  <c r="EFQ28" i="7" s="1"/>
  <c r="EFS28" i="7" s="1"/>
  <c r="EFU28" i="7" s="1"/>
  <c r="EFW28" i="7" s="1"/>
  <c r="EFY28" i="7" s="1"/>
  <c r="EGA28" i="7" s="1"/>
  <c r="EGC28" i="7" s="1"/>
  <c r="EGE28" i="7" s="1"/>
  <c r="EGG28" i="7" s="1"/>
  <c r="EGI28" i="7" s="1"/>
  <c r="EGK28" i="7" s="1"/>
  <c r="EGM28" i="7" s="1"/>
  <c r="EGO28" i="7" s="1"/>
  <c r="EGQ28" i="7" s="1"/>
  <c r="EGS28" i="7" s="1"/>
  <c r="EGU28" i="7" s="1"/>
  <c r="EGW28" i="7" s="1"/>
  <c r="EGY28" i="7" s="1"/>
  <c r="EHA28" i="7" s="1"/>
  <c r="EHC28" i="7" s="1"/>
  <c r="EHE28" i="7" s="1"/>
  <c r="EHG28" i="7" s="1"/>
  <c r="EHI28" i="7" s="1"/>
  <c r="EHK28" i="7" s="1"/>
  <c r="EHM28" i="7" s="1"/>
  <c r="EHO28" i="7" s="1"/>
  <c r="EHQ28" i="7" s="1"/>
  <c r="EHS28" i="7" s="1"/>
  <c r="EHU28" i="7" s="1"/>
  <c r="EHW28" i="7" s="1"/>
  <c r="EHY28" i="7" s="1"/>
  <c r="EIA28" i="7" s="1"/>
  <c r="EIC28" i="7" s="1"/>
  <c r="EIE28" i="7" s="1"/>
  <c r="EIG28" i="7" s="1"/>
  <c r="EII28" i="7" s="1"/>
  <c r="EIK28" i="7" s="1"/>
  <c r="EIM28" i="7" s="1"/>
  <c r="EIO28" i="7" s="1"/>
  <c r="EIQ28" i="7" s="1"/>
  <c r="EIS28" i="7" s="1"/>
  <c r="EIU28" i="7" s="1"/>
  <c r="EIW28" i="7" s="1"/>
  <c r="EIY28" i="7" s="1"/>
  <c r="EJA28" i="7" s="1"/>
  <c r="EJC28" i="7" s="1"/>
  <c r="EJE28" i="7" s="1"/>
  <c r="EJG28" i="7" s="1"/>
  <c r="EJI28" i="7" s="1"/>
  <c r="EJK28" i="7" s="1"/>
  <c r="EJM28" i="7" s="1"/>
  <c r="EJO28" i="7" s="1"/>
  <c r="EJQ28" i="7" s="1"/>
  <c r="EJS28" i="7" s="1"/>
  <c r="EJU28" i="7" s="1"/>
  <c r="EJW28" i="7" s="1"/>
  <c r="EJY28" i="7" s="1"/>
  <c r="EKA28" i="7" s="1"/>
  <c r="EKC28" i="7" s="1"/>
  <c r="EKE28" i="7" s="1"/>
  <c r="EKG28" i="7" s="1"/>
  <c r="EKI28" i="7" s="1"/>
  <c r="EKK28" i="7" s="1"/>
  <c r="EKM28" i="7" s="1"/>
  <c r="EKO28" i="7" s="1"/>
  <c r="EKQ28" i="7" s="1"/>
  <c r="EKS28" i="7" s="1"/>
  <c r="EKU28" i="7" s="1"/>
  <c r="EKW28" i="7" s="1"/>
  <c r="EKY28" i="7" s="1"/>
  <c r="ELA28" i="7" s="1"/>
  <c r="ELC28" i="7" s="1"/>
  <c r="ELE28" i="7" s="1"/>
  <c r="ELG28" i="7" s="1"/>
  <c r="ELI28" i="7" s="1"/>
  <c r="ELK28" i="7" s="1"/>
  <c r="ELM28" i="7" s="1"/>
  <c r="ELO28" i="7" s="1"/>
  <c r="ELQ28" i="7" s="1"/>
  <c r="ELS28" i="7" s="1"/>
  <c r="ELU28" i="7" s="1"/>
  <c r="ELW28" i="7" s="1"/>
  <c r="ELY28" i="7" s="1"/>
  <c r="EMA28" i="7" s="1"/>
  <c r="EMC28" i="7" s="1"/>
  <c r="EME28" i="7" s="1"/>
  <c r="EMG28" i="7" s="1"/>
  <c r="EMI28" i="7" s="1"/>
  <c r="EMK28" i="7" s="1"/>
  <c r="EMM28" i="7" s="1"/>
  <c r="EMO28" i="7" s="1"/>
  <c r="EMQ28" i="7" s="1"/>
  <c r="EMS28" i="7" s="1"/>
  <c r="EMU28" i="7" s="1"/>
  <c r="EMW28" i="7" s="1"/>
  <c r="EMY28" i="7" s="1"/>
  <c r="ENA28" i="7" s="1"/>
  <c r="ENC28" i="7" s="1"/>
  <c r="ENE28" i="7" s="1"/>
  <c r="ENG28" i="7" s="1"/>
  <c r="ENI28" i="7" s="1"/>
  <c r="ENK28" i="7" s="1"/>
  <c r="ENM28" i="7" s="1"/>
  <c r="ENO28" i="7" s="1"/>
  <c r="ENQ28" i="7" s="1"/>
  <c r="ENS28" i="7" s="1"/>
  <c r="ENU28" i="7" s="1"/>
  <c r="ENW28" i="7" s="1"/>
  <c r="ENY28" i="7" s="1"/>
  <c r="EOA28" i="7" s="1"/>
  <c r="EOC28" i="7" s="1"/>
  <c r="EOE28" i="7" s="1"/>
  <c r="EOG28" i="7" s="1"/>
  <c r="EOI28" i="7" s="1"/>
  <c r="EOK28" i="7" s="1"/>
  <c r="EOM28" i="7" s="1"/>
  <c r="EOO28" i="7" s="1"/>
  <c r="EOQ28" i="7" s="1"/>
  <c r="EOS28" i="7" s="1"/>
  <c r="EOU28" i="7" s="1"/>
  <c r="EOW28" i="7" s="1"/>
  <c r="EOY28" i="7" s="1"/>
  <c r="EPA28" i="7" s="1"/>
  <c r="EPC28" i="7" s="1"/>
  <c r="EPE28" i="7" s="1"/>
  <c r="EPG28" i="7" s="1"/>
  <c r="EPI28" i="7" s="1"/>
  <c r="EPK28" i="7" s="1"/>
  <c r="EPM28" i="7" s="1"/>
  <c r="EPO28" i="7" s="1"/>
  <c r="EPQ28" i="7" s="1"/>
  <c r="EPS28" i="7" s="1"/>
  <c r="EPU28" i="7" s="1"/>
  <c r="EPW28" i="7" s="1"/>
  <c r="EPY28" i="7" s="1"/>
  <c r="EQA28" i="7" s="1"/>
  <c r="EQC28" i="7" s="1"/>
  <c r="EQE28" i="7" s="1"/>
  <c r="EQG28" i="7" s="1"/>
  <c r="EQI28" i="7" s="1"/>
  <c r="EQK28" i="7" s="1"/>
  <c r="EQM28" i="7" s="1"/>
  <c r="EQO28" i="7" s="1"/>
  <c r="EQQ28" i="7" s="1"/>
  <c r="EQS28" i="7" s="1"/>
  <c r="EQU28" i="7" s="1"/>
  <c r="EQW28" i="7" s="1"/>
  <c r="EQY28" i="7" s="1"/>
  <c r="ERA28" i="7" s="1"/>
  <c r="ERC28" i="7" s="1"/>
  <c r="ERE28" i="7" s="1"/>
  <c r="ERG28" i="7" s="1"/>
  <c r="ERI28" i="7" s="1"/>
  <c r="ERK28" i="7" s="1"/>
  <c r="ERM28" i="7" s="1"/>
  <c r="ERO28" i="7" s="1"/>
  <c r="ERQ28" i="7" s="1"/>
  <c r="ERS28" i="7" s="1"/>
  <c r="ERU28" i="7" s="1"/>
  <c r="ERW28" i="7" s="1"/>
  <c r="ERY28" i="7" s="1"/>
  <c r="ESA28" i="7" s="1"/>
  <c r="ESC28" i="7" s="1"/>
  <c r="ESE28" i="7" s="1"/>
  <c r="ESG28" i="7" s="1"/>
  <c r="ESI28" i="7" s="1"/>
  <c r="ESK28" i="7" s="1"/>
  <c r="ESM28" i="7" s="1"/>
  <c r="ESO28" i="7" s="1"/>
  <c r="ESQ28" i="7" s="1"/>
  <c r="ESS28" i="7" s="1"/>
  <c r="ESU28" i="7" s="1"/>
  <c r="ESW28" i="7" s="1"/>
  <c r="ESY28" i="7" s="1"/>
  <c r="ETA28" i="7" s="1"/>
  <c r="ETC28" i="7" s="1"/>
  <c r="ETE28" i="7" s="1"/>
  <c r="ETG28" i="7" s="1"/>
  <c r="ETI28" i="7" s="1"/>
  <c r="ETK28" i="7" s="1"/>
  <c r="ETM28" i="7" s="1"/>
  <c r="ETO28" i="7" s="1"/>
  <c r="ETQ28" i="7" s="1"/>
  <c r="ETS28" i="7" s="1"/>
  <c r="ETU28" i="7" s="1"/>
  <c r="ETW28" i="7" s="1"/>
  <c r="ETY28" i="7" s="1"/>
  <c r="EUA28" i="7" s="1"/>
  <c r="EUC28" i="7" s="1"/>
  <c r="EUE28" i="7" s="1"/>
  <c r="EUG28" i="7" s="1"/>
  <c r="EUI28" i="7" s="1"/>
  <c r="EUK28" i="7" s="1"/>
  <c r="EUM28" i="7" s="1"/>
  <c r="EUO28" i="7" s="1"/>
  <c r="EUQ28" i="7" s="1"/>
  <c r="EUS28" i="7" s="1"/>
  <c r="EUU28" i="7" s="1"/>
  <c r="EUW28" i="7" s="1"/>
  <c r="EUY28" i="7" s="1"/>
  <c r="EVA28" i="7" s="1"/>
  <c r="EVC28" i="7" s="1"/>
  <c r="EVE28" i="7" s="1"/>
  <c r="EVG28" i="7" s="1"/>
  <c r="EVI28" i="7" s="1"/>
  <c r="EVK28" i="7" s="1"/>
  <c r="EVM28" i="7" s="1"/>
  <c r="EVO28" i="7" s="1"/>
  <c r="EVQ28" i="7" s="1"/>
  <c r="EVS28" i="7" s="1"/>
  <c r="EVU28" i="7" s="1"/>
  <c r="EVW28" i="7" s="1"/>
  <c r="EVY28" i="7" s="1"/>
  <c r="EWA28" i="7" s="1"/>
  <c r="EWC28" i="7" s="1"/>
  <c r="EWE28" i="7" s="1"/>
  <c r="EWG28" i="7" s="1"/>
  <c r="EWI28" i="7" s="1"/>
  <c r="EWK28" i="7" s="1"/>
  <c r="EWM28" i="7" s="1"/>
  <c r="EWO28" i="7" s="1"/>
  <c r="EWQ28" i="7" s="1"/>
  <c r="EWS28" i="7" s="1"/>
  <c r="EWU28" i="7" s="1"/>
  <c r="EWW28" i="7" s="1"/>
  <c r="EWY28" i="7" s="1"/>
  <c r="EXA28" i="7" s="1"/>
  <c r="EXC28" i="7" s="1"/>
  <c r="EXE28" i="7" s="1"/>
  <c r="EXG28" i="7" s="1"/>
  <c r="EXI28" i="7" s="1"/>
  <c r="EXK28" i="7" s="1"/>
  <c r="EXM28" i="7" s="1"/>
  <c r="EXO28" i="7" s="1"/>
  <c r="EXQ28" i="7" s="1"/>
  <c r="EXS28" i="7" s="1"/>
  <c r="EXU28" i="7" s="1"/>
  <c r="EXW28" i="7" s="1"/>
  <c r="EXY28" i="7" s="1"/>
  <c r="EYA28" i="7" s="1"/>
  <c r="EYC28" i="7" s="1"/>
  <c r="EYE28" i="7" s="1"/>
  <c r="EYG28" i="7" s="1"/>
  <c r="EYI28" i="7" s="1"/>
  <c r="EYK28" i="7" s="1"/>
  <c r="EYM28" i="7" s="1"/>
  <c r="EYO28" i="7" s="1"/>
  <c r="EYQ28" i="7" s="1"/>
  <c r="EYS28" i="7" s="1"/>
  <c r="EYU28" i="7" s="1"/>
  <c r="EYW28" i="7" s="1"/>
  <c r="EYY28" i="7" s="1"/>
  <c r="EZA28" i="7" s="1"/>
  <c r="EZC28" i="7" s="1"/>
  <c r="EZE28" i="7" s="1"/>
  <c r="EZG28" i="7" s="1"/>
  <c r="EZI28" i="7" s="1"/>
  <c r="EZK28" i="7" s="1"/>
  <c r="EZM28" i="7" s="1"/>
  <c r="EZO28" i="7" s="1"/>
  <c r="EZQ28" i="7" s="1"/>
  <c r="EZS28" i="7" s="1"/>
  <c r="EZU28" i="7" s="1"/>
  <c r="EZW28" i="7" s="1"/>
  <c r="EZY28" i="7" s="1"/>
  <c r="FAA28" i="7" s="1"/>
  <c r="FAC28" i="7" s="1"/>
  <c r="FAE28" i="7" s="1"/>
  <c r="FAG28" i="7" s="1"/>
  <c r="FAI28" i="7" s="1"/>
  <c r="FAK28" i="7" s="1"/>
  <c r="FAM28" i="7" s="1"/>
  <c r="FAO28" i="7" s="1"/>
  <c r="FAQ28" i="7" s="1"/>
  <c r="FAS28" i="7" s="1"/>
  <c r="FAU28" i="7" s="1"/>
  <c r="FAW28" i="7" s="1"/>
  <c r="FAY28" i="7" s="1"/>
  <c r="FBA28" i="7" s="1"/>
  <c r="FBC28" i="7" s="1"/>
  <c r="FBE28" i="7" s="1"/>
  <c r="FBG28" i="7" s="1"/>
  <c r="FBI28" i="7" s="1"/>
  <c r="FBK28" i="7" s="1"/>
  <c r="FBM28" i="7" s="1"/>
  <c r="FBO28" i="7" s="1"/>
  <c r="FBQ28" i="7" s="1"/>
  <c r="FBS28" i="7" s="1"/>
  <c r="FBU28" i="7" s="1"/>
  <c r="FBW28" i="7" s="1"/>
  <c r="FBY28" i="7" s="1"/>
  <c r="FCA28" i="7" s="1"/>
  <c r="FCC28" i="7" s="1"/>
  <c r="FCE28" i="7" s="1"/>
  <c r="FCG28" i="7" s="1"/>
  <c r="FCI28" i="7" s="1"/>
  <c r="FCK28" i="7" s="1"/>
  <c r="FCM28" i="7" s="1"/>
  <c r="FCO28" i="7" s="1"/>
  <c r="FCQ28" i="7" s="1"/>
  <c r="FCS28" i="7" s="1"/>
  <c r="FCU28" i="7" s="1"/>
  <c r="FCW28" i="7" s="1"/>
  <c r="FCY28" i="7" s="1"/>
  <c r="FDA28" i="7" s="1"/>
  <c r="FDC28" i="7" s="1"/>
  <c r="FDE28" i="7" s="1"/>
  <c r="FDG28" i="7" s="1"/>
  <c r="FDI28" i="7" s="1"/>
  <c r="FDK28" i="7" s="1"/>
  <c r="FDM28" i="7" s="1"/>
  <c r="FDO28" i="7" s="1"/>
  <c r="FDQ28" i="7" s="1"/>
  <c r="FDS28" i="7" s="1"/>
  <c r="FDU28" i="7" s="1"/>
  <c r="FDW28" i="7" s="1"/>
  <c r="FDY28" i="7" s="1"/>
  <c r="FEA28" i="7" s="1"/>
  <c r="FEC28" i="7" s="1"/>
  <c r="FEE28" i="7" s="1"/>
  <c r="FEG28" i="7" s="1"/>
  <c r="FEI28" i="7" s="1"/>
  <c r="FEK28" i="7" s="1"/>
  <c r="FEM28" i="7" s="1"/>
  <c r="FEO28" i="7" s="1"/>
  <c r="FEQ28" i="7" s="1"/>
  <c r="FES28" i="7" s="1"/>
  <c r="FEU28" i="7" s="1"/>
  <c r="FEW28" i="7" s="1"/>
  <c r="FEY28" i="7" s="1"/>
  <c r="FFA28" i="7" s="1"/>
  <c r="FFC28" i="7" s="1"/>
  <c r="FFE28" i="7" s="1"/>
  <c r="FFG28" i="7" s="1"/>
  <c r="FFI28" i="7" s="1"/>
  <c r="FFK28" i="7" s="1"/>
  <c r="FFM28" i="7" s="1"/>
  <c r="FFO28" i="7" s="1"/>
  <c r="FFQ28" i="7" s="1"/>
  <c r="FFS28" i="7" s="1"/>
  <c r="FFU28" i="7" s="1"/>
  <c r="FFW28" i="7" s="1"/>
  <c r="FFY28" i="7" s="1"/>
  <c r="FGA28" i="7" s="1"/>
  <c r="FGC28" i="7" s="1"/>
  <c r="FGE28" i="7" s="1"/>
  <c r="FGG28" i="7" s="1"/>
  <c r="FGI28" i="7" s="1"/>
  <c r="FGK28" i="7" s="1"/>
  <c r="FGM28" i="7" s="1"/>
  <c r="FGO28" i="7" s="1"/>
  <c r="FGQ28" i="7" s="1"/>
  <c r="FGS28" i="7" s="1"/>
  <c r="FGU28" i="7" s="1"/>
  <c r="FGW28" i="7" s="1"/>
  <c r="FGY28" i="7" s="1"/>
  <c r="FHA28" i="7" s="1"/>
  <c r="FHC28" i="7" s="1"/>
  <c r="FHE28" i="7" s="1"/>
  <c r="FHG28" i="7" s="1"/>
  <c r="FHI28" i="7" s="1"/>
  <c r="FHK28" i="7" s="1"/>
  <c r="FHM28" i="7" s="1"/>
  <c r="FHO28" i="7" s="1"/>
  <c r="FHQ28" i="7" s="1"/>
  <c r="FHS28" i="7" s="1"/>
  <c r="FHU28" i="7" s="1"/>
  <c r="FHW28" i="7" s="1"/>
  <c r="FHY28" i="7" s="1"/>
  <c r="FIA28" i="7" s="1"/>
  <c r="FIC28" i="7" s="1"/>
  <c r="FIE28" i="7" s="1"/>
  <c r="FIG28" i="7" s="1"/>
  <c r="FII28" i="7" s="1"/>
  <c r="FIK28" i="7" s="1"/>
  <c r="FIM28" i="7" s="1"/>
  <c r="FIO28" i="7" s="1"/>
  <c r="FIQ28" i="7" s="1"/>
  <c r="FIS28" i="7" s="1"/>
  <c r="FIU28" i="7" s="1"/>
  <c r="FIW28" i="7" s="1"/>
  <c r="FIY28" i="7" s="1"/>
  <c r="FJA28" i="7" s="1"/>
  <c r="FJC28" i="7" s="1"/>
  <c r="FJE28" i="7" s="1"/>
  <c r="FJG28" i="7" s="1"/>
  <c r="FJI28" i="7" s="1"/>
  <c r="FJK28" i="7" s="1"/>
  <c r="FJM28" i="7" s="1"/>
  <c r="FJO28" i="7" s="1"/>
  <c r="FJQ28" i="7" s="1"/>
  <c r="FJS28" i="7" s="1"/>
  <c r="FJU28" i="7" s="1"/>
  <c r="FJW28" i="7" s="1"/>
  <c r="FJY28" i="7" s="1"/>
  <c r="FKA28" i="7" s="1"/>
  <c r="FKC28" i="7" s="1"/>
  <c r="FKE28" i="7" s="1"/>
  <c r="FKG28" i="7" s="1"/>
  <c r="FKI28" i="7" s="1"/>
  <c r="FKK28" i="7" s="1"/>
  <c r="FKM28" i="7" s="1"/>
  <c r="FKO28" i="7" s="1"/>
  <c r="FKQ28" i="7" s="1"/>
  <c r="FKS28" i="7" s="1"/>
  <c r="FKU28" i="7" s="1"/>
  <c r="FKW28" i="7" s="1"/>
  <c r="FKY28" i="7" s="1"/>
  <c r="FLA28" i="7" s="1"/>
  <c r="FLC28" i="7" s="1"/>
  <c r="FLE28" i="7" s="1"/>
  <c r="FLG28" i="7" s="1"/>
  <c r="FLI28" i="7" s="1"/>
  <c r="FLK28" i="7" s="1"/>
  <c r="FLM28" i="7" s="1"/>
  <c r="FLO28" i="7" s="1"/>
  <c r="FLQ28" i="7" s="1"/>
  <c r="FLS28" i="7" s="1"/>
  <c r="FLU28" i="7" s="1"/>
  <c r="FLW28" i="7" s="1"/>
  <c r="FLY28" i="7" s="1"/>
  <c r="FMA28" i="7" s="1"/>
  <c r="FMC28" i="7" s="1"/>
  <c r="FME28" i="7" s="1"/>
  <c r="FMG28" i="7" s="1"/>
  <c r="FMI28" i="7" s="1"/>
  <c r="FMK28" i="7" s="1"/>
  <c r="FMM28" i="7" s="1"/>
  <c r="FMO28" i="7" s="1"/>
  <c r="FMQ28" i="7" s="1"/>
  <c r="FMS28" i="7" s="1"/>
  <c r="FMU28" i="7" s="1"/>
  <c r="FMW28" i="7" s="1"/>
  <c r="FMY28" i="7" s="1"/>
  <c r="FNA28" i="7" s="1"/>
  <c r="FNC28" i="7" s="1"/>
  <c r="FNE28" i="7" s="1"/>
  <c r="FNG28" i="7" s="1"/>
  <c r="FNI28" i="7" s="1"/>
  <c r="FNK28" i="7" s="1"/>
  <c r="FNM28" i="7" s="1"/>
  <c r="FNO28" i="7" s="1"/>
  <c r="FNQ28" i="7" s="1"/>
  <c r="FNS28" i="7" s="1"/>
  <c r="FNU28" i="7" s="1"/>
  <c r="FNW28" i="7" s="1"/>
  <c r="FNY28" i="7" s="1"/>
  <c r="FOA28" i="7" s="1"/>
  <c r="FOC28" i="7" s="1"/>
  <c r="FOE28" i="7" s="1"/>
  <c r="FOG28" i="7" s="1"/>
  <c r="FOI28" i="7" s="1"/>
  <c r="FOK28" i="7" s="1"/>
  <c r="FOM28" i="7" s="1"/>
  <c r="FOO28" i="7" s="1"/>
  <c r="FOQ28" i="7" s="1"/>
  <c r="FOS28" i="7" s="1"/>
  <c r="FOU28" i="7" s="1"/>
  <c r="FOW28" i="7" s="1"/>
  <c r="FOY28" i="7" s="1"/>
  <c r="FPA28" i="7" s="1"/>
  <c r="FPC28" i="7" s="1"/>
  <c r="FPE28" i="7" s="1"/>
  <c r="FPG28" i="7" s="1"/>
  <c r="FPI28" i="7" s="1"/>
  <c r="FPK28" i="7" s="1"/>
  <c r="FPM28" i="7" s="1"/>
  <c r="FPO28" i="7" s="1"/>
  <c r="FPQ28" i="7" s="1"/>
  <c r="FPS28" i="7" s="1"/>
  <c r="FPU28" i="7" s="1"/>
  <c r="FPW28" i="7" s="1"/>
  <c r="FPY28" i="7" s="1"/>
  <c r="FQA28" i="7" s="1"/>
  <c r="FQC28" i="7" s="1"/>
  <c r="FQE28" i="7" s="1"/>
  <c r="FQG28" i="7" s="1"/>
  <c r="FQI28" i="7" s="1"/>
  <c r="FQK28" i="7" s="1"/>
  <c r="FQM28" i="7" s="1"/>
  <c r="FQO28" i="7" s="1"/>
  <c r="FQQ28" i="7" s="1"/>
  <c r="FQS28" i="7" s="1"/>
  <c r="FQU28" i="7" s="1"/>
  <c r="FQW28" i="7" s="1"/>
  <c r="FQY28" i="7" s="1"/>
  <c r="FRA28" i="7" s="1"/>
  <c r="FRC28" i="7" s="1"/>
  <c r="FRE28" i="7" s="1"/>
  <c r="FRG28" i="7" s="1"/>
  <c r="FRI28" i="7" s="1"/>
  <c r="FRK28" i="7" s="1"/>
  <c r="FRM28" i="7" s="1"/>
  <c r="FRO28" i="7" s="1"/>
  <c r="FRQ28" i="7" s="1"/>
  <c r="FRS28" i="7" s="1"/>
  <c r="FRU28" i="7" s="1"/>
  <c r="FRW28" i="7" s="1"/>
  <c r="FRY28" i="7" s="1"/>
  <c r="FSA28" i="7" s="1"/>
  <c r="FSC28" i="7" s="1"/>
  <c r="FSE28" i="7" s="1"/>
  <c r="FSG28" i="7" s="1"/>
  <c r="FSI28" i="7" s="1"/>
  <c r="FSK28" i="7" s="1"/>
  <c r="FSM28" i="7" s="1"/>
  <c r="FSO28" i="7" s="1"/>
  <c r="FSQ28" i="7" s="1"/>
  <c r="FSS28" i="7" s="1"/>
  <c r="FSU28" i="7" s="1"/>
  <c r="FSW28" i="7" s="1"/>
  <c r="FSY28" i="7" s="1"/>
  <c r="FTA28" i="7" s="1"/>
  <c r="FTC28" i="7" s="1"/>
  <c r="FTE28" i="7" s="1"/>
  <c r="FTG28" i="7" s="1"/>
  <c r="FTI28" i="7" s="1"/>
  <c r="FTK28" i="7" s="1"/>
  <c r="FTM28" i="7" s="1"/>
  <c r="FTO28" i="7" s="1"/>
  <c r="FTQ28" i="7" s="1"/>
  <c r="FTS28" i="7" s="1"/>
  <c r="FTU28" i="7" s="1"/>
  <c r="FTW28" i="7" s="1"/>
  <c r="FTY28" i="7" s="1"/>
  <c r="FUA28" i="7" s="1"/>
  <c r="FUC28" i="7" s="1"/>
  <c r="FUE28" i="7" s="1"/>
  <c r="FUG28" i="7" s="1"/>
  <c r="FUI28" i="7" s="1"/>
  <c r="FUK28" i="7" s="1"/>
  <c r="FUM28" i="7" s="1"/>
  <c r="FUO28" i="7" s="1"/>
  <c r="FUQ28" i="7" s="1"/>
  <c r="FUS28" i="7" s="1"/>
  <c r="FUU28" i="7" s="1"/>
  <c r="FUW28" i="7" s="1"/>
  <c r="FUY28" i="7" s="1"/>
  <c r="FVA28" i="7" s="1"/>
  <c r="FVC28" i="7" s="1"/>
  <c r="FVE28" i="7" s="1"/>
  <c r="FVG28" i="7" s="1"/>
  <c r="FVI28" i="7" s="1"/>
  <c r="FVK28" i="7" s="1"/>
  <c r="FVM28" i="7" s="1"/>
  <c r="FVO28" i="7" s="1"/>
  <c r="FVQ28" i="7" s="1"/>
  <c r="FVS28" i="7" s="1"/>
  <c r="FVU28" i="7" s="1"/>
  <c r="FVW28" i="7" s="1"/>
  <c r="FVY28" i="7" s="1"/>
  <c r="FWA28" i="7" s="1"/>
  <c r="FWC28" i="7" s="1"/>
  <c r="FWE28" i="7" s="1"/>
  <c r="FWG28" i="7" s="1"/>
  <c r="FWI28" i="7" s="1"/>
  <c r="FWK28" i="7" s="1"/>
  <c r="FWM28" i="7" s="1"/>
  <c r="FWO28" i="7" s="1"/>
  <c r="FWQ28" i="7" s="1"/>
  <c r="FWS28" i="7" s="1"/>
  <c r="FWU28" i="7" s="1"/>
  <c r="FWW28" i="7" s="1"/>
  <c r="FWY28" i="7" s="1"/>
  <c r="FXA28" i="7" s="1"/>
  <c r="FXC28" i="7" s="1"/>
  <c r="FXE28" i="7" s="1"/>
  <c r="FXG28" i="7" s="1"/>
  <c r="FXI28" i="7" s="1"/>
  <c r="FXK28" i="7" s="1"/>
  <c r="FXM28" i="7" s="1"/>
  <c r="FXO28" i="7" s="1"/>
  <c r="FXQ28" i="7" s="1"/>
  <c r="FXS28" i="7" s="1"/>
  <c r="FXU28" i="7" s="1"/>
  <c r="FXW28" i="7" s="1"/>
  <c r="FXY28" i="7" s="1"/>
  <c r="FYA28" i="7" s="1"/>
  <c r="FYC28" i="7" s="1"/>
  <c r="FYE28" i="7" s="1"/>
  <c r="FYG28" i="7" s="1"/>
  <c r="FYI28" i="7" s="1"/>
  <c r="FYK28" i="7" s="1"/>
  <c r="FYM28" i="7" s="1"/>
  <c r="FYO28" i="7" s="1"/>
  <c r="FYQ28" i="7" s="1"/>
  <c r="FYS28" i="7" s="1"/>
  <c r="FYU28" i="7" s="1"/>
  <c r="FYW28" i="7" s="1"/>
  <c r="FYY28" i="7" s="1"/>
  <c r="FZA28" i="7" s="1"/>
  <c r="FZC28" i="7" s="1"/>
  <c r="FZE28" i="7" s="1"/>
  <c r="FZG28" i="7" s="1"/>
  <c r="FZI28" i="7" s="1"/>
  <c r="FZK28" i="7" s="1"/>
  <c r="FZM28" i="7" s="1"/>
  <c r="FZO28" i="7" s="1"/>
  <c r="FZQ28" i="7" s="1"/>
  <c r="FZS28" i="7" s="1"/>
  <c r="FZU28" i="7" s="1"/>
  <c r="FZW28" i="7" s="1"/>
  <c r="FZY28" i="7" s="1"/>
  <c r="GAA28" i="7" s="1"/>
  <c r="GAC28" i="7" s="1"/>
  <c r="GAE28" i="7" s="1"/>
  <c r="GAG28" i="7" s="1"/>
  <c r="GAI28" i="7" s="1"/>
  <c r="GAK28" i="7" s="1"/>
  <c r="GAM28" i="7" s="1"/>
  <c r="GAO28" i="7" s="1"/>
  <c r="GAQ28" i="7" s="1"/>
  <c r="GAS28" i="7" s="1"/>
  <c r="GAU28" i="7" s="1"/>
  <c r="GAW28" i="7" s="1"/>
  <c r="GAY28" i="7" s="1"/>
  <c r="GBA28" i="7" s="1"/>
  <c r="GBC28" i="7" s="1"/>
  <c r="GBE28" i="7" s="1"/>
  <c r="GBG28" i="7" s="1"/>
  <c r="GBI28" i="7" s="1"/>
  <c r="GBK28" i="7" s="1"/>
  <c r="GBM28" i="7" s="1"/>
  <c r="GBO28" i="7" s="1"/>
  <c r="GBQ28" i="7" s="1"/>
  <c r="GBS28" i="7" s="1"/>
  <c r="GBU28" i="7" s="1"/>
  <c r="GBW28" i="7" s="1"/>
  <c r="GBY28" i="7" s="1"/>
  <c r="GCA28" i="7" s="1"/>
  <c r="GCC28" i="7" s="1"/>
  <c r="GCE28" i="7" s="1"/>
  <c r="GCG28" i="7" s="1"/>
  <c r="GCI28" i="7" s="1"/>
  <c r="GCK28" i="7" s="1"/>
  <c r="GCM28" i="7" s="1"/>
  <c r="GCO28" i="7" s="1"/>
  <c r="GCQ28" i="7" s="1"/>
  <c r="GCS28" i="7" s="1"/>
  <c r="GCU28" i="7" s="1"/>
  <c r="GCW28" i="7" s="1"/>
  <c r="GCY28" i="7" s="1"/>
  <c r="GDA28" i="7" s="1"/>
  <c r="GDC28" i="7" s="1"/>
  <c r="GDE28" i="7" s="1"/>
  <c r="GDG28" i="7" s="1"/>
  <c r="GDI28" i="7" s="1"/>
  <c r="GDK28" i="7" s="1"/>
  <c r="GDM28" i="7" s="1"/>
  <c r="GDO28" i="7" s="1"/>
  <c r="GDQ28" i="7" s="1"/>
  <c r="GDS28" i="7" s="1"/>
  <c r="GDU28" i="7" s="1"/>
  <c r="GDW28" i="7" s="1"/>
  <c r="GDY28" i="7" s="1"/>
  <c r="GEA28" i="7" s="1"/>
  <c r="GEC28" i="7" s="1"/>
  <c r="GEE28" i="7" s="1"/>
  <c r="GEG28" i="7" s="1"/>
  <c r="GEI28" i="7" s="1"/>
  <c r="GEK28" i="7" s="1"/>
  <c r="GEM28" i="7" s="1"/>
  <c r="GEO28" i="7" s="1"/>
  <c r="GEQ28" i="7" s="1"/>
  <c r="GES28" i="7" s="1"/>
  <c r="GEU28" i="7" s="1"/>
  <c r="GEW28" i="7" s="1"/>
  <c r="GEY28" i="7" s="1"/>
  <c r="GFA28" i="7" s="1"/>
  <c r="GFC28" i="7" s="1"/>
  <c r="GFE28" i="7" s="1"/>
  <c r="GFG28" i="7" s="1"/>
  <c r="GFI28" i="7" s="1"/>
  <c r="GFK28" i="7" s="1"/>
  <c r="GFM28" i="7" s="1"/>
  <c r="GFO28" i="7" s="1"/>
  <c r="GFQ28" i="7" s="1"/>
  <c r="GFS28" i="7" s="1"/>
  <c r="GFU28" i="7" s="1"/>
  <c r="GFW28" i="7" s="1"/>
  <c r="GFY28" i="7" s="1"/>
  <c r="GGA28" i="7" s="1"/>
  <c r="GGC28" i="7" s="1"/>
  <c r="GGE28" i="7" s="1"/>
  <c r="GGG28" i="7" s="1"/>
  <c r="GGI28" i="7" s="1"/>
  <c r="GGK28" i="7" s="1"/>
  <c r="GGM28" i="7" s="1"/>
  <c r="GGO28" i="7" s="1"/>
  <c r="GGQ28" i="7" s="1"/>
  <c r="GGS28" i="7" s="1"/>
  <c r="GGU28" i="7" s="1"/>
  <c r="GGW28" i="7" s="1"/>
  <c r="GGY28" i="7" s="1"/>
  <c r="GHA28" i="7" s="1"/>
  <c r="GHC28" i="7" s="1"/>
  <c r="GHE28" i="7" s="1"/>
  <c r="GHG28" i="7" s="1"/>
  <c r="GHI28" i="7" s="1"/>
  <c r="GHK28" i="7" s="1"/>
  <c r="GHM28" i="7" s="1"/>
  <c r="GHO28" i="7" s="1"/>
  <c r="GHQ28" i="7" s="1"/>
  <c r="GHS28" i="7" s="1"/>
  <c r="GHU28" i="7" s="1"/>
  <c r="GHW28" i="7" s="1"/>
  <c r="GHY28" i="7" s="1"/>
  <c r="GIA28" i="7" s="1"/>
  <c r="GIC28" i="7" s="1"/>
  <c r="GIE28" i="7" s="1"/>
  <c r="GIG28" i="7" s="1"/>
  <c r="GII28" i="7" s="1"/>
  <c r="GIK28" i="7" s="1"/>
  <c r="GIM28" i="7" s="1"/>
  <c r="GIO28" i="7" s="1"/>
  <c r="GIQ28" i="7" s="1"/>
  <c r="GIS28" i="7" s="1"/>
  <c r="GIU28" i="7" s="1"/>
  <c r="GIW28" i="7" s="1"/>
  <c r="GIY28" i="7" s="1"/>
  <c r="GJA28" i="7" s="1"/>
  <c r="GJC28" i="7" s="1"/>
  <c r="GJE28" i="7" s="1"/>
  <c r="GJG28" i="7" s="1"/>
  <c r="GJI28" i="7" s="1"/>
  <c r="GJK28" i="7" s="1"/>
  <c r="GJM28" i="7" s="1"/>
  <c r="GJO28" i="7" s="1"/>
  <c r="GJQ28" i="7" s="1"/>
  <c r="GJS28" i="7" s="1"/>
  <c r="GJU28" i="7" s="1"/>
  <c r="GJW28" i="7" s="1"/>
  <c r="GJY28" i="7" s="1"/>
  <c r="GKA28" i="7" s="1"/>
  <c r="GKC28" i="7" s="1"/>
  <c r="GKE28" i="7" s="1"/>
  <c r="GKG28" i="7" s="1"/>
  <c r="GKI28" i="7" s="1"/>
  <c r="GKK28" i="7" s="1"/>
  <c r="GKM28" i="7" s="1"/>
  <c r="GKO28" i="7" s="1"/>
  <c r="GKQ28" i="7" s="1"/>
  <c r="GKS28" i="7" s="1"/>
  <c r="GKU28" i="7" s="1"/>
  <c r="GKW28" i="7" s="1"/>
  <c r="GKY28" i="7" s="1"/>
  <c r="GLA28" i="7" s="1"/>
  <c r="GLC28" i="7" s="1"/>
  <c r="GLE28" i="7" s="1"/>
  <c r="GLG28" i="7" s="1"/>
  <c r="GLI28" i="7" s="1"/>
  <c r="GLK28" i="7" s="1"/>
  <c r="GLM28" i="7" s="1"/>
  <c r="GLO28" i="7" s="1"/>
  <c r="GLQ28" i="7" s="1"/>
  <c r="GLS28" i="7" s="1"/>
  <c r="GLU28" i="7" s="1"/>
  <c r="GLW28" i="7" s="1"/>
  <c r="GLY28" i="7" s="1"/>
  <c r="GMA28" i="7" s="1"/>
  <c r="GMC28" i="7" s="1"/>
  <c r="GME28" i="7" s="1"/>
  <c r="GMG28" i="7" s="1"/>
  <c r="GMI28" i="7" s="1"/>
  <c r="GMK28" i="7" s="1"/>
  <c r="GMM28" i="7" s="1"/>
  <c r="GMO28" i="7" s="1"/>
  <c r="GMQ28" i="7" s="1"/>
  <c r="GMS28" i="7" s="1"/>
  <c r="GMU28" i="7" s="1"/>
  <c r="GMW28" i="7" s="1"/>
  <c r="GMY28" i="7" s="1"/>
  <c r="GNA28" i="7" s="1"/>
  <c r="GNC28" i="7" s="1"/>
  <c r="GNE28" i="7" s="1"/>
  <c r="GNG28" i="7" s="1"/>
  <c r="GNI28" i="7" s="1"/>
  <c r="GNK28" i="7" s="1"/>
  <c r="GNM28" i="7" s="1"/>
  <c r="GNO28" i="7" s="1"/>
  <c r="GNQ28" i="7" s="1"/>
  <c r="GNS28" i="7" s="1"/>
  <c r="GNU28" i="7" s="1"/>
  <c r="GNW28" i="7" s="1"/>
  <c r="GNY28" i="7" s="1"/>
  <c r="GOA28" i="7" s="1"/>
  <c r="GOC28" i="7" s="1"/>
  <c r="GOE28" i="7" s="1"/>
  <c r="GOG28" i="7" s="1"/>
  <c r="GOI28" i="7" s="1"/>
  <c r="GOK28" i="7" s="1"/>
  <c r="GOM28" i="7" s="1"/>
  <c r="GOO28" i="7" s="1"/>
  <c r="GOQ28" i="7" s="1"/>
  <c r="GOS28" i="7" s="1"/>
  <c r="GOU28" i="7" s="1"/>
  <c r="GOW28" i="7" s="1"/>
  <c r="GOY28" i="7" s="1"/>
  <c r="GPA28" i="7" s="1"/>
  <c r="GPC28" i="7" s="1"/>
  <c r="GPE28" i="7" s="1"/>
  <c r="GPG28" i="7" s="1"/>
  <c r="GPI28" i="7" s="1"/>
  <c r="GPK28" i="7" s="1"/>
  <c r="GPM28" i="7" s="1"/>
  <c r="GPO28" i="7" s="1"/>
  <c r="GPQ28" i="7" s="1"/>
  <c r="GPS28" i="7" s="1"/>
  <c r="GPU28" i="7" s="1"/>
  <c r="GPW28" i="7" s="1"/>
  <c r="GPY28" i="7" s="1"/>
  <c r="GQA28" i="7" s="1"/>
  <c r="GQC28" i="7" s="1"/>
  <c r="GQE28" i="7" s="1"/>
  <c r="GQG28" i="7" s="1"/>
  <c r="GQI28" i="7" s="1"/>
  <c r="GQK28" i="7" s="1"/>
  <c r="GQM28" i="7" s="1"/>
  <c r="GQO28" i="7" s="1"/>
  <c r="GQQ28" i="7" s="1"/>
  <c r="GQS28" i="7" s="1"/>
  <c r="GQU28" i="7" s="1"/>
  <c r="GQW28" i="7" s="1"/>
  <c r="GQY28" i="7" s="1"/>
  <c r="GRA28" i="7" s="1"/>
  <c r="GRC28" i="7" s="1"/>
  <c r="GRE28" i="7" s="1"/>
  <c r="GRG28" i="7" s="1"/>
  <c r="GRI28" i="7" s="1"/>
  <c r="GRK28" i="7" s="1"/>
  <c r="GRM28" i="7" s="1"/>
  <c r="GRO28" i="7" s="1"/>
  <c r="GRQ28" i="7" s="1"/>
  <c r="GRS28" i="7" s="1"/>
  <c r="GRU28" i="7" s="1"/>
  <c r="GRW28" i="7" s="1"/>
  <c r="GRY28" i="7" s="1"/>
  <c r="GSA28" i="7" s="1"/>
  <c r="GSC28" i="7" s="1"/>
  <c r="GSE28" i="7" s="1"/>
  <c r="GSG28" i="7" s="1"/>
  <c r="GSI28" i="7" s="1"/>
  <c r="GSK28" i="7" s="1"/>
  <c r="GSM28" i="7" s="1"/>
  <c r="GSO28" i="7" s="1"/>
  <c r="GSQ28" i="7" s="1"/>
  <c r="GSS28" i="7" s="1"/>
  <c r="GSU28" i="7" s="1"/>
  <c r="GSW28" i="7" s="1"/>
  <c r="GSY28" i="7" s="1"/>
  <c r="GTA28" i="7" s="1"/>
  <c r="GTC28" i="7" s="1"/>
  <c r="GTE28" i="7" s="1"/>
  <c r="GTG28" i="7" s="1"/>
  <c r="GTI28" i="7" s="1"/>
  <c r="GTK28" i="7" s="1"/>
  <c r="GTM28" i="7" s="1"/>
  <c r="GTO28" i="7" s="1"/>
  <c r="GTQ28" i="7" s="1"/>
  <c r="GTS28" i="7" s="1"/>
  <c r="GTU28" i="7" s="1"/>
  <c r="GTW28" i="7" s="1"/>
  <c r="GTY28" i="7" s="1"/>
  <c r="GUA28" i="7" s="1"/>
  <c r="GUC28" i="7" s="1"/>
  <c r="GUE28" i="7" s="1"/>
  <c r="GUG28" i="7" s="1"/>
  <c r="GUI28" i="7" s="1"/>
  <c r="GUK28" i="7" s="1"/>
  <c r="GUM28" i="7" s="1"/>
  <c r="GUO28" i="7" s="1"/>
  <c r="GUQ28" i="7" s="1"/>
  <c r="GUS28" i="7" s="1"/>
  <c r="GUU28" i="7" s="1"/>
  <c r="GUW28" i="7" s="1"/>
  <c r="GUY28" i="7" s="1"/>
  <c r="GVA28" i="7" s="1"/>
  <c r="GVC28" i="7" s="1"/>
  <c r="GVE28" i="7" s="1"/>
  <c r="GVG28" i="7" s="1"/>
  <c r="GVI28" i="7" s="1"/>
  <c r="GVK28" i="7" s="1"/>
  <c r="GVM28" i="7" s="1"/>
  <c r="GVO28" i="7" s="1"/>
  <c r="GVQ28" i="7" s="1"/>
  <c r="GVS28" i="7" s="1"/>
  <c r="GVU28" i="7" s="1"/>
  <c r="GVW28" i="7" s="1"/>
  <c r="GVY28" i="7" s="1"/>
  <c r="GWA28" i="7" s="1"/>
  <c r="GWC28" i="7" s="1"/>
  <c r="GWE28" i="7" s="1"/>
  <c r="GWG28" i="7" s="1"/>
  <c r="GWI28" i="7" s="1"/>
  <c r="GWK28" i="7" s="1"/>
  <c r="GWM28" i="7" s="1"/>
  <c r="GWO28" i="7" s="1"/>
  <c r="GWQ28" i="7" s="1"/>
  <c r="GWS28" i="7" s="1"/>
  <c r="GWU28" i="7" s="1"/>
  <c r="GWW28" i="7" s="1"/>
  <c r="GWY28" i="7" s="1"/>
  <c r="GXA28" i="7" s="1"/>
  <c r="GXC28" i="7" s="1"/>
  <c r="GXE28" i="7" s="1"/>
  <c r="GXG28" i="7" s="1"/>
  <c r="GXI28" i="7" s="1"/>
  <c r="GXK28" i="7" s="1"/>
  <c r="GXM28" i="7" s="1"/>
  <c r="GXO28" i="7" s="1"/>
  <c r="GXQ28" i="7" s="1"/>
  <c r="GXS28" i="7" s="1"/>
  <c r="GXU28" i="7" s="1"/>
  <c r="GXW28" i="7" s="1"/>
  <c r="GXY28" i="7" s="1"/>
  <c r="GYA28" i="7" s="1"/>
  <c r="GYC28" i="7" s="1"/>
  <c r="GYE28" i="7" s="1"/>
  <c r="GYG28" i="7" s="1"/>
  <c r="GYI28" i="7" s="1"/>
  <c r="GYK28" i="7" s="1"/>
  <c r="GYM28" i="7" s="1"/>
  <c r="GYO28" i="7" s="1"/>
  <c r="GYQ28" i="7" s="1"/>
  <c r="GYS28" i="7" s="1"/>
  <c r="GYU28" i="7" s="1"/>
  <c r="GYW28" i="7" s="1"/>
  <c r="GYY28" i="7" s="1"/>
  <c r="GZA28" i="7" s="1"/>
  <c r="GZC28" i="7" s="1"/>
  <c r="GZE28" i="7" s="1"/>
  <c r="GZG28" i="7" s="1"/>
  <c r="GZI28" i="7" s="1"/>
  <c r="GZK28" i="7" s="1"/>
  <c r="GZM28" i="7" s="1"/>
  <c r="GZO28" i="7" s="1"/>
  <c r="GZQ28" i="7" s="1"/>
  <c r="GZS28" i="7" s="1"/>
  <c r="GZU28" i="7" s="1"/>
  <c r="GZW28" i="7" s="1"/>
  <c r="GZY28" i="7" s="1"/>
  <c r="HAA28" i="7" s="1"/>
  <c r="HAC28" i="7" s="1"/>
  <c r="HAE28" i="7" s="1"/>
  <c r="HAG28" i="7" s="1"/>
  <c r="HAI28" i="7" s="1"/>
  <c r="HAK28" i="7" s="1"/>
  <c r="HAM28" i="7" s="1"/>
  <c r="HAO28" i="7" s="1"/>
  <c r="HAQ28" i="7" s="1"/>
  <c r="HAS28" i="7" s="1"/>
  <c r="HAU28" i="7" s="1"/>
  <c r="HAW28" i="7" s="1"/>
  <c r="HAY28" i="7" s="1"/>
  <c r="HBA28" i="7" s="1"/>
  <c r="HBC28" i="7" s="1"/>
  <c r="HBE28" i="7" s="1"/>
  <c r="HBG28" i="7" s="1"/>
  <c r="HBI28" i="7" s="1"/>
  <c r="HBK28" i="7" s="1"/>
  <c r="HBM28" i="7" s="1"/>
  <c r="HBO28" i="7" s="1"/>
  <c r="HBQ28" i="7" s="1"/>
  <c r="HBS28" i="7" s="1"/>
  <c r="HBU28" i="7" s="1"/>
  <c r="HBW28" i="7" s="1"/>
  <c r="HBY28" i="7" s="1"/>
  <c r="HCA28" i="7" s="1"/>
  <c r="HCC28" i="7" s="1"/>
  <c r="HCE28" i="7" s="1"/>
  <c r="HCG28" i="7" s="1"/>
  <c r="HCI28" i="7" s="1"/>
  <c r="HCK28" i="7" s="1"/>
  <c r="HCM28" i="7" s="1"/>
  <c r="HCO28" i="7" s="1"/>
  <c r="HCQ28" i="7" s="1"/>
  <c r="HCS28" i="7" s="1"/>
  <c r="HCU28" i="7" s="1"/>
  <c r="HCW28" i="7" s="1"/>
  <c r="HCY28" i="7" s="1"/>
  <c r="HDA28" i="7" s="1"/>
  <c r="HDC28" i="7" s="1"/>
  <c r="HDE28" i="7" s="1"/>
  <c r="HDG28" i="7" s="1"/>
  <c r="HDI28" i="7" s="1"/>
  <c r="HDK28" i="7" s="1"/>
  <c r="HDM28" i="7" s="1"/>
  <c r="HDO28" i="7" s="1"/>
  <c r="HDQ28" i="7" s="1"/>
  <c r="HDS28" i="7" s="1"/>
  <c r="HDU28" i="7" s="1"/>
  <c r="HDW28" i="7" s="1"/>
  <c r="HDY28" i="7" s="1"/>
  <c r="HEA28" i="7" s="1"/>
  <c r="HEC28" i="7" s="1"/>
  <c r="HEE28" i="7" s="1"/>
  <c r="HEG28" i="7" s="1"/>
  <c r="HEI28" i="7" s="1"/>
  <c r="HEK28" i="7" s="1"/>
  <c r="HEM28" i="7" s="1"/>
  <c r="HEO28" i="7" s="1"/>
  <c r="HEQ28" i="7" s="1"/>
  <c r="HES28" i="7" s="1"/>
  <c r="HEU28" i="7" s="1"/>
  <c r="HEW28" i="7" s="1"/>
  <c r="HEY28" i="7" s="1"/>
  <c r="HFA28" i="7" s="1"/>
  <c r="HFC28" i="7" s="1"/>
  <c r="HFE28" i="7" s="1"/>
  <c r="HFG28" i="7" s="1"/>
  <c r="HFI28" i="7" s="1"/>
  <c r="HFK28" i="7" s="1"/>
  <c r="HFM28" i="7" s="1"/>
  <c r="HFO28" i="7" s="1"/>
  <c r="HFQ28" i="7" s="1"/>
  <c r="HFS28" i="7" s="1"/>
  <c r="HFU28" i="7" s="1"/>
  <c r="HFW28" i="7" s="1"/>
  <c r="HFY28" i="7" s="1"/>
  <c r="HGA28" i="7" s="1"/>
  <c r="HGC28" i="7" s="1"/>
  <c r="HGE28" i="7" s="1"/>
  <c r="HGG28" i="7" s="1"/>
  <c r="HGI28" i="7" s="1"/>
  <c r="HGK28" i="7" s="1"/>
  <c r="HGM28" i="7" s="1"/>
  <c r="HGO28" i="7" s="1"/>
  <c r="HGQ28" i="7" s="1"/>
  <c r="HGS28" i="7" s="1"/>
  <c r="HGU28" i="7" s="1"/>
  <c r="HGW28" i="7" s="1"/>
  <c r="HGY28" i="7" s="1"/>
  <c r="HHA28" i="7" s="1"/>
  <c r="HHC28" i="7" s="1"/>
  <c r="HHE28" i="7" s="1"/>
  <c r="HHG28" i="7" s="1"/>
  <c r="HHI28" i="7" s="1"/>
  <c r="HHK28" i="7" s="1"/>
  <c r="HHM28" i="7" s="1"/>
  <c r="HHO28" i="7" s="1"/>
  <c r="HHQ28" i="7" s="1"/>
  <c r="HHS28" i="7" s="1"/>
  <c r="HHU28" i="7" s="1"/>
  <c r="HHW28" i="7" s="1"/>
  <c r="HHY28" i="7" s="1"/>
  <c r="HIA28" i="7" s="1"/>
  <c r="HIC28" i="7" s="1"/>
  <c r="HIE28" i="7" s="1"/>
  <c r="HIG28" i="7" s="1"/>
  <c r="HII28" i="7" s="1"/>
  <c r="HIK28" i="7" s="1"/>
  <c r="HIM28" i="7" s="1"/>
  <c r="HIO28" i="7" s="1"/>
  <c r="HIQ28" i="7" s="1"/>
  <c r="HIS28" i="7" s="1"/>
  <c r="HIU28" i="7" s="1"/>
  <c r="HIW28" i="7" s="1"/>
  <c r="HIY28" i="7" s="1"/>
  <c r="HJA28" i="7" s="1"/>
  <c r="HJC28" i="7" s="1"/>
  <c r="HJE28" i="7" s="1"/>
  <c r="HJG28" i="7" s="1"/>
  <c r="HJI28" i="7" s="1"/>
  <c r="HJK28" i="7" s="1"/>
  <c r="HJM28" i="7" s="1"/>
  <c r="HJO28" i="7" s="1"/>
  <c r="HJQ28" i="7" s="1"/>
  <c r="HJS28" i="7" s="1"/>
  <c r="HJU28" i="7" s="1"/>
  <c r="HJW28" i="7" s="1"/>
  <c r="HJY28" i="7" s="1"/>
  <c r="HKA28" i="7" s="1"/>
  <c r="HKC28" i="7" s="1"/>
  <c r="HKE28" i="7" s="1"/>
  <c r="HKG28" i="7" s="1"/>
  <c r="HKI28" i="7" s="1"/>
  <c r="HKK28" i="7" s="1"/>
  <c r="HKM28" i="7" s="1"/>
  <c r="HKO28" i="7" s="1"/>
  <c r="HKQ28" i="7" s="1"/>
  <c r="HKS28" i="7" s="1"/>
  <c r="HKU28" i="7" s="1"/>
  <c r="HKW28" i="7" s="1"/>
  <c r="HKY28" i="7" s="1"/>
  <c r="HLA28" i="7" s="1"/>
  <c r="HLC28" i="7" s="1"/>
  <c r="HLE28" i="7" s="1"/>
  <c r="HLG28" i="7" s="1"/>
  <c r="HLI28" i="7" s="1"/>
  <c r="HLK28" i="7" s="1"/>
  <c r="HLM28" i="7" s="1"/>
  <c r="HLO28" i="7" s="1"/>
  <c r="HLQ28" i="7" s="1"/>
  <c r="HLS28" i="7" s="1"/>
  <c r="HLU28" i="7" s="1"/>
  <c r="HLW28" i="7" s="1"/>
  <c r="HLY28" i="7" s="1"/>
  <c r="HMA28" i="7" s="1"/>
  <c r="HMC28" i="7" s="1"/>
  <c r="HME28" i="7" s="1"/>
  <c r="HMG28" i="7" s="1"/>
  <c r="HMI28" i="7" s="1"/>
  <c r="HMK28" i="7" s="1"/>
  <c r="HMM28" i="7" s="1"/>
  <c r="HMO28" i="7" s="1"/>
  <c r="HMQ28" i="7" s="1"/>
  <c r="HMS28" i="7" s="1"/>
  <c r="HMU28" i="7" s="1"/>
  <c r="HMW28" i="7" s="1"/>
  <c r="HMY28" i="7" s="1"/>
  <c r="HNA28" i="7" s="1"/>
  <c r="HNC28" i="7" s="1"/>
  <c r="HNE28" i="7" s="1"/>
  <c r="HNG28" i="7" s="1"/>
  <c r="HNI28" i="7" s="1"/>
  <c r="HNK28" i="7" s="1"/>
  <c r="HNM28" i="7" s="1"/>
  <c r="HNO28" i="7" s="1"/>
  <c r="HNQ28" i="7" s="1"/>
  <c r="HNS28" i="7" s="1"/>
  <c r="HNU28" i="7" s="1"/>
  <c r="HNW28" i="7" s="1"/>
  <c r="HNY28" i="7" s="1"/>
  <c r="HOA28" i="7" s="1"/>
  <c r="HOC28" i="7" s="1"/>
  <c r="HOE28" i="7" s="1"/>
  <c r="HOG28" i="7" s="1"/>
  <c r="HOI28" i="7" s="1"/>
  <c r="HOK28" i="7" s="1"/>
  <c r="HOM28" i="7" s="1"/>
  <c r="HOO28" i="7" s="1"/>
  <c r="HOQ28" i="7" s="1"/>
  <c r="HOS28" i="7" s="1"/>
  <c r="HOU28" i="7" s="1"/>
  <c r="HOW28" i="7" s="1"/>
  <c r="HOY28" i="7" s="1"/>
  <c r="HPA28" i="7" s="1"/>
  <c r="HPC28" i="7" s="1"/>
  <c r="HPE28" i="7" s="1"/>
  <c r="HPG28" i="7" s="1"/>
  <c r="HPI28" i="7" s="1"/>
  <c r="HPK28" i="7" s="1"/>
  <c r="HPM28" i="7" s="1"/>
  <c r="HPO28" i="7" s="1"/>
  <c r="HPQ28" i="7" s="1"/>
  <c r="HPS28" i="7" s="1"/>
  <c r="HPU28" i="7" s="1"/>
  <c r="HPW28" i="7" s="1"/>
  <c r="HPY28" i="7" s="1"/>
  <c r="HQA28" i="7" s="1"/>
  <c r="HQC28" i="7" s="1"/>
  <c r="HQE28" i="7" s="1"/>
  <c r="HQG28" i="7" s="1"/>
  <c r="HQI28" i="7" s="1"/>
  <c r="HQK28" i="7" s="1"/>
  <c r="HQM28" i="7" s="1"/>
  <c r="HQO28" i="7" s="1"/>
  <c r="HQQ28" i="7" s="1"/>
  <c r="HQS28" i="7" s="1"/>
  <c r="HQU28" i="7" s="1"/>
  <c r="HQW28" i="7" s="1"/>
  <c r="HQY28" i="7" s="1"/>
  <c r="HRA28" i="7" s="1"/>
  <c r="HRC28" i="7" s="1"/>
  <c r="HRE28" i="7" s="1"/>
  <c r="HRG28" i="7" s="1"/>
  <c r="HRI28" i="7" s="1"/>
  <c r="HRK28" i="7" s="1"/>
  <c r="HRM28" i="7" s="1"/>
  <c r="HRO28" i="7" s="1"/>
  <c r="HRQ28" i="7" s="1"/>
  <c r="HRS28" i="7" s="1"/>
  <c r="HRU28" i="7" s="1"/>
  <c r="HRW28" i="7" s="1"/>
  <c r="HRY28" i="7" s="1"/>
  <c r="HSA28" i="7" s="1"/>
  <c r="HSC28" i="7" s="1"/>
  <c r="HSE28" i="7" s="1"/>
  <c r="HSG28" i="7" s="1"/>
  <c r="HSI28" i="7" s="1"/>
  <c r="HSK28" i="7" s="1"/>
  <c r="HSM28" i="7" s="1"/>
  <c r="HSO28" i="7" s="1"/>
  <c r="HSQ28" i="7" s="1"/>
  <c r="HSS28" i="7" s="1"/>
  <c r="HSU28" i="7" s="1"/>
  <c r="HSW28" i="7" s="1"/>
  <c r="HSY28" i="7" s="1"/>
  <c r="HTA28" i="7" s="1"/>
  <c r="HTC28" i="7" s="1"/>
  <c r="HTE28" i="7" s="1"/>
  <c r="HTG28" i="7" s="1"/>
  <c r="HTI28" i="7" s="1"/>
  <c r="HTK28" i="7" s="1"/>
  <c r="HTM28" i="7" s="1"/>
  <c r="HTO28" i="7" s="1"/>
  <c r="HTQ28" i="7" s="1"/>
  <c r="HTS28" i="7" s="1"/>
  <c r="HTU28" i="7" s="1"/>
  <c r="HTW28" i="7" s="1"/>
  <c r="HTY28" i="7" s="1"/>
  <c r="HUA28" i="7" s="1"/>
  <c r="HUC28" i="7" s="1"/>
  <c r="HUE28" i="7" s="1"/>
  <c r="HUG28" i="7" s="1"/>
  <c r="HUI28" i="7" s="1"/>
  <c r="HUK28" i="7" s="1"/>
  <c r="HUM28" i="7" s="1"/>
  <c r="HUO28" i="7" s="1"/>
  <c r="HUQ28" i="7" s="1"/>
  <c r="HUS28" i="7" s="1"/>
  <c r="HUU28" i="7" s="1"/>
  <c r="HUW28" i="7" s="1"/>
  <c r="HUY28" i="7" s="1"/>
  <c r="HVA28" i="7" s="1"/>
  <c r="HVC28" i="7" s="1"/>
  <c r="HVE28" i="7" s="1"/>
  <c r="HVG28" i="7" s="1"/>
  <c r="HVI28" i="7" s="1"/>
  <c r="HVK28" i="7" s="1"/>
  <c r="HVM28" i="7" s="1"/>
  <c r="HVO28" i="7" s="1"/>
  <c r="HVQ28" i="7" s="1"/>
  <c r="HVS28" i="7" s="1"/>
  <c r="HVU28" i="7" s="1"/>
  <c r="HVW28" i="7" s="1"/>
  <c r="HVY28" i="7" s="1"/>
  <c r="HWA28" i="7" s="1"/>
  <c r="HWC28" i="7" s="1"/>
  <c r="HWE28" i="7" s="1"/>
  <c r="HWG28" i="7" s="1"/>
  <c r="HWI28" i="7" s="1"/>
  <c r="HWK28" i="7" s="1"/>
  <c r="HWM28" i="7" s="1"/>
  <c r="HWO28" i="7" s="1"/>
  <c r="HWQ28" i="7" s="1"/>
  <c r="HWS28" i="7" s="1"/>
  <c r="HWU28" i="7" s="1"/>
  <c r="HWW28" i="7" s="1"/>
  <c r="HWY28" i="7" s="1"/>
  <c r="HXA28" i="7" s="1"/>
  <c r="HXC28" i="7" s="1"/>
  <c r="HXE28" i="7" s="1"/>
  <c r="HXG28" i="7" s="1"/>
  <c r="HXI28" i="7" s="1"/>
  <c r="HXK28" i="7" s="1"/>
  <c r="HXM28" i="7" s="1"/>
  <c r="HXO28" i="7" s="1"/>
  <c r="HXQ28" i="7" s="1"/>
  <c r="HXS28" i="7" s="1"/>
  <c r="HXU28" i="7" s="1"/>
  <c r="HXW28" i="7" s="1"/>
  <c r="HXY28" i="7" s="1"/>
  <c r="HYA28" i="7" s="1"/>
  <c r="HYC28" i="7" s="1"/>
  <c r="HYE28" i="7" s="1"/>
  <c r="HYG28" i="7" s="1"/>
  <c r="HYI28" i="7" s="1"/>
  <c r="HYK28" i="7" s="1"/>
  <c r="HYM28" i="7" s="1"/>
  <c r="HYO28" i="7" s="1"/>
  <c r="HYQ28" i="7" s="1"/>
  <c r="HYS28" i="7" s="1"/>
  <c r="HYU28" i="7" s="1"/>
  <c r="HYW28" i="7" s="1"/>
  <c r="HYY28" i="7" s="1"/>
  <c r="HZA28" i="7" s="1"/>
  <c r="HZC28" i="7" s="1"/>
  <c r="HZE28" i="7" s="1"/>
  <c r="HZG28" i="7" s="1"/>
  <c r="HZI28" i="7" s="1"/>
  <c r="HZK28" i="7" s="1"/>
  <c r="HZM28" i="7" s="1"/>
  <c r="HZO28" i="7" s="1"/>
  <c r="HZQ28" i="7" s="1"/>
  <c r="HZS28" i="7" s="1"/>
  <c r="HZU28" i="7" s="1"/>
  <c r="HZW28" i="7" s="1"/>
  <c r="HZY28" i="7" s="1"/>
  <c r="IAA28" i="7" s="1"/>
  <c r="IAC28" i="7" s="1"/>
  <c r="IAE28" i="7" s="1"/>
  <c r="IAG28" i="7" s="1"/>
  <c r="IAI28" i="7" s="1"/>
  <c r="IAK28" i="7" s="1"/>
  <c r="IAM28" i="7" s="1"/>
  <c r="IAO28" i="7" s="1"/>
  <c r="IAQ28" i="7" s="1"/>
  <c r="IAS28" i="7" s="1"/>
  <c r="IAU28" i="7" s="1"/>
  <c r="IAW28" i="7" s="1"/>
  <c r="IAY28" i="7" s="1"/>
  <c r="IBA28" i="7" s="1"/>
  <c r="IBC28" i="7" s="1"/>
  <c r="IBE28" i="7" s="1"/>
  <c r="IBG28" i="7" s="1"/>
  <c r="IBI28" i="7" s="1"/>
  <c r="IBK28" i="7" s="1"/>
  <c r="IBM28" i="7" s="1"/>
  <c r="IBO28" i="7" s="1"/>
  <c r="IBQ28" i="7" s="1"/>
  <c r="IBS28" i="7" s="1"/>
  <c r="IBU28" i="7" s="1"/>
  <c r="IBW28" i="7" s="1"/>
  <c r="IBY28" i="7" s="1"/>
  <c r="ICA28" i="7" s="1"/>
  <c r="ICC28" i="7" s="1"/>
  <c r="ICE28" i="7" s="1"/>
  <c r="ICG28" i="7" s="1"/>
  <c r="ICI28" i="7" s="1"/>
  <c r="ICK28" i="7" s="1"/>
  <c r="ICM28" i="7" s="1"/>
  <c r="ICO28" i="7" s="1"/>
  <c r="ICQ28" i="7" s="1"/>
  <c r="ICS28" i="7" s="1"/>
  <c r="ICU28" i="7" s="1"/>
  <c r="ICW28" i="7" s="1"/>
  <c r="ICY28" i="7" s="1"/>
  <c r="IDA28" i="7" s="1"/>
  <c r="IDC28" i="7" s="1"/>
  <c r="IDE28" i="7" s="1"/>
  <c r="IDG28" i="7" s="1"/>
  <c r="IDI28" i="7" s="1"/>
  <c r="IDK28" i="7" s="1"/>
  <c r="IDM28" i="7" s="1"/>
  <c r="IDO28" i="7" s="1"/>
  <c r="IDQ28" i="7" s="1"/>
  <c r="IDS28" i="7" s="1"/>
  <c r="IDU28" i="7" s="1"/>
  <c r="IDW28" i="7" s="1"/>
  <c r="IDY28" i="7" s="1"/>
  <c r="IEA28" i="7" s="1"/>
  <c r="IEC28" i="7" s="1"/>
  <c r="IEE28" i="7" s="1"/>
  <c r="IEG28" i="7" s="1"/>
  <c r="IEI28" i="7" s="1"/>
  <c r="IEK28" i="7" s="1"/>
  <c r="IEM28" i="7" s="1"/>
  <c r="IEO28" i="7" s="1"/>
  <c r="IEQ28" i="7" s="1"/>
  <c r="IES28" i="7" s="1"/>
  <c r="IEU28" i="7" s="1"/>
  <c r="IEW28" i="7" s="1"/>
  <c r="IEY28" i="7" s="1"/>
  <c r="IFA28" i="7" s="1"/>
  <c r="IFC28" i="7" s="1"/>
  <c r="IFE28" i="7" s="1"/>
  <c r="IFG28" i="7" s="1"/>
  <c r="IFI28" i="7" s="1"/>
  <c r="IFK28" i="7" s="1"/>
  <c r="IFM28" i="7" s="1"/>
  <c r="IFO28" i="7" s="1"/>
  <c r="IFQ28" i="7" s="1"/>
  <c r="IFS28" i="7" s="1"/>
  <c r="IFU28" i="7" s="1"/>
  <c r="IFW28" i="7" s="1"/>
  <c r="IFY28" i="7" s="1"/>
  <c r="IGA28" i="7" s="1"/>
  <c r="IGC28" i="7" s="1"/>
  <c r="IGE28" i="7" s="1"/>
  <c r="IGG28" i="7" s="1"/>
  <c r="IGI28" i="7" s="1"/>
  <c r="IGK28" i="7" s="1"/>
  <c r="IGM28" i="7" s="1"/>
  <c r="IGO28" i="7" s="1"/>
  <c r="IGQ28" i="7" s="1"/>
  <c r="IGS28" i="7" s="1"/>
  <c r="IGU28" i="7" s="1"/>
  <c r="IGW28" i="7" s="1"/>
  <c r="IGY28" i="7" s="1"/>
  <c r="IHA28" i="7" s="1"/>
  <c r="IHC28" i="7" s="1"/>
  <c r="IHE28" i="7" s="1"/>
  <c r="IHG28" i="7" s="1"/>
  <c r="IHI28" i="7" s="1"/>
  <c r="IHK28" i="7" s="1"/>
  <c r="IHM28" i="7" s="1"/>
  <c r="IHO28" i="7" s="1"/>
  <c r="IHQ28" i="7" s="1"/>
  <c r="IHS28" i="7" s="1"/>
  <c r="IHU28" i="7" s="1"/>
  <c r="IHW28" i="7" s="1"/>
  <c r="IHY28" i="7" s="1"/>
  <c r="IIA28" i="7" s="1"/>
  <c r="IIC28" i="7" s="1"/>
  <c r="IIE28" i="7" s="1"/>
  <c r="IIG28" i="7" s="1"/>
  <c r="III28" i="7" s="1"/>
  <c r="IIK28" i="7" s="1"/>
  <c r="IIM28" i="7" s="1"/>
  <c r="IIO28" i="7" s="1"/>
  <c r="IIQ28" i="7" s="1"/>
  <c r="IIS28" i="7" s="1"/>
  <c r="IIU28" i="7" s="1"/>
  <c r="IIW28" i="7" s="1"/>
  <c r="IIY28" i="7" s="1"/>
  <c r="IJA28" i="7" s="1"/>
  <c r="IJC28" i="7" s="1"/>
  <c r="IJE28" i="7" s="1"/>
  <c r="IJG28" i="7" s="1"/>
  <c r="IJI28" i="7" s="1"/>
  <c r="IJK28" i="7" s="1"/>
  <c r="IJM28" i="7" s="1"/>
  <c r="IJO28" i="7" s="1"/>
  <c r="IJQ28" i="7" s="1"/>
  <c r="IJS28" i="7" s="1"/>
  <c r="IJU28" i="7" s="1"/>
  <c r="IJW28" i="7" s="1"/>
  <c r="IJY28" i="7" s="1"/>
  <c r="IKA28" i="7" s="1"/>
  <c r="IKC28" i="7" s="1"/>
  <c r="IKE28" i="7" s="1"/>
  <c r="IKG28" i="7" s="1"/>
  <c r="IKI28" i="7" s="1"/>
  <c r="IKK28" i="7" s="1"/>
  <c r="IKM28" i="7" s="1"/>
  <c r="IKO28" i="7" s="1"/>
  <c r="IKQ28" i="7" s="1"/>
  <c r="IKS28" i="7" s="1"/>
  <c r="IKU28" i="7" s="1"/>
  <c r="IKW28" i="7" s="1"/>
  <c r="IKY28" i="7" s="1"/>
  <c r="ILA28" i="7" s="1"/>
  <c r="ILC28" i="7" s="1"/>
  <c r="ILE28" i="7" s="1"/>
  <c r="ILG28" i="7" s="1"/>
  <c r="ILI28" i="7" s="1"/>
  <c r="ILK28" i="7" s="1"/>
  <c r="ILM28" i="7" s="1"/>
  <c r="ILO28" i="7" s="1"/>
  <c r="ILQ28" i="7" s="1"/>
  <c r="ILS28" i="7" s="1"/>
  <c r="ILU28" i="7" s="1"/>
  <c r="ILW28" i="7" s="1"/>
  <c r="ILY28" i="7" s="1"/>
  <c r="IMA28" i="7" s="1"/>
  <c r="IMC28" i="7" s="1"/>
  <c r="IME28" i="7" s="1"/>
  <c r="IMG28" i="7" s="1"/>
  <c r="IMI28" i="7" s="1"/>
  <c r="IMK28" i="7" s="1"/>
  <c r="IMM28" i="7" s="1"/>
  <c r="IMO28" i="7" s="1"/>
  <c r="IMQ28" i="7" s="1"/>
  <c r="IMS28" i="7" s="1"/>
  <c r="IMU28" i="7" s="1"/>
  <c r="IMW28" i="7" s="1"/>
  <c r="IMY28" i="7" s="1"/>
  <c r="INA28" i="7" s="1"/>
  <c r="INC28" i="7" s="1"/>
  <c r="INE28" i="7" s="1"/>
  <c r="ING28" i="7" s="1"/>
  <c r="INI28" i="7" s="1"/>
  <c r="INK28" i="7" s="1"/>
  <c r="INM28" i="7" s="1"/>
  <c r="INO28" i="7" s="1"/>
  <c r="INQ28" i="7" s="1"/>
  <c r="INS28" i="7" s="1"/>
  <c r="INU28" i="7" s="1"/>
  <c r="INW28" i="7" s="1"/>
  <c r="INY28" i="7" s="1"/>
  <c r="IOA28" i="7" s="1"/>
  <c r="IOC28" i="7" s="1"/>
  <c r="IOE28" i="7" s="1"/>
  <c r="IOG28" i="7" s="1"/>
  <c r="IOI28" i="7" s="1"/>
  <c r="IOK28" i="7" s="1"/>
  <c r="IOM28" i="7" s="1"/>
  <c r="IOO28" i="7" s="1"/>
  <c r="IOQ28" i="7" s="1"/>
  <c r="IOS28" i="7" s="1"/>
  <c r="IOU28" i="7" s="1"/>
  <c r="IOW28" i="7" s="1"/>
  <c r="IOY28" i="7" s="1"/>
  <c r="IPA28" i="7" s="1"/>
  <c r="IPC28" i="7" s="1"/>
  <c r="IPE28" i="7" s="1"/>
  <c r="IPG28" i="7" s="1"/>
  <c r="IPI28" i="7" s="1"/>
  <c r="IPK28" i="7" s="1"/>
  <c r="IPM28" i="7" s="1"/>
  <c r="IPO28" i="7" s="1"/>
  <c r="IPQ28" i="7" s="1"/>
  <c r="IPS28" i="7" s="1"/>
  <c r="IPU28" i="7" s="1"/>
  <c r="IPW28" i="7" s="1"/>
  <c r="IPY28" i="7" s="1"/>
  <c r="IQA28" i="7" s="1"/>
  <c r="IQC28" i="7" s="1"/>
  <c r="IQE28" i="7" s="1"/>
  <c r="IQG28" i="7" s="1"/>
  <c r="IQI28" i="7" s="1"/>
  <c r="IQK28" i="7" s="1"/>
  <c r="IQM28" i="7" s="1"/>
  <c r="IQO28" i="7" s="1"/>
  <c r="IQQ28" i="7" s="1"/>
  <c r="IQS28" i="7" s="1"/>
  <c r="IQU28" i="7" s="1"/>
  <c r="IQW28" i="7" s="1"/>
  <c r="IQY28" i="7" s="1"/>
  <c r="IRA28" i="7" s="1"/>
  <c r="IRC28" i="7" s="1"/>
  <c r="IRE28" i="7" s="1"/>
  <c r="IRG28" i="7" s="1"/>
  <c r="IRI28" i="7" s="1"/>
  <c r="IRK28" i="7" s="1"/>
  <c r="IRM28" i="7" s="1"/>
  <c r="IRO28" i="7" s="1"/>
  <c r="IRQ28" i="7" s="1"/>
  <c r="IRS28" i="7" s="1"/>
  <c r="IRU28" i="7" s="1"/>
  <c r="IRW28" i="7" s="1"/>
  <c r="IRY28" i="7" s="1"/>
  <c r="ISA28" i="7" s="1"/>
  <c r="ISC28" i="7" s="1"/>
  <c r="ISE28" i="7" s="1"/>
  <c r="ISG28" i="7" s="1"/>
  <c r="ISI28" i="7" s="1"/>
  <c r="ISK28" i="7" s="1"/>
  <c r="ISM28" i="7" s="1"/>
  <c r="ISO28" i="7" s="1"/>
  <c r="ISQ28" i="7" s="1"/>
  <c r="ISS28" i="7" s="1"/>
  <c r="ISU28" i="7" s="1"/>
  <c r="ISW28" i="7" s="1"/>
  <c r="ISY28" i="7" s="1"/>
  <c r="ITA28" i="7" s="1"/>
  <c r="ITC28" i="7" s="1"/>
  <c r="ITE28" i="7" s="1"/>
  <c r="ITG28" i="7" s="1"/>
  <c r="ITI28" i="7" s="1"/>
  <c r="ITK28" i="7" s="1"/>
  <c r="ITM28" i="7" s="1"/>
  <c r="ITO28" i="7" s="1"/>
  <c r="ITQ28" i="7" s="1"/>
  <c r="ITS28" i="7" s="1"/>
  <c r="ITU28" i="7" s="1"/>
  <c r="ITW28" i="7" s="1"/>
  <c r="ITY28" i="7" s="1"/>
  <c r="IUA28" i="7" s="1"/>
  <c r="IUC28" i="7" s="1"/>
  <c r="IUE28" i="7" s="1"/>
  <c r="IUG28" i="7" s="1"/>
  <c r="IUI28" i="7" s="1"/>
  <c r="IUK28" i="7" s="1"/>
  <c r="IUM28" i="7" s="1"/>
  <c r="IUO28" i="7" s="1"/>
  <c r="IUQ28" i="7" s="1"/>
  <c r="IUS28" i="7" s="1"/>
  <c r="IUU28" i="7" s="1"/>
  <c r="IUW28" i="7" s="1"/>
  <c r="IUY28" i="7" s="1"/>
  <c r="IVA28" i="7" s="1"/>
  <c r="IVC28" i="7" s="1"/>
  <c r="IVE28" i="7" s="1"/>
  <c r="IVG28" i="7" s="1"/>
  <c r="IVI28" i="7" s="1"/>
  <c r="IVK28" i="7" s="1"/>
  <c r="IVM28" i="7" s="1"/>
  <c r="IVO28" i="7" s="1"/>
  <c r="IVQ28" i="7" s="1"/>
  <c r="IVS28" i="7" s="1"/>
  <c r="IVU28" i="7" s="1"/>
  <c r="IVW28" i="7" s="1"/>
  <c r="IVY28" i="7" s="1"/>
  <c r="IWA28" i="7" s="1"/>
  <c r="IWC28" i="7" s="1"/>
  <c r="IWE28" i="7" s="1"/>
  <c r="IWG28" i="7" s="1"/>
  <c r="IWI28" i="7" s="1"/>
  <c r="IWK28" i="7" s="1"/>
  <c r="IWM28" i="7" s="1"/>
  <c r="IWO28" i="7" s="1"/>
  <c r="IWQ28" i="7" s="1"/>
  <c r="IWS28" i="7" s="1"/>
  <c r="IWU28" i="7" s="1"/>
  <c r="IWW28" i="7" s="1"/>
  <c r="IWY28" i="7" s="1"/>
  <c r="IXA28" i="7" s="1"/>
  <c r="IXC28" i="7" s="1"/>
  <c r="IXE28" i="7" s="1"/>
  <c r="IXG28" i="7" s="1"/>
  <c r="IXI28" i="7" s="1"/>
  <c r="IXK28" i="7" s="1"/>
  <c r="IXM28" i="7" s="1"/>
  <c r="IXO28" i="7" s="1"/>
  <c r="IXQ28" i="7" s="1"/>
  <c r="IXS28" i="7" s="1"/>
  <c r="IXU28" i="7" s="1"/>
  <c r="IXW28" i="7" s="1"/>
  <c r="IXY28" i="7" s="1"/>
  <c r="IYA28" i="7" s="1"/>
  <c r="IYC28" i="7" s="1"/>
  <c r="IYE28" i="7" s="1"/>
  <c r="IYG28" i="7" s="1"/>
  <c r="IYI28" i="7" s="1"/>
  <c r="IYK28" i="7" s="1"/>
  <c r="IYM28" i="7" s="1"/>
  <c r="IYO28" i="7" s="1"/>
  <c r="IYQ28" i="7" s="1"/>
  <c r="IYS28" i="7" s="1"/>
  <c r="IYU28" i="7" s="1"/>
  <c r="IYW28" i="7" s="1"/>
  <c r="IYY28" i="7" s="1"/>
  <c r="IZA28" i="7" s="1"/>
  <c r="IZC28" i="7" s="1"/>
  <c r="IZE28" i="7" s="1"/>
  <c r="IZG28" i="7" s="1"/>
  <c r="IZI28" i="7" s="1"/>
  <c r="IZK28" i="7" s="1"/>
  <c r="IZM28" i="7" s="1"/>
  <c r="IZO28" i="7" s="1"/>
  <c r="IZQ28" i="7" s="1"/>
  <c r="IZS28" i="7" s="1"/>
  <c r="IZU28" i="7" s="1"/>
  <c r="IZW28" i="7" s="1"/>
  <c r="IZY28" i="7" s="1"/>
  <c r="JAA28" i="7" s="1"/>
  <c r="JAC28" i="7" s="1"/>
  <c r="JAE28" i="7" s="1"/>
  <c r="JAG28" i="7" s="1"/>
  <c r="JAI28" i="7" s="1"/>
  <c r="JAK28" i="7" s="1"/>
  <c r="JAM28" i="7" s="1"/>
  <c r="JAO28" i="7" s="1"/>
  <c r="JAQ28" i="7" s="1"/>
  <c r="JAS28" i="7" s="1"/>
  <c r="JAU28" i="7" s="1"/>
  <c r="JAW28" i="7" s="1"/>
  <c r="JAY28" i="7" s="1"/>
  <c r="JBA28" i="7" s="1"/>
  <c r="JBC28" i="7" s="1"/>
  <c r="JBE28" i="7" s="1"/>
  <c r="JBG28" i="7" s="1"/>
  <c r="JBI28" i="7" s="1"/>
  <c r="JBK28" i="7" s="1"/>
  <c r="JBM28" i="7" s="1"/>
  <c r="JBO28" i="7" s="1"/>
  <c r="JBQ28" i="7" s="1"/>
  <c r="JBS28" i="7" s="1"/>
  <c r="JBU28" i="7" s="1"/>
  <c r="JBW28" i="7" s="1"/>
  <c r="JBY28" i="7" s="1"/>
  <c r="JCA28" i="7" s="1"/>
  <c r="JCC28" i="7" s="1"/>
  <c r="JCE28" i="7" s="1"/>
  <c r="JCG28" i="7" s="1"/>
  <c r="JCI28" i="7" s="1"/>
  <c r="JCK28" i="7" s="1"/>
  <c r="JCM28" i="7" s="1"/>
  <c r="JCO28" i="7" s="1"/>
  <c r="JCQ28" i="7" s="1"/>
  <c r="JCS28" i="7" s="1"/>
  <c r="JCU28" i="7" s="1"/>
  <c r="JCW28" i="7" s="1"/>
  <c r="JCY28" i="7" s="1"/>
  <c r="JDA28" i="7" s="1"/>
  <c r="JDC28" i="7" s="1"/>
  <c r="JDE28" i="7" s="1"/>
  <c r="JDG28" i="7" s="1"/>
  <c r="JDI28" i="7" s="1"/>
  <c r="JDK28" i="7" s="1"/>
  <c r="JDM28" i="7" s="1"/>
  <c r="JDO28" i="7" s="1"/>
  <c r="JDQ28" i="7" s="1"/>
  <c r="JDS28" i="7" s="1"/>
  <c r="JDU28" i="7" s="1"/>
  <c r="JDW28" i="7" s="1"/>
  <c r="JDY28" i="7" s="1"/>
  <c r="JEA28" i="7" s="1"/>
  <c r="JEC28" i="7" s="1"/>
  <c r="JEE28" i="7" s="1"/>
  <c r="JEG28" i="7" s="1"/>
  <c r="JEI28" i="7" s="1"/>
  <c r="JEK28" i="7" s="1"/>
  <c r="JEM28" i="7" s="1"/>
  <c r="JEO28" i="7" s="1"/>
  <c r="JEQ28" i="7" s="1"/>
  <c r="JES28" i="7" s="1"/>
  <c r="JEU28" i="7" s="1"/>
  <c r="JEW28" i="7" s="1"/>
  <c r="JEY28" i="7" s="1"/>
  <c r="JFA28" i="7" s="1"/>
  <c r="JFC28" i="7" s="1"/>
  <c r="JFE28" i="7" s="1"/>
  <c r="JFG28" i="7" s="1"/>
  <c r="JFI28" i="7" s="1"/>
  <c r="JFK28" i="7" s="1"/>
  <c r="JFM28" i="7" s="1"/>
  <c r="JFO28" i="7" s="1"/>
  <c r="JFQ28" i="7" s="1"/>
  <c r="JFS28" i="7" s="1"/>
  <c r="JFU28" i="7" s="1"/>
  <c r="JFW28" i="7" s="1"/>
  <c r="JFY28" i="7" s="1"/>
  <c r="JGA28" i="7" s="1"/>
  <c r="JGC28" i="7" s="1"/>
  <c r="JGE28" i="7" s="1"/>
  <c r="JGG28" i="7" s="1"/>
  <c r="JGI28" i="7" s="1"/>
  <c r="JGK28" i="7" s="1"/>
  <c r="JGM28" i="7" s="1"/>
  <c r="JGO28" i="7" s="1"/>
  <c r="JGQ28" i="7" s="1"/>
  <c r="JGS28" i="7" s="1"/>
  <c r="JGU28" i="7" s="1"/>
  <c r="JGW28" i="7" s="1"/>
  <c r="JGY28" i="7" s="1"/>
  <c r="JHA28" i="7" s="1"/>
  <c r="JHC28" i="7" s="1"/>
  <c r="JHE28" i="7" s="1"/>
  <c r="JHG28" i="7" s="1"/>
  <c r="JHI28" i="7" s="1"/>
  <c r="JHK28" i="7" s="1"/>
  <c r="JHM28" i="7" s="1"/>
  <c r="JHO28" i="7" s="1"/>
  <c r="JHQ28" i="7" s="1"/>
  <c r="JHS28" i="7" s="1"/>
  <c r="JHU28" i="7" s="1"/>
  <c r="JHW28" i="7" s="1"/>
  <c r="JHY28" i="7" s="1"/>
  <c r="JIA28" i="7" s="1"/>
  <c r="JIC28" i="7" s="1"/>
  <c r="JIE28" i="7" s="1"/>
  <c r="JIG28" i="7" s="1"/>
  <c r="JII28" i="7" s="1"/>
  <c r="JIK28" i="7" s="1"/>
  <c r="JIM28" i="7" s="1"/>
  <c r="JIO28" i="7" s="1"/>
  <c r="JIQ28" i="7" s="1"/>
  <c r="JIS28" i="7" s="1"/>
  <c r="JIU28" i="7" s="1"/>
  <c r="JIW28" i="7" s="1"/>
  <c r="JIY28" i="7" s="1"/>
  <c r="JJA28" i="7" s="1"/>
  <c r="JJC28" i="7" s="1"/>
  <c r="JJE28" i="7" s="1"/>
  <c r="JJG28" i="7" s="1"/>
  <c r="JJI28" i="7" s="1"/>
  <c r="JJK28" i="7" s="1"/>
  <c r="JJM28" i="7" s="1"/>
  <c r="JJO28" i="7" s="1"/>
  <c r="JJQ28" i="7" s="1"/>
  <c r="JJS28" i="7" s="1"/>
  <c r="JJU28" i="7" s="1"/>
  <c r="JJW28" i="7" s="1"/>
  <c r="JJY28" i="7" s="1"/>
  <c r="JKA28" i="7" s="1"/>
  <c r="JKC28" i="7" s="1"/>
  <c r="JKE28" i="7" s="1"/>
  <c r="JKG28" i="7" s="1"/>
  <c r="JKI28" i="7" s="1"/>
  <c r="JKK28" i="7" s="1"/>
  <c r="JKM28" i="7" s="1"/>
  <c r="JKO28" i="7" s="1"/>
  <c r="JKQ28" i="7" s="1"/>
  <c r="JKS28" i="7" s="1"/>
  <c r="JKU28" i="7" s="1"/>
  <c r="JKW28" i="7" s="1"/>
  <c r="JKY28" i="7" s="1"/>
  <c r="JLA28" i="7" s="1"/>
  <c r="JLC28" i="7" s="1"/>
  <c r="JLE28" i="7" s="1"/>
  <c r="JLG28" i="7" s="1"/>
  <c r="JLI28" i="7" s="1"/>
  <c r="JLK28" i="7" s="1"/>
  <c r="JLM28" i="7" s="1"/>
  <c r="JLO28" i="7" s="1"/>
  <c r="JLQ28" i="7" s="1"/>
  <c r="JLS28" i="7" s="1"/>
  <c r="JLU28" i="7" s="1"/>
  <c r="JLW28" i="7" s="1"/>
  <c r="JLY28" i="7" s="1"/>
  <c r="JMA28" i="7" s="1"/>
  <c r="JMC28" i="7" s="1"/>
  <c r="JME28" i="7" s="1"/>
  <c r="JMG28" i="7" s="1"/>
  <c r="JMI28" i="7" s="1"/>
  <c r="JMK28" i="7" s="1"/>
  <c r="JMM28" i="7" s="1"/>
  <c r="JMO28" i="7" s="1"/>
  <c r="JMQ28" i="7" s="1"/>
  <c r="JMS28" i="7" s="1"/>
  <c r="JMU28" i="7" s="1"/>
  <c r="JMW28" i="7" s="1"/>
  <c r="JMY28" i="7" s="1"/>
  <c r="JNA28" i="7" s="1"/>
  <c r="JNC28" i="7" s="1"/>
  <c r="JNE28" i="7" s="1"/>
  <c r="JNG28" i="7" s="1"/>
  <c r="JNI28" i="7" s="1"/>
  <c r="JNK28" i="7" s="1"/>
  <c r="JNM28" i="7" s="1"/>
  <c r="JNO28" i="7" s="1"/>
  <c r="JNQ28" i="7" s="1"/>
  <c r="JNS28" i="7" s="1"/>
  <c r="JNU28" i="7" s="1"/>
  <c r="JNW28" i="7" s="1"/>
  <c r="JNY28" i="7" s="1"/>
  <c r="JOA28" i="7" s="1"/>
  <c r="JOC28" i="7" s="1"/>
  <c r="JOE28" i="7" s="1"/>
  <c r="JOG28" i="7" s="1"/>
  <c r="JOI28" i="7" s="1"/>
  <c r="JOK28" i="7" s="1"/>
  <c r="JOM28" i="7" s="1"/>
  <c r="JOO28" i="7" s="1"/>
  <c r="JOQ28" i="7" s="1"/>
  <c r="JOS28" i="7" s="1"/>
  <c r="JOU28" i="7" s="1"/>
  <c r="JOW28" i="7" s="1"/>
  <c r="JOY28" i="7" s="1"/>
  <c r="JPA28" i="7" s="1"/>
  <c r="JPC28" i="7" s="1"/>
  <c r="JPE28" i="7" s="1"/>
  <c r="JPG28" i="7" s="1"/>
  <c r="JPI28" i="7" s="1"/>
  <c r="JPK28" i="7" s="1"/>
  <c r="JPM28" i="7" s="1"/>
  <c r="JPO28" i="7" s="1"/>
  <c r="JPQ28" i="7" s="1"/>
  <c r="JPS28" i="7" s="1"/>
  <c r="JPU28" i="7" s="1"/>
  <c r="JPW28" i="7" s="1"/>
  <c r="JPY28" i="7" s="1"/>
  <c r="JQA28" i="7" s="1"/>
  <c r="JQC28" i="7" s="1"/>
  <c r="JQE28" i="7" s="1"/>
  <c r="JQG28" i="7" s="1"/>
  <c r="JQI28" i="7" s="1"/>
  <c r="JQK28" i="7" s="1"/>
  <c r="JQM28" i="7" s="1"/>
  <c r="JQO28" i="7" s="1"/>
  <c r="JQQ28" i="7" s="1"/>
  <c r="JQS28" i="7" s="1"/>
  <c r="JQU28" i="7" s="1"/>
  <c r="JQW28" i="7" s="1"/>
  <c r="JQY28" i="7" s="1"/>
  <c r="JRA28" i="7" s="1"/>
  <c r="JRC28" i="7" s="1"/>
  <c r="JRE28" i="7" s="1"/>
  <c r="JRG28" i="7" s="1"/>
  <c r="JRI28" i="7" s="1"/>
  <c r="JRK28" i="7" s="1"/>
  <c r="JRM28" i="7" s="1"/>
  <c r="JRO28" i="7" s="1"/>
  <c r="JRQ28" i="7" s="1"/>
  <c r="JRS28" i="7" s="1"/>
  <c r="JRU28" i="7" s="1"/>
  <c r="JRW28" i="7" s="1"/>
  <c r="JRY28" i="7" s="1"/>
  <c r="JSA28" i="7" s="1"/>
  <c r="JSC28" i="7" s="1"/>
  <c r="JSE28" i="7" s="1"/>
  <c r="JSG28" i="7" s="1"/>
  <c r="JSI28" i="7" s="1"/>
  <c r="JSK28" i="7" s="1"/>
  <c r="JSM28" i="7" s="1"/>
  <c r="JSO28" i="7" s="1"/>
  <c r="JSQ28" i="7" s="1"/>
  <c r="JSS28" i="7" s="1"/>
  <c r="JSU28" i="7" s="1"/>
  <c r="JSW28" i="7" s="1"/>
  <c r="JSY28" i="7" s="1"/>
  <c r="JTA28" i="7" s="1"/>
  <c r="JTC28" i="7" s="1"/>
  <c r="JTE28" i="7" s="1"/>
  <c r="JTG28" i="7" s="1"/>
  <c r="JTI28" i="7" s="1"/>
  <c r="JTK28" i="7" s="1"/>
  <c r="JTM28" i="7" s="1"/>
  <c r="JTO28" i="7" s="1"/>
  <c r="JTQ28" i="7" s="1"/>
  <c r="JTS28" i="7" s="1"/>
  <c r="JTU28" i="7" s="1"/>
  <c r="JTW28" i="7" s="1"/>
  <c r="JTY28" i="7" s="1"/>
  <c r="JUA28" i="7" s="1"/>
  <c r="JUC28" i="7" s="1"/>
  <c r="JUE28" i="7" s="1"/>
  <c r="JUG28" i="7" s="1"/>
  <c r="JUI28" i="7" s="1"/>
  <c r="JUK28" i="7" s="1"/>
  <c r="JUM28" i="7" s="1"/>
  <c r="JUO28" i="7" s="1"/>
  <c r="JUQ28" i="7" s="1"/>
  <c r="JUS28" i="7" s="1"/>
  <c r="JUU28" i="7" s="1"/>
  <c r="JUW28" i="7" s="1"/>
  <c r="JUY28" i="7" s="1"/>
  <c r="JVA28" i="7" s="1"/>
  <c r="JVC28" i="7" s="1"/>
  <c r="JVE28" i="7" s="1"/>
  <c r="JVG28" i="7" s="1"/>
  <c r="JVI28" i="7" s="1"/>
  <c r="JVK28" i="7" s="1"/>
  <c r="JVM28" i="7" s="1"/>
  <c r="JVO28" i="7" s="1"/>
  <c r="JVQ28" i="7" s="1"/>
  <c r="JVS28" i="7" s="1"/>
  <c r="JVU28" i="7" s="1"/>
  <c r="JVW28" i="7" s="1"/>
  <c r="JVY28" i="7" s="1"/>
  <c r="JWA28" i="7" s="1"/>
  <c r="JWC28" i="7" s="1"/>
  <c r="JWE28" i="7" s="1"/>
  <c r="JWG28" i="7" s="1"/>
  <c r="JWI28" i="7" s="1"/>
  <c r="JWK28" i="7" s="1"/>
  <c r="JWM28" i="7" s="1"/>
  <c r="JWO28" i="7" s="1"/>
  <c r="JWQ28" i="7" s="1"/>
  <c r="JWS28" i="7" s="1"/>
  <c r="JWU28" i="7" s="1"/>
  <c r="JWW28" i="7" s="1"/>
  <c r="JWY28" i="7" s="1"/>
  <c r="JXA28" i="7" s="1"/>
  <c r="JXC28" i="7" s="1"/>
  <c r="JXE28" i="7" s="1"/>
  <c r="JXG28" i="7" s="1"/>
  <c r="JXI28" i="7" s="1"/>
  <c r="JXK28" i="7" s="1"/>
  <c r="JXM28" i="7" s="1"/>
  <c r="JXO28" i="7" s="1"/>
  <c r="JXQ28" i="7" s="1"/>
  <c r="JXS28" i="7" s="1"/>
  <c r="JXU28" i="7" s="1"/>
  <c r="JXW28" i="7" s="1"/>
  <c r="JXY28" i="7" s="1"/>
  <c r="JYA28" i="7" s="1"/>
  <c r="JYC28" i="7" s="1"/>
  <c r="JYE28" i="7" s="1"/>
  <c r="JYG28" i="7" s="1"/>
  <c r="JYI28" i="7" s="1"/>
  <c r="JYK28" i="7" s="1"/>
  <c r="JYM28" i="7" s="1"/>
  <c r="JYO28" i="7" s="1"/>
  <c r="JYQ28" i="7" s="1"/>
  <c r="JYS28" i="7" s="1"/>
  <c r="JYU28" i="7" s="1"/>
  <c r="JYW28" i="7" s="1"/>
  <c r="JYY28" i="7" s="1"/>
  <c r="JZA28" i="7" s="1"/>
  <c r="JZC28" i="7" s="1"/>
  <c r="JZE28" i="7" s="1"/>
  <c r="JZG28" i="7" s="1"/>
  <c r="JZI28" i="7" s="1"/>
  <c r="JZK28" i="7" s="1"/>
  <c r="JZM28" i="7" s="1"/>
  <c r="JZO28" i="7" s="1"/>
  <c r="JZQ28" i="7" s="1"/>
  <c r="JZS28" i="7" s="1"/>
  <c r="JZU28" i="7" s="1"/>
  <c r="JZW28" i="7" s="1"/>
  <c r="JZY28" i="7" s="1"/>
  <c r="KAA28" i="7" s="1"/>
  <c r="KAC28" i="7" s="1"/>
  <c r="KAE28" i="7" s="1"/>
  <c r="KAG28" i="7" s="1"/>
  <c r="KAI28" i="7" s="1"/>
  <c r="KAK28" i="7" s="1"/>
  <c r="KAM28" i="7" s="1"/>
  <c r="KAO28" i="7" s="1"/>
  <c r="KAQ28" i="7" s="1"/>
  <c r="KAS28" i="7" s="1"/>
  <c r="KAU28" i="7" s="1"/>
  <c r="KAW28" i="7" s="1"/>
  <c r="KAY28" i="7" s="1"/>
  <c r="KBA28" i="7" s="1"/>
  <c r="KBC28" i="7" s="1"/>
  <c r="KBE28" i="7" s="1"/>
  <c r="KBG28" i="7" s="1"/>
  <c r="KBI28" i="7" s="1"/>
  <c r="KBK28" i="7" s="1"/>
  <c r="KBM28" i="7" s="1"/>
  <c r="KBO28" i="7" s="1"/>
  <c r="KBQ28" i="7" s="1"/>
  <c r="KBS28" i="7" s="1"/>
  <c r="KBU28" i="7" s="1"/>
  <c r="KBW28" i="7" s="1"/>
  <c r="KBY28" i="7" s="1"/>
  <c r="KCA28" i="7" s="1"/>
  <c r="KCC28" i="7" s="1"/>
  <c r="KCE28" i="7" s="1"/>
  <c r="KCG28" i="7" s="1"/>
  <c r="KCI28" i="7" s="1"/>
  <c r="KCK28" i="7" s="1"/>
  <c r="KCM28" i="7" s="1"/>
  <c r="KCO28" i="7" s="1"/>
  <c r="KCQ28" i="7" s="1"/>
  <c r="KCS28" i="7" s="1"/>
  <c r="KCU28" i="7" s="1"/>
  <c r="KCW28" i="7" s="1"/>
  <c r="KCY28" i="7" s="1"/>
  <c r="KDA28" i="7" s="1"/>
  <c r="KDC28" i="7" s="1"/>
  <c r="KDE28" i="7" s="1"/>
  <c r="KDG28" i="7" s="1"/>
  <c r="KDI28" i="7" s="1"/>
  <c r="KDK28" i="7" s="1"/>
  <c r="KDM28" i="7" s="1"/>
  <c r="KDO28" i="7" s="1"/>
  <c r="KDQ28" i="7" s="1"/>
  <c r="KDS28" i="7" s="1"/>
  <c r="KDU28" i="7" s="1"/>
  <c r="KDW28" i="7" s="1"/>
  <c r="KDY28" i="7" s="1"/>
  <c r="KEA28" i="7" s="1"/>
  <c r="KEC28" i="7" s="1"/>
  <c r="KEE28" i="7" s="1"/>
  <c r="KEG28" i="7" s="1"/>
  <c r="KEI28" i="7" s="1"/>
  <c r="KEK28" i="7" s="1"/>
  <c r="KEM28" i="7" s="1"/>
  <c r="KEO28" i="7" s="1"/>
  <c r="KEQ28" i="7" s="1"/>
  <c r="KES28" i="7" s="1"/>
  <c r="KEU28" i="7" s="1"/>
  <c r="KEW28" i="7" s="1"/>
  <c r="KEY28" i="7" s="1"/>
  <c r="KFA28" i="7" s="1"/>
  <c r="KFC28" i="7" s="1"/>
  <c r="KFE28" i="7" s="1"/>
  <c r="KFG28" i="7" s="1"/>
  <c r="KFI28" i="7" s="1"/>
  <c r="KFK28" i="7" s="1"/>
  <c r="KFM28" i="7" s="1"/>
  <c r="KFO28" i="7" s="1"/>
  <c r="KFQ28" i="7" s="1"/>
  <c r="KFS28" i="7" s="1"/>
  <c r="KFU28" i="7" s="1"/>
  <c r="KFW28" i="7" s="1"/>
  <c r="KFY28" i="7" s="1"/>
  <c r="KGA28" i="7" s="1"/>
  <c r="KGC28" i="7" s="1"/>
  <c r="KGE28" i="7" s="1"/>
  <c r="KGG28" i="7" s="1"/>
  <c r="KGI28" i="7" s="1"/>
  <c r="KGK28" i="7" s="1"/>
  <c r="KGM28" i="7" s="1"/>
  <c r="KGO28" i="7" s="1"/>
  <c r="KGQ28" i="7" s="1"/>
  <c r="KGS28" i="7" s="1"/>
  <c r="KGU28" i="7" s="1"/>
  <c r="KGW28" i="7" s="1"/>
  <c r="KGY28" i="7" s="1"/>
  <c r="KHA28" i="7" s="1"/>
  <c r="KHC28" i="7" s="1"/>
  <c r="KHE28" i="7" s="1"/>
  <c r="KHG28" i="7" s="1"/>
  <c r="KHI28" i="7" s="1"/>
  <c r="KHK28" i="7" s="1"/>
  <c r="KHM28" i="7" s="1"/>
  <c r="KHO28" i="7" s="1"/>
  <c r="KHQ28" i="7" s="1"/>
  <c r="KHS28" i="7" s="1"/>
  <c r="KHU28" i="7" s="1"/>
  <c r="KHW28" i="7" s="1"/>
  <c r="KHY28" i="7" s="1"/>
  <c r="KIA28" i="7" s="1"/>
  <c r="KIC28" i="7" s="1"/>
  <c r="KIE28" i="7" s="1"/>
  <c r="KIG28" i="7" s="1"/>
  <c r="KII28" i="7" s="1"/>
  <c r="KIK28" i="7" s="1"/>
  <c r="KIM28" i="7" s="1"/>
  <c r="KIO28" i="7" s="1"/>
  <c r="KIQ28" i="7" s="1"/>
  <c r="KIS28" i="7" s="1"/>
  <c r="KIU28" i="7" s="1"/>
  <c r="KIW28" i="7" s="1"/>
  <c r="KIY28" i="7" s="1"/>
  <c r="KJA28" i="7" s="1"/>
  <c r="KJC28" i="7" s="1"/>
  <c r="KJE28" i="7" s="1"/>
  <c r="KJG28" i="7" s="1"/>
  <c r="KJI28" i="7" s="1"/>
  <c r="KJK28" i="7" s="1"/>
  <c r="KJM28" i="7" s="1"/>
  <c r="KJO28" i="7" s="1"/>
  <c r="KJQ28" i="7" s="1"/>
  <c r="KJS28" i="7" s="1"/>
  <c r="KJU28" i="7" s="1"/>
  <c r="KJW28" i="7" s="1"/>
  <c r="KJY28" i="7" s="1"/>
  <c r="KKA28" i="7" s="1"/>
  <c r="KKC28" i="7" s="1"/>
  <c r="KKE28" i="7" s="1"/>
  <c r="KKG28" i="7" s="1"/>
  <c r="KKI28" i="7" s="1"/>
  <c r="KKK28" i="7" s="1"/>
  <c r="KKM28" i="7" s="1"/>
  <c r="KKO28" i="7" s="1"/>
  <c r="KKQ28" i="7" s="1"/>
  <c r="KKS28" i="7" s="1"/>
  <c r="KKU28" i="7" s="1"/>
  <c r="KKW28" i="7" s="1"/>
  <c r="KKY28" i="7" s="1"/>
  <c r="KLA28" i="7" s="1"/>
  <c r="KLC28" i="7" s="1"/>
  <c r="KLE28" i="7" s="1"/>
  <c r="KLG28" i="7" s="1"/>
  <c r="KLI28" i="7" s="1"/>
  <c r="KLK28" i="7" s="1"/>
  <c r="KLM28" i="7" s="1"/>
  <c r="KLO28" i="7" s="1"/>
  <c r="KLQ28" i="7" s="1"/>
  <c r="KLS28" i="7" s="1"/>
  <c r="KLU28" i="7" s="1"/>
  <c r="KLW28" i="7" s="1"/>
  <c r="KLY28" i="7" s="1"/>
  <c r="KMA28" i="7" s="1"/>
  <c r="KMC28" i="7" s="1"/>
  <c r="KME28" i="7" s="1"/>
  <c r="KMG28" i="7" s="1"/>
  <c r="KMI28" i="7" s="1"/>
  <c r="KMK28" i="7" s="1"/>
  <c r="KMM28" i="7" s="1"/>
  <c r="KMO28" i="7" s="1"/>
  <c r="KMQ28" i="7" s="1"/>
  <c r="KMS28" i="7" s="1"/>
  <c r="KMU28" i="7" s="1"/>
  <c r="KMW28" i="7" s="1"/>
  <c r="KMY28" i="7" s="1"/>
  <c r="KNA28" i="7" s="1"/>
  <c r="KNC28" i="7" s="1"/>
  <c r="KNE28" i="7" s="1"/>
  <c r="KNG28" i="7" s="1"/>
  <c r="KNI28" i="7" s="1"/>
  <c r="KNK28" i="7" s="1"/>
  <c r="KNM28" i="7" s="1"/>
  <c r="KNO28" i="7" s="1"/>
  <c r="KNQ28" i="7" s="1"/>
  <c r="KNS28" i="7" s="1"/>
  <c r="KNU28" i="7" s="1"/>
  <c r="KNW28" i="7" s="1"/>
  <c r="KNY28" i="7" s="1"/>
  <c r="KOA28" i="7" s="1"/>
  <c r="KOC28" i="7" s="1"/>
  <c r="KOE28" i="7" s="1"/>
  <c r="KOG28" i="7" s="1"/>
  <c r="KOI28" i="7" s="1"/>
  <c r="KOK28" i="7" s="1"/>
  <c r="KOM28" i="7" s="1"/>
  <c r="KOO28" i="7" s="1"/>
  <c r="KOQ28" i="7" s="1"/>
  <c r="KOS28" i="7" s="1"/>
  <c r="KOU28" i="7" s="1"/>
  <c r="KOW28" i="7" s="1"/>
  <c r="KOY28" i="7" s="1"/>
  <c r="KPA28" i="7" s="1"/>
  <c r="KPC28" i="7" s="1"/>
  <c r="KPE28" i="7" s="1"/>
  <c r="KPG28" i="7" s="1"/>
  <c r="KPI28" i="7" s="1"/>
  <c r="KPK28" i="7" s="1"/>
  <c r="KPM28" i="7" s="1"/>
  <c r="KPO28" i="7" s="1"/>
  <c r="KPQ28" i="7" s="1"/>
  <c r="KPS28" i="7" s="1"/>
  <c r="KPU28" i="7" s="1"/>
  <c r="KPW28" i="7" s="1"/>
  <c r="KPY28" i="7" s="1"/>
  <c r="KQA28" i="7" s="1"/>
  <c r="KQC28" i="7" s="1"/>
  <c r="KQE28" i="7" s="1"/>
  <c r="KQG28" i="7" s="1"/>
  <c r="KQI28" i="7" s="1"/>
  <c r="KQK28" i="7" s="1"/>
  <c r="KQM28" i="7" s="1"/>
  <c r="KQO28" i="7" s="1"/>
  <c r="KQQ28" i="7" s="1"/>
  <c r="KQS28" i="7" s="1"/>
  <c r="KQU28" i="7" s="1"/>
  <c r="KQW28" i="7" s="1"/>
  <c r="KQY28" i="7" s="1"/>
  <c r="KRA28" i="7" s="1"/>
  <c r="KRC28" i="7" s="1"/>
  <c r="KRE28" i="7" s="1"/>
  <c r="KRG28" i="7" s="1"/>
  <c r="KRI28" i="7" s="1"/>
  <c r="KRK28" i="7" s="1"/>
  <c r="KRM28" i="7" s="1"/>
  <c r="KRO28" i="7" s="1"/>
  <c r="KRQ28" i="7" s="1"/>
  <c r="KRS28" i="7" s="1"/>
  <c r="KRU28" i="7" s="1"/>
  <c r="KRW28" i="7" s="1"/>
  <c r="KRY28" i="7" s="1"/>
  <c r="KSA28" i="7" s="1"/>
  <c r="KSC28" i="7" s="1"/>
  <c r="KSE28" i="7" s="1"/>
  <c r="KSG28" i="7" s="1"/>
  <c r="KSI28" i="7" s="1"/>
  <c r="KSK28" i="7" s="1"/>
  <c r="KSM28" i="7" s="1"/>
  <c r="KSO28" i="7" s="1"/>
  <c r="KSQ28" i="7" s="1"/>
  <c r="KSS28" i="7" s="1"/>
  <c r="KSU28" i="7" s="1"/>
  <c r="KSW28" i="7" s="1"/>
  <c r="KSY28" i="7" s="1"/>
  <c r="KTA28" i="7" s="1"/>
  <c r="KTC28" i="7" s="1"/>
  <c r="KTE28" i="7" s="1"/>
  <c r="KTG28" i="7" s="1"/>
  <c r="KTI28" i="7" s="1"/>
  <c r="KTK28" i="7" s="1"/>
  <c r="KTM28" i="7" s="1"/>
  <c r="KTO28" i="7" s="1"/>
  <c r="KTQ28" i="7" s="1"/>
  <c r="KTS28" i="7" s="1"/>
  <c r="KTU28" i="7" s="1"/>
  <c r="KTW28" i="7" s="1"/>
  <c r="KTY28" i="7" s="1"/>
  <c r="KUA28" i="7" s="1"/>
  <c r="KUC28" i="7" s="1"/>
  <c r="KUE28" i="7" s="1"/>
  <c r="KUG28" i="7" s="1"/>
  <c r="KUI28" i="7" s="1"/>
  <c r="KUK28" i="7" s="1"/>
  <c r="KUM28" i="7" s="1"/>
  <c r="KUO28" i="7" s="1"/>
  <c r="KUQ28" i="7" s="1"/>
  <c r="KUS28" i="7" s="1"/>
  <c r="KUU28" i="7" s="1"/>
  <c r="KUW28" i="7" s="1"/>
  <c r="KUY28" i="7" s="1"/>
  <c r="KVA28" i="7" s="1"/>
  <c r="KVC28" i="7" s="1"/>
  <c r="KVE28" i="7" s="1"/>
  <c r="KVG28" i="7" s="1"/>
  <c r="KVI28" i="7" s="1"/>
  <c r="KVK28" i="7" s="1"/>
  <c r="KVM28" i="7" s="1"/>
  <c r="KVO28" i="7" s="1"/>
  <c r="KVQ28" i="7" s="1"/>
  <c r="KVS28" i="7" s="1"/>
  <c r="KVU28" i="7" s="1"/>
  <c r="KVW28" i="7" s="1"/>
  <c r="KVY28" i="7" s="1"/>
  <c r="KWA28" i="7" s="1"/>
  <c r="KWC28" i="7" s="1"/>
  <c r="KWE28" i="7" s="1"/>
  <c r="KWG28" i="7" s="1"/>
  <c r="KWI28" i="7" s="1"/>
  <c r="KWK28" i="7" s="1"/>
  <c r="KWM28" i="7" s="1"/>
  <c r="KWO28" i="7" s="1"/>
  <c r="KWQ28" i="7" s="1"/>
  <c r="KWS28" i="7" s="1"/>
  <c r="KWU28" i="7" s="1"/>
  <c r="KWW28" i="7" s="1"/>
  <c r="KWY28" i="7" s="1"/>
  <c r="KXA28" i="7" s="1"/>
  <c r="KXC28" i="7" s="1"/>
  <c r="KXE28" i="7" s="1"/>
  <c r="KXG28" i="7" s="1"/>
  <c r="KXI28" i="7" s="1"/>
  <c r="KXK28" i="7" s="1"/>
  <c r="KXM28" i="7" s="1"/>
  <c r="KXO28" i="7" s="1"/>
  <c r="KXQ28" i="7" s="1"/>
  <c r="KXS28" i="7" s="1"/>
  <c r="KXU28" i="7" s="1"/>
  <c r="KXW28" i="7" s="1"/>
  <c r="KXY28" i="7" s="1"/>
  <c r="KYA28" i="7" s="1"/>
  <c r="KYC28" i="7" s="1"/>
  <c r="KYE28" i="7" s="1"/>
  <c r="KYG28" i="7" s="1"/>
  <c r="KYI28" i="7" s="1"/>
  <c r="KYK28" i="7" s="1"/>
  <c r="KYM28" i="7" s="1"/>
  <c r="KYO28" i="7" s="1"/>
  <c r="KYQ28" i="7" s="1"/>
  <c r="KYS28" i="7" s="1"/>
  <c r="KYU28" i="7" s="1"/>
  <c r="KYW28" i="7" s="1"/>
  <c r="KYY28" i="7" s="1"/>
  <c r="KZA28" i="7" s="1"/>
  <c r="KZC28" i="7" s="1"/>
  <c r="KZE28" i="7" s="1"/>
  <c r="KZG28" i="7" s="1"/>
  <c r="KZI28" i="7" s="1"/>
  <c r="KZK28" i="7" s="1"/>
  <c r="KZM28" i="7" s="1"/>
  <c r="KZO28" i="7" s="1"/>
  <c r="KZQ28" i="7" s="1"/>
  <c r="KZS28" i="7" s="1"/>
  <c r="KZU28" i="7" s="1"/>
  <c r="KZW28" i="7" s="1"/>
  <c r="KZY28" i="7" s="1"/>
  <c r="LAA28" i="7" s="1"/>
  <c r="LAC28" i="7" s="1"/>
  <c r="LAE28" i="7" s="1"/>
  <c r="LAG28" i="7" s="1"/>
  <c r="LAI28" i="7" s="1"/>
  <c r="LAK28" i="7" s="1"/>
  <c r="LAM28" i="7" s="1"/>
  <c r="LAO28" i="7" s="1"/>
  <c r="LAQ28" i="7" s="1"/>
  <c r="LAS28" i="7" s="1"/>
  <c r="LAU28" i="7" s="1"/>
  <c r="LAW28" i="7" s="1"/>
  <c r="LAY28" i="7" s="1"/>
  <c r="LBA28" i="7" s="1"/>
  <c r="LBC28" i="7" s="1"/>
  <c r="LBE28" i="7" s="1"/>
  <c r="LBG28" i="7" s="1"/>
  <c r="LBI28" i="7" s="1"/>
  <c r="LBK28" i="7" s="1"/>
  <c r="LBM28" i="7" s="1"/>
  <c r="LBO28" i="7" s="1"/>
  <c r="LBQ28" i="7" s="1"/>
  <c r="LBS28" i="7" s="1"/>
  <c r="LBU28" i="7" s="1"/>
  <c r="LBW28" i="7" s="1"/>
  <c r="LBY28" i="7" s="1"/>
  <c r="LCA28" i="7" s="1"/>
  <c r="LCC28" i="7" s="1"/>
  <c r="LCE28" i="7" s="1"/>
  <c r="LCG28" i="7" s="1"/>
  <c r="LCI28" i="7" s="1"/>
  <c r="LCK28" i="7" s="1"/>
  <c r="LCM28" i="7" s="1"/>
  <c r="LCO28" i="7" s="1"/>
  <c r="LCQ28" i="7" s="1"/>
  <c r="LCS28" i="7" s="1"/>
  <c r="LCU28" i="7" s="1"/>
  <c r="LCW28" i="7" s="1"/>
  <c r="LCY28" i="7" s="1"/>
  <c r="LDA28" i="7" s="1"/>
  <c r="LDC28" i="7" s="1"/>
  <c r="LDE28" i="7" s="1"/>
  <c r="LDG28" i="7" s="1"/>
  <c r="LDI28" i="7" s="1"/>
  <c r="LDK28" i="7" s="1"/>
  <c r="LDM28" i="7" s="1"/>
  <c r="LDO28" i="7" s="1"/>
  <c r="LDQ28" i="7" s="1"/>
  <c r="LDS28" i="7" s="1"/>
  <c r="LDU28" i="7" s="1"/>
  <c r="LDW28" i="7" s="1"/>
  <c r="LDY28" i="7" s="1"/>
  <c r="LEA28" i="7" s="1"/>
  <c r="LEC28" i="7" s="1"/>
  <c r="LEE28" i="7" s="1"/>
  <c r="LEG28" i="7" s="1"/>
  <c r="LEI28" i="7" s="1"/>
  <c r="LEK28" i="7" s="1"/>
  <c r="LEM28" i="7" s="1"/>
  <c r="LEO28" i="7" s="1"/>
  <c r="LEQ28" i="7" s="1"/>
  <c r="LES28" i="7" s="1"/>
  <c r="LEU28" i="7" s="1"/>
  <c r="LEW28" i="7" s="1"/>
  <c r="LEY28" i="7" s="1"/>
  <c r="LFA28" i="7" s="1"/>
  <c r="LFC28" i="7" s="1"/>
  <c r="LFE28" i="7" s="1"/>
  <c r="LFG28" i="7" s="1"/>
  <c r="LFI28" i="7" s="1"/>
  <c r="LFK28" i="7" s="1"/>
  <c r="LFM28" i="7" s="1"/>
  <c r="LFO28" i="7" s="1"/>
  <c r="LFQ28" i="7" s="1"/>
  <c r="LFS28" i="7" s="1"/>
  <c r="LFU28" i="7" s="1"/>
  <c r="LFW28" i="7" s="1"/>
  <c r="LFY28" i="7" s="1"/>
  <c r="LGA28" i="7" s="1"/>
  <c r="LGC28" i="7" s="1"/>
  <c r="LGE28" i="7" s="1"/>
  <c r="LGG28" i="7" s="1"/>
  <c r="LGI28" i="7" s="1"/>
  <c r="LGK28" i="7" s="1"/>
  <c r="LGM28" i="7" s="1"/>
  <c r="LGO28" i="7" s="1"/>
  <c r="LGQ28" i="7" s="1"/>
  <c r="LGS28" i="7" s="1"/>
  <c r="LGU28" i="7" s="1"/>
  <c r="LGW28" i="7" s="1"/>
  <c r="LGY28" i="7" s="1"/>
  <c r="LHA28" i="7" s="1"/>
  <c r="LHC28" i="7" s="1"/>
  <c r="LHE28" i="7" s="1"/>
  <c r="LHG28" i="7" s="1"/>
  <c r="LHI28" i="7" s="1"/>
  <c r="LHK28" i="7" s="1"/>
  <c r="LHM28" i="7" s="1"/>
  <c r="LHO28" i="7" s="1"/>
  <c r="LHQ28" i="7" s="1"/>
  <c r="LHS28" i="7" s="1"/>
  <c r="LHU28" i="7" s="1"/>
  <c r="LHW28" i="7" s="1"/>
  <c r="LHY28" i="7" s="1"/>
  <c r="LIA28" i="7" s="1"/>
  <c r="LIC28" i="7" s="1"/>
  <c r="LIE28" i="7" s="1"/>
  <c r="LIG28" i="7" s="1"/>
  <c r="LII28" i="7" s="1"/>
  <c r="LIK28" i="7" s="1"/>
  <c r="LIM28" i="7" s="1"/>
  <c r="LIO28" i="7" s="1"/>
  <c r="LIQ28" i="7" s="1"/>
  <c r="LIS28" i="7" s="1"/>
  <c r="LIU28" i="7" s="1"/>
  <c r="LIW28" i="7" s="1"/>
  <c r="LIY28" i="7" s="1"/>
  <c r="LJA28" i="7" s="1"/>
  <c r="LJC28" i="7" s="1"/>
  <c r="LJE28" i="7" s="1"/>
  <c r="LJG28" i="7" s="1"/>
  <c r="LJI28" i="7" s="1"/>
  <c r="LJK28" i="7" s="1"/>
  <c r="LJM28" i="7" s="1"/>
  <c r="LJO28" i="7" s="1"/>
  <c r="LJQ28" i="7" s="1"/>
  <c r="LJS28" i="7" s="1"/>
  <c r="LJU28" i="7" s="1"/>
  <c r="LJW28" i="7" s="1"/>
  <c r="LJY28" i="7" s="1"/>
  <c r="LKA28" i="7" s="1"/>
  <c r="LKC28" i="7" s="1"/>
  <c r="LKE28" i="7" s="1"/>
  <c r="LKG28" i="7" s="1"/>
  <c r="LKI28" i="7" s="1"/>
  <c r="LKK28" i="7" s="1"/>
  <c r="LKM28" i="7" s="1"/>
  <c r="LKO28" i="7" s="1"/>
  <c r="LKQ28" i="7" s="1"/>
  <c r="LKS28" i="7" s="1"/>
  <c r="LKU28" i="7" s="1"/>
  <c r="LKW28" i="7" s="1"/>
  <c r="LKY28" i="7" s="1"/>
  <c r="LLA28" i="7" s="1"/>
  <c r="LLC28" i="7" s="1"/>
  <c r="LLE28" i="7" s="1"/>
  <c r="LLG28" i="7" s="1"/>
  <c r="LLI28" i="7" s="1"/>
  <c r="LLK28" i="7" s="1"/>
  <c r="LLM28" i="7" s="1"/>
  <c r="LLO28" i="7" s="1"/>
  <c r="LLQ28" i="7" s="1"/>
  <c r="LLS28" i="7" s="1"/>
  <c r="LLU28" i="7" s="1"/>
  <c r="LLW28" i="7" s="1"/>
  <c r="LLY28" i="7" s="1"/>
  <c r="LMA28" i="7" s="1"/>
  <c r="LMC28" i="7" s="1"/>
  <c r="LME28" i="7" s="1"/>
  <c r="LMG28" i="7" s="1"/>
  <c r="LMI28" i="7" s="1"/>
  <c r="LMK28" i="7" s="1"/>
  <c r="LMM28" i="7" s="1"/>
  <c r="LMO28" i="7" s="1"/>
  <c r="LMQ28" i="7" s="1"/>
  <c r="LMS28" i="7" s="1"/>
  <c r="LMU28" i="7" s="1"/>
  <c r="LMW28" i="7" s="1"/>
  <c r="LMY28" i="7" s="1"/>
  <c r="LNA28" i="7" s="1"/>
  <c r="LNC28" i="7" s="1"/>
  <c r="LNE28" i="7" s="1"/>
  <c r="LNG28" i="7" s="1"/>
  <c r="LNI28" i="7" s="1"/>
  <c r="LNK28" i="7" s="1"/>
  <c r="LNM28" i="7" s="1"/>
  <c r="LNO28" i="7" s="1"/>
  <c r="LNQ28" i="7" s="1"/>
  <c r="LNS28" i="7" s="1"/>
  <c r="LNU28" i="7" s="1"/>
  <c r="LNW28" i="7" s="1"/>
  <c r="LNY28" i="7" s="1"/>
  <c r="LOA28" i="7" s="1"/>
  <c r="LOC28" i="7" s="1"/>
  <c r="LOE28" i="7" s="1"/>
  <c r="LOG28" i="7" s="1"/>
  <c r="LOI28" i="7" s="1"/>
  <c r="LOK28" i="7" s="1"/>
  <c r="LOM28" i="7" s="1"/>
  <c r="LOO28" i="7" s="1"/>
  <c r="LOQ28" i="7" s="1"/>
  <c r="LOS28" i="7" s="1"/>
  <c r="LOU28" i="7" s="1"/>
  <c r="LOW28" i="7" s="1"/>
  <c r="LOY28" i="7" s="1"/>
  <c r="LPA28" i="7" s="1"/>
  <c r="LPC28" i="7" s="1"/>
  <c r="LPE28" i="7" s="1"/>
  <c r="LPG28" i="7" s="1"/>
  <c r="LPI28" i="7" s="1"/>
  <c r="LPK28" i="7" s="1"/>
  <c r="LPM28" i="7" s="1"/>
  <c r="LPO28" i="7" s="1"/>
  <c r="LPQ28" i="7" s="1"/>
  <c r="LPS28" i="7" s="1"/>
  <c r="LPU28" i="7" s="1"/>
  <c r="LPW28" i="7" s="1"/>
  <c r="LPY28" i="7" s="1"/>
  <c r="LQA28" i="7" s="1"/>
  <c r="LQC28" i="7" s="1"/>
  <c r="LQE28" i="7" s="1"/>
  <c r="LQG28" i="7" s="1"/>
  <c r="LQI28" i="7" s="1"/>
  <c r="LQK28" i="7" s="1"/>
  <c r="LQM28" i="7" s="1"/>
  <c r="LQO28" i="7" s="1"/>
  <c r="LQQ28" i="7" s="1"/>
  <c r="LQS28" i="7" s="1"/>
  <c r="LQU28" i="7" s="1"/>
  <c r="LQW28" i="7" s="1"/>
  <c r="LQY28" i="7" s="1"/>
  <c r="LRA28" i="7" s="1"/>
  <c r="LRC28" i="7" s="1"/>
  <c r="LRE28" i="7" s="1"/>
  <c r="LRG28" i="7" s="1"/>
  <c r="LRI28" i="7" s="1"/>
  <c r="LRK28" i="7" s="1"/>
  <c r="LRM28" i="7" s="1"/>
  <c r="LRO28" i="7" s="1"/>
  <c r="LRQ28" i="7" s="1"/>
  <c r="LRS28" i="7" s="1"/>
  <c r="LRU28" i="7" s="1"/>
  <c r="LRW28" i="7" s="1"/>
  <c r="LRY28" i="7" s="1"/>
  <c r="LSA28" i="7" s="1"/>
  <c r="LSC28" i="7" s="1"/>
  <c r="LSE28" i="7" s="1"/>
  <c r="LSG28" i="7" s="1"/>
  <c r="LSI28" i="7" s="1"/>
  <c r="LSK28" i="7" s="1"/>
  <c r="LSM28" i="7" s="1"/>
  <c r="LSO28" i="7" s="1"/>
  <c r="LSQ28" i="7" s="1"/>
  <c r="LSS28" i="7" s="1"/>
  <c r="LSU28" i="7" s="1"/>
  <c r="LSW28" i="7" s="1"/>
  <c r="LSY28" i="7" s="1"/>
  <c r="LTA28" i="7" s="1"/>
  <c r="LTC28" i="7" s="1"/>
  <c r="LTE28" i="7" s="1"/>
  <c r="LTG28" i="7" s="1"/>
  <c r="LTI28" i="7" s="1"/>
  <c r="LTK28" i="7" s="1"/>
  <c r="LTM28" i="7" s="1"/>
  <c r="LTO28" i="7" s="1"/>
  <c r="LTQ28" i="7" s="1"/>
  <c r="LTS28" i="7" s="1"/>
  <c r="LTU28" i="7" s="1"/>
  <c r="LTW28" i="7" s="1"/>
  <c r="LTY28" i="7" s="1"/>
  <c r="LUA28" i="7" s="1"/>
  <c r="LUC28" i="7" s="1"/>
  <c r="LUE28" i="7" s="1"/>
  <c r="LUG28" i="7" s="1"/>
  <c r="LUI28" i="7" s="1"/>
  <c r="LUK28" i="7" s="1"/>
  <c r="LUM28" i="7" s="1"/>
  <c r="LUO28" i="7" s="1"/>
  <c r="LUQ28" i="7" s="1"/>
  <c r="LUS28" i="7" s="1"/>
  <c r="LUU28" i="7" s="1"/>
  <c r="LUW28" i="7" s="1"/>
  <c r="LUY28" i="7" s="1"/>
  <c r="LVA28" i="7" s="1"/>
  <c r="LVC28" i="7" s="1"/>
  <c r="LVE28" i="7" s="1"/>
  <c r="LVG28" i="7" s="1"/>
  <c r="LVI28" i="7" s="1"/>
  <c r="LVK28" i="7" s="1"/>
  <c r="LVM28" i="7" s="1"/>
  <c r="LVO28" i="7" s="1"/>
  <c r="LVQ28" i="7" s="1"/>
  <c r="LVS28" i="7" s="1"/>
  <c r="LVU28" i="7" s="1"/>
  <c r="LVW28" i="7" s="1"/>
  <c r="LVY28" i="7" s="1"/>
  <c r="LWA28" i="7" s="1"/>
  <c r="LWC28" i="7" s="1"/>
  <c r="LWE28" i="7" s="1"/>
  <c r="LWG28" i="7" s="1"/>
  <c r="LWI28" i="7" s="1"/>
  <c r="LWK28" i="7" s="1"/>
  <c r="LWM28" i="7" s="1"/>
  <c r="LWO28" i="7" s="1"/>
  <c r="LWQ28" i="7" s="1"/>
  <c r="LWS28" i="7" s="1"/>
  <c r="LWU28" i="7" s="1"/>
  <c r="LWW28" i="7" s="1"/>
  <c r="LWY28" i="7" s="1"/>
  <c r="LXA28" i="7" s="1"/>
  <c r="LXC28" i="7" s="1"/>
  <c r="LXE28" i="7" s="1"/>
  <c r="LXG28" i="7" s="1"/>
  <c r="LXI28" i="7" s="1"/>
  <c r="LXK28" i="7" s="1"/>
  <c r="LXM28" i="7" s="1"/>
  <c r="LXO28" i="7" s="1"/>
  <c r="LXQ28" i="7" s="1"/>
  <c r="LXS28" i="7" s="1"/>
  <c r="LXU28" i="7" s="1"/>
  <c r="LXW28" i="7" s="1"/>
  <c r="LXY28" i="7" s="1"/>
  <c r="LYA28" i="7" s="1"/>
  <c r="LYC28" i="7" s="1"/>
  <c r="LYE28" i="7" s="1"/>
  <c r="LYG28" i="7" s="1"/>
  <c r="LYI28" i="7" s="1"/>
  <c r="LYK28" i="7" s="1"/>
  <c r="LYM28" i="7" s="1"/>
  <c r="LYO28" i="7" s="1"/>
  <c r="LYQ28" i="7" s="1"/>
  <c r="LYS28" i="7" s="1"/>
  <c r="LYU28" i="7" s="1"/>
  <c r="LYW28" i="7" s="1"/>
  <c r="LYY28" i="7" s="1"/>
  <c r="LZA28" i="7" s="1"/>
  <c r="LZC28" i="7" s="1"/>
  <c r="LZE28" i="7" s="1"/>
  <c r="LZG28" i="7" s="1"/>
  <c r="LZI28" i="7" s="1"/>
  <c r="LZK28" i="7" s="1"/>
  <c r="LZM28" i="7" s="1"/>
  <c r="LZO28" i="7" s="1"/>
  <c r="LZQ28" i="7" s="1"/>
  <c r="LZS28" i="7" s="1"/>
  <c r="LZU28" i="7" s="1"/>
  <c r="LZW28" i="7" s="1"/>
  <c r="LZY28" i="7" s="1"/>
  <c r="MAA28" i="7" s="1"/>
  <c r="MAC28" i="7" s="1"/>
  <c r="MAE28" i="7" s="1"/>
  <c r="MAG28" i="7" s="1"/>
  <c r="MAI28" i="7" s="1"/>
  <c r="MAK28" i="7" s="1"/>
  <c r="MAM28" i="7" s="1"/>
  <c r="MAO28" i="7" s="1"/>
  <c r="MAQ28" i="7" s="1"/>
  <c r="MAS28" i="7" s="1"/>
  <c r="MAU28" i="7" s="1"/>
  <c r="MAW28" i="7" s="1"/>
  <c r="MAY28" i="7" s="1"/>
  <c r="MBA28" i="7" s="1"/>
  <c r="MBC28" i="7" s="1"/>
  <c r="MBE28" i="7" s="1"/>
  <c r="MBG28" i="7" s="1"/>
  <c r="MBI28" i="7" s="1"/>
  <c r="MBK28" i="7" s="1"/>
  <c r="MBM28" i="7" s="1"/>
  <c r="MBO28" i="7" s="1"/>
  <c r="MBQ28" i="7" s="1"/>
  <c r="MBS28" i="7" s="1"/>
  <c r="MBU28" i="7" s="1"/>
  <c r="MBW28" i="7" s="1"/>
  <c r="MBY28" i="7" s="1"/>
  <c r="MCA28" i="7" s="1"/>
  <c r="MCC28" i="7" s="1"/>
  <c r="MCE28" i="7" s="1"/>
  <c r="MCG28" i="7" s="1"/>
  <c r="MCI28" i="7" s="1"/>
  <c r="MCK28" i="7" s="1"/>
  <c r="MCM28" i="7" s="1"/>
  <c r="MCO28" i="7" s="1"/>
  <c r="MCQ28" i="7" s="1"/>
  <c r="MCS28" i="7" s="1"/>
  <c r="MCU28" i="7" s="1"/>
  <c r="MCW28" i="7" s="1"/>
  <c r="MCY28" i="7" s="1"/>
  <c r="MDA28" i="7" s="1"/>
  <c r="MDC28" i="7" s="1"/>
  <c r="MDE28" i="7" s="1"/>
  <c r="MDG28" i="7" s="1"/>
  <c r="MDI28" i="7" s="1"/>
  <c r="MDK28" i="7" s="1"/>
  <c r="MDM28" i="7" s="1"/>
  <c r="MDO28" i="7" s="1"/>
  <c r="MDQ28" i="7" s="1"/>
  <c r="MDS28" i="7" s="1"/>
  <c r="MDU28" i="7" s="1"/>
  <c r="MDW28" i="7" s="1"/>
  <c r="MDY28" i="7" s="1"/>
  <c r="MEA28" i="7" s="1"/>
  <c r="MEC28" i="7" s="1"/>
  <c r="MEE28" i="7" s="1"/>
  <c r="MEG28" i="7" s="1"/>
  <c r="MEI28" i="7" s="1"/>
  <c r="MEK28" i="7" s="1"/>
  <c r="MEM28" i="7" s="1"/>
  <c r="MEO28" i="7" s="1"/>
  <c r="MEQ28" i="7" s="1"/>
  <c r="MES28" i="7" s="1"/>
  <c r="MEU28" i="7" s="1"/>
  <c r="MEW28" i="7" s="1"/>
  <c r="MEY28" i="7" s="1"/>
  <c r="MFA28" i="7" s="1"/>
  <c r="MFC28" i="7" s="1"/>
  <c r="MFE28" i="7" s="1"/>
  <c r="MFG28" i="7" s="1"/>
  <c r="MFI28" i="7" s="1"/>
  <c r="MFK28" i="7" s="1"/>
  <c r="MFM28" i="7" s="1"/>
  <c r="MFO28" i="7" s="1"/>
  <c r="MFQ28" i="7" s="1"/>
  <c r="MFS28" i="7" s="1"/>
  <c r="MFU28" i="7" s="1"/>
  <c r="MFW28" i="7" s="1"/>
  <c r="MFY28" i="7" s="1"/>
  <c r="MGA28" i="7" s="1"/>
  <c r="MGC28" i="7" s="1"/>
  <c r="MGE28" i="7" s="1"/>
  <c r="MGG28" i="7" s="1"/>
  <c r="MGI28" i="7" s="1"/>
  <c r="MGK28" i="7" s="1"/>
  <c r="MGM28" i="7" s="1"/>
  <c r="MGO28" i="7" s="1"/>
  <c r="MGQ28" i="7" s="1"/>
  <c r="MGS28" i="7" s="1"/>
  <c r="MGU28" i="7" s="1"/>
  <c r="MGW28" i="7" s="1"/>
  <c r="MGY28" i="7" s="1"/>
  <c r="MHA28" i="7" s="1"/>
  <c r="MHC28" i="7" s="1"/>
  <c r="MHE28" i="7" s="1"/>
  <c r="MHG28" i="7" s="1"/>
  <c r="MHI28" i="7" s="1"/>
  <c r="MHK28" i="7" s="1"/>
  <c r="MHM28" i="7" s="1"/>
  <c r="MHO28" i="7" s="1"/>
  <c r="MHQ28" i="7" s="1"/>
  <c r="MHS28" i="7" s="1"/>
  <c r="MHU28" i="7" s="1"/>
  <c r="MHW28" i="7" s="1"/>
  <c r="MHY28" i="7" s="1"/>
  <c r="MIA28" i="7" s="1"/>
  <c r="MIC28" i="7" s="1"/>
  <c r="MIE28" i="7" s="1"/>
  <c r="MIG28" i="7" s="1"/>
  <c r="MII28" i="7" s="1"/>
  <c r="MIK28" i="7" s="1"/>
  <c r="MIM28" i="7" s="1"/>
  <c r="MIO28" i="7" s="1"/>
  <c r="MIQ28" i="7" s="1"/>
  <c r="MIS28" i="7" s="1"/>
  <c r="MIU28" i="7" s="1"/>
  <c r="MIW28" i="7" s="1"/>
  <c r="MIY28" i="7" s="1"/>
  <c r="MJA28" i="7" s="1"/>
  <c r="MJC28" i="7" s="1"/>
  <c r="MJE28" i="7" s="1"/>
  <c r="MJG28" i="7" s="1"/>
  <c r="MJI28" i="7" s="1"/>
  <c r="MJK28" i="7" s="1"/>
  <c r="MJM28" i="7" s="1"/>
  <c r="MJO28" i="7" s="1"/>
  <c r="MJQ28" i="7" s="1"/>
  <c r="MJS28" i="7" s="1"/>
  <c r="MJU28" i="7" s="1"/>
  <c r="MJW28" i="7" s="1"/>
  <c r="MJY28" i="7" s="1"/>
  <c r="MKA28" i="7" s="1"/>
  <c r="MKC28" i="7" s="1"/>
  <c r="MKE28" i="7" s="1"/>
  <c r="MKG28" i="7" s="1"/>
  <c r="MKI28" i="7" s="1"/>
  <c r="MKK28" i="7" s="1"/>
  <c r="MKM28" i="7" s="1"/>
  <c r="MKO28" i="7" s="1"/>
  <c r="MKQ28" i="7" s="1"/>
  <c r="MKS28" i="7" s="1"/>
  <c r="MKU28" i="7" s="1"/>
  <c r="MKW28" i="7" s="1"/>
  <c r="MKY28" i="7" s="1"/>
  <c r="MLA28" i="7" s="1"/>
  <c r="MLC28" i="7" s="1"/>
  <c r="MLE28" i="7" s="1"/>
  <c r="MLG28" i="7" s="1"/>
  <c r="MLI28" i="7" s="1"/>
  <c r="MLK28" i="7" s="1"/>
  <c r="MLM28" i="7" s="1"/>
  <c r="MLO28" i="7" s="1"/>
  <c r="MLQ28" i="7" s="1"/>
  <c r="MLS28" i="7" s="1"/>
  <c r="MLU28" i="7" s="1"/>
  <c r="MLW28" i="7" s="1"/>
  <c r="MLY28" i="7" s="1"/>
  <c r="MMA28" i="7" s="1"/>
  <c r="MMC28" i="7" s="1"/>
  <c r="MME28" i="7" s="1"/>
  <c r="MMG28" i="7" s="1"/>
  <c r="MMI28" i="7" s="1"/>
  <c r="MMK28" i="7" s="1"/>
  <c r="MMM28" i="7" s="1"/>
  <c r="MMO28" i="7" s="1"/>
  <c r="MMQ28" i="7" s="1"/>
  <c r="MMS28" i="7" s="1"/>
  <c r="MMU28" i="7" s="1"/>
  <c r="MMW28" i="7" s="1"/>
  <c r="MMY28" i="7" s="1"/>
  <c r="MNA28" i="7" s="1"/>
  <c r="MNC28" i="7" s="1"/>
  <c r="MNE28" i="7" s="1"/>
  <c r="MNG28" i="7" s="1"/>
  <c r="MNI28" i="7" s="1"/>
  <c r="MNK28" i="7" s="1"/>
  <c r="MNM28" i="7" s="1"/>
  <c r="MNO28" i="7" s="1"/>
  <c r="MNQ28" i="7" s="1"/>
  <c r="MNS28" i="7" s="1"/>
  <c r="MNU28" i="7" s="1"/>
  <c r="MNW28" i="7" s="1"/>
  <c r="MNY28" i="7" s="1"/>
  <c r="MOA28" i="7" s="1"/>
  <c r="MOC28" i="7" s="1"/>
  <c r="MOE28" i="7" s="1"/>
  <c r="MOG28" i="7" s="1"/>
  <c r="MOI28" i="7" s="1"/>
  <c r="MOK28" i="7" s="1"/>
  <c r="MOM28" i="7" s="1"/>
  <c r="MOO28" i="7" s="1"/>
  <c r="MOQ28" i="7" s="1"/>
  <c r="MOS28" i="7" s="1"/>
  <c r="MOU28" i="7" s="1"/>
  <c r="MOW28" i="7" s="1"/>
  <c r="MOY28" i="7" s="1"/>
  <c r="MPA28" i="7" s="1"/>
  <c r="MPC28" i="7" s="1"/>
  <c r="MPE28" i="7" s="1"/>
  <c r="MPG28" i="7" s="1"/>
  <c r="MPI28" i="7" s="1"/>
  <c r="MPK28" i="7" s="1"/>
  <c r="MPM28" i="7" s="1"/>
  <c r="MPO28" i="7" s="1"/>
  <c r="MPQ28" i="7" s="1"/>
  <c r="MPS28" i="7" s="1"/>
  <c r="MPU28" i="7" s="1"/>
  <c r="MPW28" i="7" s="1"/>
  <c r="MPY28" i="7" s="1"/>
  <c r="MQA28" i="7" s="1"/>
  <c r="MQC28" i="7" s="1"/>
  <c r="MQE28" i="7" s="1"/>
  <c r="MQG28" i="7" s="1"/>
  <c r="MQI28" i="7" s="1"/>
  <c r="MQK28" i="7" s="1"/>
  <c r="MQM28" i="7" s="1"/>
  <c r="MQO28" i="7" s="1"/>
  <c r="MQQ28" i="7" s="1"/>
  <c r="MQS28" i="7" s="1"/>
  <c r="MQU28" i="7" s="1"/>
  <c r="MQW28" i="7" s="1"/>
  <c r="MQY28" i="7" s="1"/>
  <c r="MRA28" i="7" s="1"/>
  <c r="MRC28" i="7" s="1"/>
  <c r="MRE28" i="7" s="1"/>
  <c r="MRG28" i="7" s="1"/>
  <c r="MRI28" i="7" s="1"/>
  <c r="MRK28" i="7" s="1"/>
  <c r="MRM28" i="7" s="1"/>
  <c r="MRO28" i="7" s="1"/>
  <c r="MRQ28" i="7" s="1"/>
  <c r="MRS28" i="7" s="1"/>
  <c r="MRU28" i="7" s="1"/>
  <c r="MRW28" i="7" s="1"/>
  <c r="MRY28" i="7" s="1"/>
  <c r="MSA28" i="7" s="1"/>
  <c r="MSC28" i="7" s="1"/>
  <c r="MSE28" i="7" s="1"/>
  <c r="MSG28" i="7" s="1"/>
  <c r="MSI28" i="7" s="1"/>
  <c r="MSK28" i="7" s="1"/>
  <c r="MSM28" i="7" s="1"/>
  <c r="MSO28" i="7" s="1"/>
  <c r="MSQ28" i="7" s="1"/>
  <c r="MSS28" i="7" s="1"/>
  <c r="MSU28" i="7" s="1"/>
  <c r="MSW28" i="7" s="1"/>
  <c r="MSY28" i="7" s="1"/>
  <c r="MTA28" i="7" s="1"/>
  <c r="MTC28" i="7" s="1"/>
  <c r="MTE28" i="7" s="1"/>
  <c r="MTG28" i="7" s="1"/>
  <c r="MTI28" i="7" s="1"/>
  <c r="MTK28" i="7" s="1"/>
  <c r="MTM28" i="7" s="1"/>
  <c r="MTO28" i="7" s="1"/>
  <c r="MTQ28" i="7" s="1"/>
  <c r="MTS28" i="7" s="1"/>
  <c r="MTU28" i="7" s="1"/>
  <c r="MTW28" i="7" s="1"/>
  <c r="MTY28" i="7" s="1"/>
  <c r="MUA28" i="7" s="1"/>
  <c r="MUC28" i="7" s="1"/>
  <c r="MUE28" i="7" s="1"/>
  <c r="MUG28" i="7" s="1"/>
  <c r="MUI28" i="7" s="1"/>
  <c r="MUK28" i="7" s="1"/>
  <c r="MUM28" i="7" s="1"/>
  <c r="MUO28" i="7" s="1"/>
  <c r="MUQ28" i="7" s="1"/>
  <c r="MUS28" i="7" s="1"/>
  <c r="MUU28" i="7" s="1"/>
  <c r="MUW28" i="7" s="1"/>
  <c r="MUY28" i="7" s="1"/>
  <c r="MVA28" i="7" s="1"/>
  <c r="MVC28" i="7" s="1"/>
  <c r="MVE28" i="7" s="1"/>
  <c r="MVG28" i="7" s="1"/>
  <c r="MVI28" i="7" s="1"/>
  <c r="MVK28" i="7" s="1"/>
  <c r="MVM28" i="7" s="1"/>
  <c r="MVO28" i="7" s="1"/>
  <c r="MVQ28" i="7" s="1"/>
  <c r="MVS28" i="7" s="1"/>
  <c r="MVU28" i="7" s="1"/>
  <c r="MVW28" i="7" s="1"/>
  <c r="MVY28" i="7" s="1"/>
  <c r="MWA28" i="7" s="1"/>
  <c r="MWC28" i="7" s="1"/>
  <c r="MWE28" i="7" s="1"/>
  <c r="MWG28" i="7" s="1"/>
  <c r="MWI28" i="7" s="1"/>
  <c r="MWK28" i="7" s="1"/>
  <c r="MWM28" i="7" s="1"/>
  <c r="MWO28" i="7" s="1"/>
  <c r="MWQ28" i="7" s="1"/>
  <c r="MWS28" i="7" s="1"/>
  <c r="MWU28" i="7" s="1"/>
  <c r="MWW28" i="7" s="1"/>
  <c r="MWY28" i="7" s="1"/>
  <c r="MXA28" i="7" s="1"/>
  <c r="MXC28" i="7" s="1"/>
  <c r="MXE28" i="7" s="1"/>
  <c r="MXG28" i="7" s="1"/>
  <c r="MXI28" i="7" s="1"/>
  <c r="MXK28" i="7" s="1"/>
  <c r="MXM28" i="7" s="1"/>
  <c r="MXO28" i="7" s="1"/>
  <c r="MXQ28" i="7" s="1"/>
  <c r="MXS28" i="7" s="1"/>
  <c r="MXU28" i="7" s="1"/>
  <c r="MXW28" i="7" s="1"/>
  <c r="MXY28" i="7" s="1"/>
  <c r="MYA28" i="7" s="1"/>
  <c r="MYC28" i="7" s="1"/>
  <c r="MYE28" i="7" s="1"/>
  <c r="MYG28" i="7" s="1"/>
  <c r="MYI28" i="7" s="1"/>
  <c r="MYK28" i="7" s="1"/>
  <c r="MYM28" i="7" s="1"/>
  <c r="MYO28" i="7" s="1"/>
  <c r="MYQ28" i="7" s="1"/>
  <c r="MYS28" i="7" s="1"/>
  <c r="MYU28" i="7" s="1"/>
  <c r="MYW28" i="7" s="1"/>
  <c r="MYY28" i="7" s="1"/>
  <c r="MZA28" i="7" s="1"/>
  <c r="MZC28" i="7" s="1"/>
  <c r="MZE28" i="7" s="1"/>
  <c r="MZG28" i="7" s="1"/>
  <c r="MZI28" i="7" s="1"/>
  <c r="MZK28" i="7" s="1"/>
  <c r="MZM28" i="7" s="1"/>
  <c r="MZO28" i="7" s="1"/>
  <c r="MZQ28" i="7" s="1"/>
  <c r="MZS28" i="7" s="1"/>
  <c r="MZU28" i="7" s="1"/>
  <c r="MZW28" i="7" s="1"/>
  <c r="MZY28" i="7" s="1"/>
  <c r="NAA28" i="7" s="1"/>
  <c r="NAC28" i="7" s="1"/>
  <c r="NAE28" i="7" s="1"/>
  <c r="NAG28" i="7" s="1"/>
  <c r="NAI28" i="7" s="1"/>
  <c r="NAK28" i="7" s="1"/>
  <c r="NAM28" i="7" s="1"/>
  <c r="NAO28" i="7" s="1"/>
  <c r="NAQ28" i="7" s="1"/>
  <c r="NAS28" i="7" s="1"/>
  <c r="NAU28" i="7" s="1"/>
  <c r="NAW28" i="7" s="1"/>
  <c r="NAY28" i="7" s="1"/>
  <c r="NBA28" i="7" s="1"/>
  <c r="NBC28" i="7" s="1"/>
  <c r="NBE28" i="7" s="1"/>
  <c r="NBG28" i="7" s="1"/>
  <c r="NBI28" i="7" s="1"/>
  <c r="NBK28" i="7" s="1"/>
  <c r="NBM28" i="7" s="1"/>
  <c r="NBO28" i="7" s="1"/>
  <c r="NBQ28" i="7" s="1"/>
  <c r="NBS28" i="7" s="1"/>
  <c r="NBU28" i="7" s="1"/>
  <c r="NBW28" i="7" s="1"/>
  <c r="NBY28" i="7" s="1"/>
  <c r="NCA28" i="7" s="1"/>
  <c r="NCC28" i="7" s="1"/>
  <c r="NCE28" i="7" s="1"/>
  <c r="NCG28" i="7" s="1"/>
  <c r="NCI28" i="7" s="1"/>
  <c r="NCK28" i="7" s="1"/>
  <c r="NCM28" i="7" s="1"/>
  <c r="NCO28" i="7" s="1"/>
  <c r="NCQ28" i="7" s="1"/>
  <c r="NCS28" i="7" s="1"/>
  <c r="NCU28" i="7" s="1"/>
  <c r="NCW28" i="7" s="1"/>
  <c r="NCY28" i="7" s="1"/>
  <c r="NDA28" i="7" s="1"/>
  <c r="NDC28" i="7" s="1"/>
  <c r="NDE28" i="7" s="1"/>
  <c r="NDG28" i="7" s="1"/>
  <c r="NDI28" i="7" s="1"/>
  <c r="NDK28" i="7" s="1"/>
  <c r="NDM28" i="7" s="1"/>
  <c r="NDO28" i="7" s="1"/>
  <c r="NDQ28" i="7" s="1"/>
  <c r="NDS28" i="7" s="1"/>
  <c r="NDU28" i="7" s="1"/>
  <c r="NDW28" i="7" s="1"/>
  <c r="NDY28" i="7" s="1"/>
  <c r="NEA28" i="7" s="1"/>
  <c r="NEC28" i="7" s="1"/>
  <c r="NEE28" i="7" s="1"/>
  <c r="NEG28" i="7" s="1"/>
  <c r="NEI28" i="7" s="1"/>
  <c r="NEK28" i="7" s="1"/>
  <c r="NEM28" i="7" s="1"/>
  <c r="NEO28" i="7" s="1"/>
  <c r="NEQ28" i="7" s="1"/>
  <c r="NES28" i="7" s="1"/>
  <c r="NEU28" i="7" s="1"/>
  <c r="NEW28" i="7" s="1"/>
  <c r="NEY28" i="7" s="1"/>
  <c r="NFA28" i="7" s="1"/>
  <c r="NFC28" i="7" s="1"/>
  <c r="NFE28" i="7" s="1"/>
  <c r="NFG28" i="7" s="1"/>
  <c r="NFI28" i="7" s="1"/>
  <c r="NFK28" i="7" s="1"/>
  <c r="NFM28" i="7" s="1"/>
  <c r="NFO28" i="7" s="1"/>
  <c r="NFQ28" i="7" s="1"/>
  <c r="NFS28" i="7" s="1"/>
  <c r="NFU28" i="7" s="1"/>
  <c r="NFW28" i="7" s="1"/>
  <c r="NFY28" i="7" s="1"/>
  <c r="NGA28" i="7" s="1"/>
  <c r="NGC28" i="7" s="1"/>
  <c r="NGE28" i="7" s="1"/>
  <c r="NGG28" i="7" s="1"/>
  <c r="NGI28" i="7" s="1"/>
  <c r="NGK28" i="7" s="1"/>
  <c r="NGM28" i="7" s="1"/>
  <c r="NGO28" i="7" s="1"/>
  <c r="NGQ28" i="7" s="1"/>
  <c r="NGS28" i="7" s="1"/>
  <c r="NGU28" i="7" s="1"/>
  <c r="NGW28" i="7" s="1"/>
  <c r="NGY28" i="7" s="1"/>
  <c r="NHA28" i="7" s="1"/>
  <c r="NHC28" i="7" s="1"/>
  <c r="NHE28" i="7" s="1"/>
  <c r="NHG28" i="7" s="1"/>
  <c r="NHI28" i="7" s="1"/>
  <c r="NHK28" i="7" s="1"/>
  <c r="NHM28" i="7" s="1"/>
  <c r="NHO28" i="7" s="1"/>
  <c r="NHQ28" i="7" s="1"/>
  <c r="NHS28" i="7" s="1"/>
  <c r="NHU28" i="7" s="1"/>
  <c r="NHW28" i="7" s="1"/>
  <c r="NHY28" i="7" s="1"/>
  <c r="NIA28" i="7" s="1"/>
  <c r="NIC28" i="7" s="1"/>
  <c r="NIE28" i="7" s="1"/>
  <c r="NIG28" i="7" s="1"/>
  <c r="NII28" i="7" s="1"/>
  <c r="NIK28" i="7" s="1"/>
  <c r="NIM28" i="7" s="1"/>
  <c r="NIO28" i="7" s="1"/>
  <c r="NIQ28" i="7" s="1"/>
  <c r="NIS28" i="7" s="1"/>
  <c r="NIU28" i="7" s="1"/>
  <c r="NIW28" i="7" s="1"/>
  <c r="NIY28" i="7" s="1"/>
  <c r="NJA28" i="7" s="1"/>
  <c r="NJC28" i="7" s="1"/>
  <c r="NJE28" i="7" s="1"/>
  <c r="NJG28" i="7" s="1"/>
  <c r="NJI28" i="7" s="1"/>
  <c r="NJK28" i="7" s="1"/>
  <c r="NJM28" i="7" s="1"/>
  <c r="NJO28" i="7" s="1"/>
  <c r="NJQ28" i="7" s="1"/>
  <c r="NJS28" i="7" s="1"/>
  <c r="NJU28" i="7" s="1"/>
  <c r="NJW28" i="7" s="1"/>
  <c r="NJY28" i="7" s="1"/>
  <c r="NKA28" i="7" s="1"/>
  <c r="NKC28" i="7" s="1"/>
  <c r="NKE28" i="7" s="1"/>
  <c r="NKG28" i="7" s="1"/>
  <c r="NKI28" i="7" s="1"/>
  <c r="NKK28" i="7" s="1"/>
  <c r="NKM28" i="7" s="1"/>
  <c r="NKO28" i="7" s="1"/>
  <c r="NKQ28" i="7" s="1"/>
  <c r="NKS28" i="7" s="1"/>
  <c r="NKU28" i="7" s="1"/>
  <c r="NKW28" i="7" s="1"/>
  <c r="NKY28" i="7" s="1"/>
  <c r="NLA28" i="7" s="1"/>
  <c r="NLC28" i="7" s="1"/>
  <c r="NLE28" i="7" s="1"/>
  <c r="NLG28" i="7" s="1"/>
  <c r="NLI28" i="7" s="1"/>
  <c r="NLK28" i="7" s="1"/>
  <c r="NLM28" i="7" s="1"/>
  <c r="NLO28" i="7" s="1"/>
  <c r="NLQ28" i="7" s="1"/>
  <c r="NLS28" i="7" s="1"/>
  <c r="NLU28" i="7" s="1"/>
  <c r="NLW28" i="7" s="1"/>
  <c r="NLY28" i="7" s="1"/>
  <c r="NMA28" i="7" s="1"/>
  <c r="NMC28" i="7" s="1"/>
  <c r="NME28" i="7" s="1"/>
  <c r="NMG28" i="7" s="1"/>
  <c r="NMI28" i="7" s="1"/>
  <c r="NMK28" i="7" s="1"/>
  <c r="NMM28" i="7" s="1"/>
  <c r="NMO28" i="7" s="1"/>
  <c r="NMQ28" i="7" s="1"/>
  <c r="NMS28" i="7" s="1"/>
  <c r="NMU28" i="7" s="1"/>
  <c r="NMW28" i="7" s="1"/>
  <c r="NMY28" i="7" s="1"/>
  <c r="NNA28" i="7" s="1"/>
  <c r="NNC28" i="7" s="1"/>
  <c r="NNE28" i="7" s="1"/>
  <c r="NNG28" i="7" s="1"/>
  <c r="NNI28" i="7" s="1"/>
  <c r="NNK28" i="7" s="1"/>
  <c r="NNM28" i="7" s="1"/>
  <c r="NNO28" i="7" s="1"/>
  <c r="NNQ28" i="7" s="1"/>
  <c r="NNS28" i="7" s="1"/>
  <c r="NNU28" i="7" s="1"/>
  <c r="NNW28" i="7" s="1"/>
  <c r="NNY28" i="7" s="1"/>
  <c r="NOA28" i="7" s="1"/>
  <c r="NOC28" i="7" s="1"/>
  <c r="NOE28" i="7" s="1"/>
  <c r="NOG28" i="7" s="1"/>
  <c r="NOI28" i="7" s="1"/>
  <c r="NOK28" i="7" s="1"/>
  <c r="NOM28" i="7" s="1"/>
  <c r="NOO28" i="7" s="1"/>
  <c r="NOQ28" i="7" s="1"/>
  <c r="NOS28" i="7" s="1"/>
  <c r="NOU28" i="7" s="1"/>
  <c r="NOW28" i="7" s="1"/>
  <c r="NOY28" i="7" s="1"/>
  <c r="NPA28" i="7" s="1"/>
  <c r="NPC28" i="7" s="1"/>
  <c r="NPE28" i="7" s="1"/>
  <c r="NPG28" i="7" s="1"/>
  <c r="NPI28" i="7" s="1"/>
  <c r="NPK28" i="7" s="1"/>
  <c r="NPM28" i="7" s="1"/>
  <c r="NPO28" i="7" s="1"/>
  <c r="NPQ28" i="7" s="1"/>
  <c r="NPS28" i="7" s="1"/>
  <c r="NPU28" i="7" s="1"/>
  <c r="NPW28" i="7" s="1"/>
  <c r="NPY28" i="7" s="1"/>
  <c r="NQA28" i="7" s="1"/>
  <c r="NQC28" i="7" s="1"/>
  <c r="NQE28" i="7" s="1"/>
  <c r="NQG28" i="7" s="1"/>
  <c r="NQI28" i="7" s="1"/>
  <c r="NQK28" i="7" s="1"/>
  <c r="NQM28" i="7" s="1"/>
  <c r="NQO28" i="7" s="1"/>
  <c r="NQQ28" i="7" s="1"/>
  <c r="NQS28" i="7" s="1"/>
  <c r="NQU28" i="7" s="1"/>
  <c r="NQW28" i="7" s="1"/>
  <c r="NQY28" i="7" s="1"/>
  <c r="NRA28" i="7" s="1"/>
  <c r="NRC28" i="7" s="1"/>
  <c r="NRE28" i="7" s="1"/>
  <c r="NRG28" i="7" s="1"/>
  <c r="NRI28" i="7" s="1"/>
  <c r="NRK28" i="7" s="1"/>
  <c r="NRM28" i="7" s="1"/>
  <c r="NRO28" i="7" s="1"/>
  <c r="NRQ28" i="7" s="1"/>
  <c r="NRS28" i="7" s="1"/>
  <c r="NRU28" i="7" s="1"/>
  <c r="NRW28" i="7" s="1"/>
  <c r="NRY28" i="7" s="1"/>
  <c r="NSA28" i="7" s="1"/>
  <c r="NSC28" i="7" s="1"/>
  <c r="NSE28" i="7" s="1"/>
  <c r="NSG28" i="7" s="1"/>
  <c r="NSI28" i="7" s="1"/>
  <c r="NSK28" i="7" s="1"/>
  <c r="NSM28" i="7" s="1"/>
  <c r="NSO28" i="7" s="1"/>
  <c r="NSQ28" i="7" s="1"/>
  <c r="NSS28" i="7" s="1"/>
  <c r="NSU28" i="7" s="1"/>
  <c r="NSW28" i="7" s="1"/>
  <c r="NSY28" i="7" s="1"/>
  <c r="NTA28" i="7" s="1"/>
  <c r="NTC28" i="7" s="1"/>
  <c r="NTE28" i="7" s="1"/>
  <c r="NTG28" i="7" s="1"/>
  <c r="NTI28" i="7" s="1"/>
  <c r="NTK28" i="7" s="1"/>
  <c r="NTM28" i="7" s="1"/>
  <c r="NTO28" i="7" s="1"/>
  <c r="NTQ28" i="7" s="1"/>
  <c r="NTS28" i="7" s="1"/>
  <c r="NTU28" i="7" s="1"/>
  <c r="NTW28" i="7" s="1"/>
  <c r="NTY28" i="7" s="1"/>
  <c r="NUA28" i="7" s="1"/>
  <c r="NUC28" i="7" s="1"/>
  <c r="NUE28" i="7" s="1"/>
  <c r="NUG28" i="7" s="1"/>
  <c r="NUI28" i="7" s="1"/>
  <c r="NUK28" i="7" s="1"/>
  <c r="NUM28" i="7" s="1"/>
  <c r="NUO28" i="7" s="1"/>
  <c r="NUQ28" i="7" s="1"/>
  <c r="NUS28" i="7" s="1"/>
  <c r="NUU28" i="7" s="1"/>
  <c r="NUW28" i="7" s="1"/>
  <c r="NUY28" i="7" s="1"/>
  <c r="NVA28" i="7" s="1"/>
  <c r="NVC28" i="7" s="1"/>
  <c r="NVE28" i="7" s="1"/>
  <c r="NVG28" i="7" s="1"/>
  <c r="NVI28" i="7" s="1"/>
  <c r="NVK28" i="7" s="1"/>
  <c r="NVM28" i="7" s="1"/>
  <c r="NVO28" i="7" s="1"/>
  <c r="NVQ28" i="7" s="1"/>
  <c r="NVS28" i="7" s="1"/>
  <c r="NVU28" i="7" s="1"/>
  <c r="NVW28" i="7" s="1"/>
  <c r="NVY28" i="7" s="1"/>
  <c r="NWA28" i="7" s="1"/>
  <c r="NWC28" i="7" s="1"/>
  <c r="NWE28" i="7" s="1"/>
  <c r="NWG28" i="7" s="1"/>
  <c r="NWI28" i="7" s="1"/>
  <c r="NWK28" i="7" s="1"/>
  <c r="NWM28" i="7" s="1"/>
  <c r="NWO28" i="7" s="1"/>
  <c r="NWQ28" i="7" s="1"/>
  <c r="NWS28" i="7" s="1"/>
  <c r="NWU28" i="7" s="1"/>
  <c r="NWW28" i="7" s="1"/>
  <c r="NWY28" i="7" s="1"/>
  <c r="NXA28" i="7" s="1"/>
  <c r="NXC28" i="7" s="1"/>
  <c r="NXE28" i="7" s="1"/>
  <c r="NXG28" i="7" s="1"/>
  <c r="NXI28" i="7" s="1"/>
  <c r="NXK28" i="7" s="1"/>
  <c r="NXM28" i="7" s="1"/>
  <c r="NXO28" i="7" s="1"/>
  <c r="NXQ28" i="7" s="1"/>
  <c r="NXS28" i="7" s="1"/>
  <c r="NXU28" i="7" s="1"/>
  <c r="NXW28" i="7" s="1"/>
  <c r="NXY28" i="7" s="1"/>
  <c r="NYA28" i="7" s="1"/>
  <c r="NYC28" i="7" s="1"/>
  <c r="NYE28" i="7" s="1"/>
  <c r="NYG28" i="7" s="1"/>
  <c r="NYI28" i="7" s="1"/>
  <c r="NYK28" i="7" s="1"/>
  <c r="NYM28" i="7" s="1"/>
  <c r="NYO28" i="7" s="1"/>
  <c r="NYQ28" i="7" s="1"/>
  <c r="NYS28" i="7" s="1"/>
  <c r="NYU28" i="7" s="1"/>
  <c r="NYW28" i="7" s="1"/>
  <c r="NYY28" i="7" s="1"/>
  <c r="NZA28" i="7" s="1"/>
  <c r="NZC28" i="7" s="1"/>
  <c r="NZE28" i="7" s="1"/>
  <c r="NZG28" i="7" s="1"/>
  <c r="NZI28" i="7" s="1"/>
  <c r="NZK28" i="7" s="1"/>
  <c r="NZM28" i="7" s="1"/>
  <c r="NZO28" i="7" s="1"/>
  <c r="NZQ28" i="7" s="1"/>
  <c r="NZS28" i="7" s="1"/>
  <c r="NZU28" i="7" s="1"/>
  <c r="NZW28" i="7" s="1"/>
  <c r="NZY28" i="7" s="1"/>
  <c r="OAA28" i="7" s="1"/>
  <c r="OAC28" i="7" s="1"/>
  <c r="OAE28" i="7" s="1"/>
  <c r="OAG28" i="7" s="1"/>
  <c r="OAI28" i="7" s="1"/>
  <c r="OAK28" i="7" s="1"/>
  <c r="OAM28" i="7" s="1"/>
  <c r="OAO28" i="7" s="1"/>
  <c r="OAQ28" i="7" s="1"/>
  <c r="OAS28" i="7" s="1"/>
  <c r="OAU28" i="7" s="1"/>
  <c r="OAW28" i="7" s="1"/>
  <c r="OAY28" i="7" s="1"/>
  <c r="OBA28" i="7" s="1"/>
  <c r="OBC28" i="7" s="1"/>
  <c r="OBE28" i="7" s="1"/>
  <c r="OBG28" i="7" s="1"/>
  <c r="OBI28" i="7" s="1"/>
  <c r="OBK28" i="7" s="1"/>
  <c r="OBM28" i="7" s="1"/>
  <c r="OBO28" i="7" s="1"/>
  <c r="OBQ28" i="7" s="1"/>
  <c r="OBS28" i="7" s="1"/>
  <c r="OBU28" i="7" s="1"/>
  <c r="OBW28" i="7" s="1"/>
  <c r="OBY28" i="7" s="1"/>
  <c r="OCA28" i="7" s="1"/>
  <c r="OCC28" i="7" s="1"/>
  <c r="OCE28" i="7" s="1"/>
  <c r="OCG28" i="7" s="1"/>
  <c r="OCI28" i="7" s="1"/>
  <c r="OCK28" i="7" s="1"/>
  <c r="OCM28" i="7" s="1"/>
  <c r="OCO28" i="7" s="1"/>
  <c r="OCQ28" i="7" s="1"/>
  <c r="OCS28" i="7" s="1"/>
  <c r="OCU28" i="7" s="1"/>
  <c r="OCW28" i="7" s="1"/>
  <c r="OCY28" i="7" s="1"/>
  <c r="ODA28" i="7" s="1"/>
  <c r="ODC28" i="7" s="1"/>
  <c r="ODE28" i="7" s="1"/>
  <c r="ODG28" i="7" s="1"/>
  <c r="ODI28" i="7" s="1"/>
  <c r="ODK28" i="7" s="1"/>
  <c r="ODM28" i="7" s="1"/>
  <c r="ODO28" i="7" s="1"/>
  <c r="ODQ28" i="7" s="1"/>
  <c r="ODS28" i="7" s="1"/>
  <c r="ODU28" i="7" s="1"/>
  <c r="ODW28" i="7" s="1"/>
  <c r="ODY28" i="7" s="1"/>
  <c r="OEA28" i="7" s="1"/>
  <c r="OEC28" i="7" s="1"/>
  <c r="OEE28" i="7" s="1"/>
  <c r="OEG28" i="7" s="1"/>
  <c r="OEI28" i="7" s="1"/>
  <c r="OEK28" i="7" s="1"/>
  <c r="OEM28" i="7" s="1"/>
  <c r="OEO28" i="7" s="1"/>
  <c r="OEQ28" i="7" s="1"/>
  <c r="OES28" i="7" s="1"/>
  <c r="OEU28" i="7" s="1"/>
  <c r="OEW28" i="7" s="1"/>
  <c r="OEY28" i="7" s="1"/>
  <c r="OFA28" i="7" s="1"/>
  <c r="OFC28" i="7" s="1"/>
  <c r="OFE28" i="7" s="1"/>
  <c r="OFG28" i="7" s="1"/>
  <c r="OFI28" i="7" s="1"/>
  <c r="OFK28" i="7" s="1"/>
  <c r="OFM28" i="7" s="1"/>
  <c r="OFO28" i="7" s="1"/>
  <c r="OFQ28" i="7" s="1"/>
  <c r="OFS28" i="7" s="1"/>
  <c r="OFU28" i="7" s="1"/>
  <c r="OFW28" i="7" s="1"/>
  <c r="OFY28" i="7" s="1"/>
  <c r="OGA28" i="7" s="1"/>
  <c r="OGC28" i="7" s="1"/>
  <c r="OGE28" i="7" s="1"/>
  <c r="OGG28" i="7" s="1"/>
  <c r="OGI28" i="7" s="1"/>
  <c r="OGK28" i="7" s="1"/>
  <c r="OGM28" i="7" s="1"/>
  <c r="OGO28" i="7" s="1"/>
  <c r="OGQ28" i="7" s="1"/>
  <c r="OGS28" i="7" s="1"/>
  <c r="OGU28" i="7" s="1"/>
  <c r="OGW28" i="7" s="1"/>
  <c r="OGY28" i="7" s="1"/>
  <c r="OHA28" i="7" s="1"/>
  <c r="OHC28" i="7" s="1"/>
  <c r="OHE28" i="7" s="1"/>
  <c r="OHG28" i="7" s="1"/>
  <c r="OHI28" i="7" s="1"/>
  <c r="OHK28" i="7" s="1"/>
  <c r="OHM28" i="7" s="1"/>
  <c r="OHO28" i="7" s="1"/>
  <c r="OHQ28" i="7" s="1"/>
  <c r="OHS28" i="7" s="1"/>
  <c r="OHU28" i="7" s="1"/>
  <c r="OHW28" i="7" s="1"/>
  <c r="OHY28" i="7" s="1"/>
  <c r="OIA28" i="7" s="1"/>
  <c r="OIC28" i="7" s="1"/>
  <c r="OIE28" i="7" s="1"/>
  <c r="OIG28" i="7" s="1"/>
  <c r="OII28" i="7" s="1"/>
  <c r="OIK28" i="7" s="1"/>
  <c r="OIM28" i="7" s="1"/>
  <c r="OIO28" i="7" s="1"/>
  <c r="OIQ28" i="7" s="1"/>
  <c r="OIS28" i="7" s="1"/>
  <c r="OIU28" i="7" s="1"/>
  <c r="OIW28" i="7" s="1"/>
  <c r="OIY28" i="7" s="1"/>
  <c r="OJA28" i="7" s="1"/>
  <c r="OJC28" i="7" s="1"/>
  <c r="OJE28" i="7" s="1"/>
  <c r="OJG28" i="7" s="1"/>
  <c r="OJI28" i="7" s="1"/>
  <c r="OJK28" i="7" s="1"/>
  <c r="OJM28" i="7" s="1"/>
  <c r="OJO28" i="7" s="1"/>
  <c r="OJQ28" i="7" s="1"/>
  <c r="OJS28" i="7" s="1"/>
  <c r="OJU28" i="7" s="1"/>
  <c r="OJW28" i="7" s="1"/>
  <c r="OJY28" i="7" s="1"/>
  <c r="OKA28" i="7" s="1"/>
  <c r="OKC28" i="7" s="1"/>
  <c r="OKE28" i="7" s="1"/>
  <c r="OKG28" i="7" s="1"/>
  <c r="OKI28" i="7" s="1"/>
  <c r="OKK28" i="7" s="1"/>
  <c r="OKM28" i="7" s="1"/>
  <c r="OKO28" i="7" s="1"/>
  <c r="OKQ28" i="7" s="1"/>
  <c r="OKS28" i="7" s="1"/>
  <c r="OKU28" i="7" s="1"/>
  <c r="OKW28" i="7" s="1"/>
  <c r="OKY28" i="7" s="1"/>
  <c r="OLA28" i="7" s="1"/>
  <c r="OLC28" i="7" s="1"/>
  <c r="OLE28" i="7" s="1"/>
  <c r="OLG28" i="7" s="1"/>
  <c r="OLI28" i="7" s="1"/>
  <c r="OLK28" i="7" s="1"/>
  <c r="OLM28" i="7" s="1"/>
  <c r="OLO28" i="7" s="1"/>
  <c r="OLQ28" i="7" s="1"/>
  <c r="OLS28" i="7" s="1"/>
  <c r="OLU28" i="7" s="1"/>
  <c r="OLW28" i="7" s="1"/>
  <c r="OLY28" i="7" s="1"/>
  <c r="OMA28" i="7" s="1"/>
  <c r="OMC28" i="7" s="1"/>
  <c r="OME28" i="7" s="1"/>
  <c r="OMG28" i="7" s="1"/>
  <c r="OMI28" i="7" s="1"/>
  <c r="OMK28" i="7" s="1"/>
  <c r="OMM28" i="7" s="1"/>
  <c r="OMO28" i="7" s="1"/>
  <c r="OMQ28" i="7" s="1"/>
  <c r="OMS28" i="7" s="1"/>
  <c r="OMU28" i="7" s="1"/>
  <c r="OMW28" i="7" s="1"/>
  <c r="OMY28" i="7" s="1"/>
  <c r="ONA28" i="7" s="1"/>
  <c r="ONC28" i="7" s="1"/>
  <c r="ONE28" i="7" s="1"/>
  <c r="ONG28" i="7" s="1"/>
  <c r="ONI28" i="7" s="1"/>
  <c r="ONK28" i="7" s="1"/>
  <c r="ONM28" i="7" s="1"/>
  <c r="ONO28" i="7" s="1"/>
  <c r="ONQ28" i="7" s="1"/>
  <c r="ONS28" i="7" s="1"/>
  <c r="ONU28" i="7" s="1"/>
  <c r="ONW28" i="7" s="1"/>
  <c r="ONY28" i="7" s="1"/>
  <c r="OOA28" i="7" s="1"/>
  <c r="OOC28" i="7" s="1"/>
  <c r="OOE28" i="7" s="1"/>
  <c r="OOG28" i="7" s="1"/>
  <c r="OOI28" i="7" s="1"/>
  <c r="OOK28" i="7" s="1"/>
  <c r="OOM28" i="7" s="1"/>
  <c r="OOO28" i="7" s="1"/>
  <c r="OOQ28" i="7" s="1"/>
  <c r="OOS28" i="7" s="1"/>
  <c r="OOU28" i="7" s="1"/>
  <c r="OOW28" i="7" s="1"/>
  <c r="OOY28" i="7" s="1"/>
  <c r="OPA28" i="7" s="1"/>
  <c r="OPC28" i="7" s="1"/>
  <c r="OPE28" i="7" s="1"/>
  <c r="OPG28" i="7" s="1"/>
  <c r="OPI28" i="7" s="1"/>
  <c r="OPK28" i="7" s="1"/>
  <c r="OPM28" i="7" s="1"/>
  <c r="OPO28" i="7" s="1"/>
  <c r="OPQ28" i="7" s="1"/>
  <c r="OPS28" i="7" s="1"/>
  <c r="OPU28" i="7" s="1"/>
  <c r="OPW28" i="7" s="1"/>
  <c r="OPY28" i="7" s="1"/>
  <c r="OQA28" i="7" s="1"/>
  <c r="OQC28" i="7" s="1"/>
  <c r="OQE28" i="7" s="1"/>
  <c r="OQG28" i="7" s="1"/>
  <c r="OQI28" i="7" s="1"/>
  <c r="OQK28" i="7" s="1"/>
  <c r="OQM28" i="7" s="1"/>
  <c r="OQO28" i="7" s="1"/>
  <c r="OQQ28" i="7" s="1"/>
  <c r="OQS28" i="7" s="1"/>
  <c r="OQU28" i="7" s="1"/>
  <c r="OQW28" i="7" s="1"/>
  <c r="OQY28" i="7" s="1"/>
  <c r="ORA28" i="7" s="1"/>
  <c r="ORC28" i="7" s="1"/>
  <c r="ORE28" i="7" s="1"/>
  <c r="ORG28" i="7" s="1"/>
  <c r="ORI28" i="7" s="1"/>
  <c r="ORK28" i="7" s="1"/>
  <c r="ORM28" i="7" s="1"/>
  <c r="ORO28" i="7" s="1"/>
  <c r="ORQ28" i="7" s="1"/>
  <c r="ORS28" i="7" s="1"/>
  <c r="ORU28" i="7" s="1"/>
  <c r="ORW28" i="7" s="1"/>
  <c r="ORY28" i="7" s="1"/>
  <c r="OSA28" i="7" s="1"/>
  <c r="OSC28" i="7" s="1"/>
  <c r="OSE28" i="7" s="1"/>
  <c r="OSG28" i="7" s="1"/>
  <c r="OSI28" i="7" s="1"/>
  <c r="OSK28" i="7" s="1"/>
  <c r="OSM28" i="7" s="1"/>
  <c r="OSO28" i="7" s="1"/>
  <c r="OSQ28" i="7" s="1"/>
  <c r="OSS28" i="7" s="1"/>
  <c r="OSU28" i="7" s="1"/>
  <c r="OSW28" i="7" s="1"/>
  <c r="OSY28" i="7" s="1"/>
  <c r="OTA28" i="7" s="1"/>
  <c r="OTC28" i="7" s="1"/>
  <c r="OTE28" i="7" s="1"/>
  <c r="OTG28" i="7" s="1"/>
  <c r="OTI28" i="7" s="1"/>
  <c r="OTK28" i="7" s="1"/>
  <c r="OTM28" i="7" s="1"/>
  <c r="OTO28" i="7" s="1"/>
  <c r="OTQ28" i="7" s="1"/>
  <c r="OTS28" i="7" s="1"/>
  <c r="OTU28" i="7" s="1"/>
  <c r="OTW28" i="7" s="1"/>
  <c r="OTY28" i="7" s="1"/>
  <c r="OUA28" i="7" s="1"/>
  <c r="OUC28" i="7" s="1"/>
  <c r="OUE28" i="7" s="1"/>
  <c r="OUG28" i="7" s="1"/>
  <c r="OUI28" i="7" s="1"/>
  <c r="OUK28" i="7" s="1"/>
  <c r="OUM28" i="7" s="1"/>
  <c r="OUO28" i="7" s="1"/>
  <c r="OUQ28" i="7" s="1"/>
  <c r="OUS28" i="7" s="1"/>
  <c r="OUU28" i="7" s="1"/>
  <c r="OUW28" i="7" s="1"/>
  <c r="OUY28" i="7" s="1"/>
  <c r="OVA28" i="7" s="1"/>
  <c r="OVC28" i="7" s="1"/>
  <c r="OVE28" i="7" s="1"/>
  <c r="OVG28" i="7" s="1"/>
  <c r="OVI28" i="7" s="1"/>
  <c r="OVK28" i="7" s="1"/>
  <c r="OVM28" i="7" s="1"/>
  <c r="OVO28" i="7" s="1"/>
  <c r="OVQ28" i="7" s="1"/>
  <c r="OVS28" i="7" s="1"/>
  <c r="OVU28" i="7" s="1"/>
  <c r="OVW28" i="7" s="1"/>
  <c r="OVY28" i="7" s="1"/>
  <c r="OWA28" i="7" s="1"/>
  <c r="OWC28" i="7" s="1"/>
  <c r="OWE28" i="7" s="1"/>
  <c r="OWG28" i="7" s="1"/>
  <c r="OWI28" i="7" s="1"/>
  <c r="OWK28" i="7" s="1"/>
  <c r="OWM28" i="7" s="1"/>
  <c r="OWO28" i="7" s="1"/>
  <c r="OWQ28" i="7" s="1"/>
  <c r="OWS28" i="7" s="1"/>
  <c r="OWU28" i="7" s="1"/>
  <c r="OWW28" i="7" s="1"/>
  <c r="OWY28" i="7" s="1"/>
  <c r="OXA28" i="7" s="1"/>
  <c r="OXC28" i="7" s="1"/>
  <c r="OXE28" i="7" s="1"/>
  <c r="OXG28" i="7" s="1"/>
  <c r="OXI28" i="7" s="1"/>
  <c r="OXK28" i="7" s="1"/>
  <c r="OXM28" i="7" s="1"/>
  <c r="OXO28" i="7" s="1"/>
  <c r="OXQ28" i="7" s="1"/>
  <c r="OXS28" i="7" s="1"/>
  <c r="OXU28" i="7" s="1"/>
  <c r="OXW28" i="7" s="1"/>
  <c r="OXY28" i="7" s="1"/>
  <c r="OYA28" i="7" s="1"/>
  <c r="OYC28" i="7" s="1"/>
  <c r="OYE28" i="7" s="1"/>
  <c r="OYG28" i="7" s="1"/>
  <c r="OYI28" i="7" s="1"/>
  <c r="OYK28" i="7" s="1"/>
  <c r="OYM28" i="7" s="1"/>
  <c r="OYO28" i="7" s="1"/>
  <c r="OYQ28" i="7" s="1"/>
  <c r="OYS28" i="7" s="1"/>
  <c r="OYU28" i="7" s="1"/>
  <c r="OYW28" i="7" s="1"/>
  <c r="OYY28" i="7" s="1"/>
  <c r="OZA28" i="7" s="1"/>
  <c r="OZC28" i="7" s="1"/>
  <c r="OZE28" i="7" s="1"/>
  <c r="OZG28" i="7" s="1"/>
  <c r="OZI28" i="7" s="1"/>
  <c r="OZK28" i="7" s="1"/>
  <c r="OZM28" i="7" s="1"/>
  <c r="OZO28" i="7" s="1"/>
  <c r="OZQ28" i="7" s="1"/>
  <c r="OZS28" i="7" s="1"/>
  <c r="OZU28" i="7" s="1"/>
  <c r="OZW28" i="7" s="1"/>
  <c r="OZY28" i="7" s="1"/>
  <c r="PAA28" i="7" s="1"/>
  <c r="PAC28" i="7" s="1"/>
  <c r="PAE28" i="7" s="1"/>
  <c r="PAG28" i="7" s="1"/>
  <c r="PAI28" i="7" s="1"/>
  <c r="PAK28" i="7" s="1"/>
  <c r="PAM28" i="7" s="1"/>
  <c r="PAO28" i="7" s="1"/>
  <c r="PAQ28" i="7" s="1"/>
  <c r="PAS28" i="7" s="1"/>
  <c r="PAU28" i="7" s="1"/>
  <c r="PAW28" i="7" s="1"/>
  <c r="PAY28" i="7" s="1"/>
  <c r="PBA28" i="7" s="1"/>
  <c r="PBC28" i="7" s="1"/>
  <c r="PBE28" i="7" s="1"/>
  <c r="PBG28" i="7" s="1"/>
  <c r="PBI28" i="7" s="1"/>
  <c r="PBK28" i="7" s="1"/>
  <c r="PBM28" i="7" s="1"/>
  <c r="PBO28" i="7" s="1"/>
  <c r="PBQ28" i="7" s="1"/>
  <c r="PBS28" i="7" s="1"/>
  <c r="PBU28" i="7" s="1"/>
  <c r="PBW28" i="7" s="1"/>
  <c r="PBY28" i="7" s="1"/>
  <c r="PCA28" i="7" s="1"/>
  <c r="PCC28" i="7" s="1"/>
  <c r="PCE28" i="7" s="1"/>
  <c r="PCG28" i="7" s="1"/>
  <c r="PCI28" i="7" s="1"/>
  <c r="PCK28" i="7" s="1"/>
  <c r="PCM28" i="7" s="1"/>
  <c r="PCO28" i="7" s="1"/>
  <c r="PCQ28" i="7" s="1"/>
  <c r="PCS28" i="7" s="1"/>
  <c r="PCU28" i="7" s="1"/>
  <c r="PCW28" i="7" s="1"/>
  <c r="PCY28" i="7" s="1"/>
  <c r="PDA28" i="7" s="1"/>
  <c r="PDC28" i="7" s="1"/>
  <c r="PDE28" i="7" s="1"/>
  <c r="PDG28" i="7" s="1"/>
  <c r="PDI28" i="7" s="1"/>
  <c r="PDK28" i="7" s="1"/>
  <c r="PDM28" i="7" s="1"/>
  <c r="PDO28" i="7" s="1"/>
  <c r="PDQ28" i="7" s="1"/>
  <c r="PDS28" i="7" s="1"/>
  <c r="PDU28" i="7" s="1"/>
  <c r="PDW28" i="7" s="1"/>
  <c r="PDY28" i="7" s="1"/>
  <c r="PEA28" i="7" s="1"/>
  <c r="PEC28" i="7" s="1"/>
  <c r="PEE28" i="7" s="1"/>
  <c r="PEG28" i="7" s="1"/>
  <c r="PEI28" i="7" s="1"/>
  <c r="PEK28" i="7" s="1"/>
  <c r="PEM28" i="7" s="1"/>
  <c r="PEO28" i="7" s="1"/>
  <c r="PEQ28" i="7" s="1"/>
  <c r="PES28" i="7" s="1"/>
  <c r="PEU28" i="7" s="1"/>
  <c r="PEW28" i="7" s="1"/>
  <c r="PEY28" i="7" s="1"/>
  <c r="PFA28" i="7" s="1"/>
  <c r="PFC28" i="7" s="1"/>
  <c r="PFE28" i="7" s="1"/>
  <c r="PFG28" i="7" s="1"/>
  <c r="PFI28" i="7" s="1"/>
  <c r="PFK28" i="7" s="1"/>
  <c r="PFM28" i="7" s="1"/>
  <c r="PFO28" i="7" s="1"/>
  <c r="PFQ28" i="7" s="1"/>
  <c r="PFS28" i="7" s="1"/>
  <c r="PFU28" i="7" s="1"/>
  <c r="PFW28" i="7" s="1"/>
  <c r="PFY28" i="7" s="1"/>
  <c r="PGA28" i="7" s="1"/>
  <c r="PGC28" i="7" s="1"/>
  <c r="PGE28" i="7" s="1"/>
  <c r="PGG28" i="7" s="1"/>
  <c r="PGI28" i="7" s="1"/>
  <c r="PGK28" i="7" s="1"/>
  <c r="PGM28" i="7" s="1"/>
  <c r="PGO28" i="7" s="1"/>
  <c r="PGQ28" i="7" s="1"/>
  <c r="PGS28" i="7" s="1"/>
  <c r="PGU28" i="7" s="1"/>
  <c r="PGW28" i="7" s="1"/>
  <c r="PGY28" i="7" s="1"/>
  <c r="PHA28" i="7" s="1"/>
  <c r="PHC28" i="7" s="1"/>
  <c r="PHE28" i="7" s="1"/>
  <c r="PHG28" i="7" s="1"/>
  <c r="PHI28" i="7" s="1"/>
  <c r="PHK28" i="7" s="1"/>
  <c r="PHM28" i="7" s="1"/>
  <c r="PHO28" i="7" s="1"/>
  <c r="PHQ28" i="7" s="1"/>
  <c r="PHS28" i="7" s="1"/>
  <c r="PHU28" i="7" s="1"/>
  <c r="PHW28" i="7" s="1"/>
  <c r="PHY28" i="7" s="1"/>
  <c r="PIA28" i="7" s="1"/>
  <c r="PIC28" i="7" s="1"/>
  <c r="PIE28" i="7" s="1"/>
  <c r="PIG28" i="7" s="1"/>
  <c r="PII28" i="7" s="1"/>
  <c r="PIK28" i="7" s="1"/>
  <c r="PIM28" i="7" s="1"/>
  <c r="PIO28" i="7" s="1"/>
  <c r="PIQ28" i="7" s="1"/>
  <c r="PIS28" i="7" s="1"/>
  <c r="PIU28" i="7" s="1"/>
  <c r="PIW28" i="7" s="1"/>
  <c r="PIY28" i="7" s="1"/>
  <c r="PJA28" i="7" s="1"/>
  <c r="PJC28" i="7" s="1"/>
  <c r="PJE28" i="7" s="1"/>
  <c r="PJG28" i="7" s="1"/>
  <c r="PJI28" i="7" s="1"/>
  <c r="PJK28" i="7" s="1"/>
  <c r="PJM28" i="7" s="1"/>
  <c r="PJO28" i="7" s="1"/>
  <c r="PJQ28" i="7" s="1"/>
  <c r="PJS28" i="7" s="1"/>
  <c r="PJU28" i="7" s="1"/>
  <c r="PJW28" i="7" s="1"/>
  <c r="PJY28" i="7" s="1"/>
  <c r="PKA28" i="7" s="1"/>
  <c r="PKC28" i="7" s="1"/>
  <c r="PKE28" i="7" s="1"/>
  <c r="PKG28" i="7" s="1"/>
  <c r="PKI28" i="7" s="1"/>
  <c r="PKK28" i="7" s="1"/>
  <c r="PKM28" i="7" s="1"/>
  <c r="PKO28" i="7" s="1"/>
  <c r="PKQ28" i="7" s="1"/>
  <c r="PKS28" i="7" s="1"/>
  <c r="PKU28" i="7" s="1"/>
  <c r="PKW28" i="7" s="1"/>
  <c r="PKY28" i="7" s="1"/>
  <c r="PLA28" i="7" s="1"/>
  <c r="PLC28" i="7" s="1"/>
  <c r="PLE28" i="7" s="1"/>
  <c r="PLG28" i="7" s="1"/>
  <c r="PLI28" i="7" s="1"/>
  <c r="PLK28" i="7" s="1"/>
  <c r="PLM28" i="7" s="1"/>
  <c r="PLO28" i="7" s="1"/>
  <c r="PLQ28" i="7" s="1"/>
  <c r="PLS28" i="7" s="1"/>
  <c r="PLU28" i="7" s="1"/>
  <c r="PLW28" i="7" s="1"/>
  <c r="PLY28" i="7" s="1"/>
  <c r="PMA28" i="7" s="1"/>
  <c r="PMC28" i="7" s="1"/>
  <c r="PME28" i="7" s="1"/>
  <c r="PMG28" i="7" s="1"/>
  <c r="PMI28" i="7" s="1"/>
  <c r="PMK28" i="7" s="1"/>
  <c r="PMM28" i="7" s="1"/>
  <c r="PMO28" i="7" s="1"/>
  <c r="PMQ28" i="7" s="1"/>
  <c r="PMS28" i="7" s="1"/>
  <c r="PMU28" i="7" s="1"/>
  <c r="PMW28" i="7" s="1"/>
  <c r="PMY28" i="7" s="1"/>
  <c r="PNA28" i="7" s="1"/>
  <c r="PNC28" i="7" s="1"/>
  <c r="PNE28" i="7" s="1"/>
  <c r="PNG28" i="7" s="1"/>
  <c r="PNI28" i="7" s="1"/>
  <c r="PNK28" i="7" s="1"/>
  <c r="PNM28" i="7" s="1"/>
  <c r="PNO28" i="7" s="1"/>
  <c r="PNQ28" i="7" s="1"/>
  <c r="PNS28" i="7" s="1"/>
  <c r="PNU28" i="7" s="1"/>
  <c r="PNW28" i="7" s="1"/>
  <c r="PNY28" i="7" s="1"/>
  <c r="POA28" i="7" s="1"/>
  <c r="POC28" i="7" s="1"/>
  <c r="POE28" i="7" s="1"/>
  <c r="POG28" i="7" s="1"/>
  <c r="POI28" i="7" s="1"/>
  <c r="POK28" i="7" s="1"/>
  <c r="POM28" i="7" s="1"/>
  <c r="POO28" i="7" s="1"/>
  <c r="POQ28" i="7" s="1"/>
  <c r="POS28" i="7" s="1"/>
  <c r="POU28" i="7" s="1"/>
  <c r="POW28" i="7" s="1"/>
  <c r="POY28" i="7" s="1"/>
  <c r="PPA28" i="7" s="1"/>
  <c r="PPC28" i="7" s="1"/>
  <c r="PPE28" i="7" s="1"/>
  <c r="PPG28" i="7" s="1"/>
  <c r="PPI28" i="7" s="1"/>
  <c r="PPK28" i="7" s="1"/>
  <c r="PPM28" i="7" s="1"/>
  <c r="PPO28" i="7" s="1"/>
  <c r="PPQ28" i="7" s="1"/>
  <c r="PPS28" i="7" s="1"/>
  <c r="PPU28" i="7" s="1"/>
  <c r="PPW28" i="7" s="1"/>
  <c r="PPY28" i="7" s="1"/>
  <c r="PQA28" i="7" s="1"/>
  <c r="PQC28" i="7" s="1"/>
  <c r="PQE28" i="7" s="1"/>
  <c r="PQG28" i="7" s="1"/>
  <c r="PQI28" i="7" s="1"/>
  <c r="PQK28" i="7" s="1"/>
  <c r="PQM28" i="7" s="1"/>
  <c r="PQO28" i="7" s="1"/>
  <c r="PQQ28" i="7" s="1"/>
  <c r="PQS28" i="7" s="1"/>
  <c r="PQU28" i="7" s="1"/>
  <c r="PQW28" i="7" s="1"/>
  <c r="PQY28" i="7" s="1"/>
  <c r="PRA28" i="7" s="1"/>
  <c r="PRC28" i="7" s="1"/>
  <c r="PRE28" i="7" s="1"/>
  <c r="PRG28" i="7" s="1"/>
  <c r="PRI28" i="7" s="1"/>
  <c r="PRK28" i="7" s="1"/>
  <c r="PRM28" i="7" s="1"/>
  <c r="PRO28" i="7" s="1"/>
  <c r="PRQ28" i="7" s="1"/>
  <c r="PRS28" i="7" s="1"/>
  <c r="PRU28" i="7" s="1"/>
  <c r="PRW28" i="7" s="1"/>
  <c r="PRY28" i="7" s="1"/>
  <c r="PSA28" i="7" s="1"/>
  <c r="PSC28" i="7" s="1"/>
  <c r="PSE28" i="7" s="1"/>
  <c r="PSG28" i="7" s="1"/>
  <c r="PSI28" i="7" s="1"/>
  <c r="PSK28" i="7" s="1"/>
  <c r="PSM28" i="7" s="1"/>
  <c r="PSO28" i="7" s="1"/>
  <c r="PSQ28" i="7" s="1"/>
  <c r="PSS28" i="7" s="1"/>
  <c r="PSU28" i="7" s="1"/>
  <c r="PSW28" i="7" s="1"/>
  <c r="PSY28" i="7" s="1"/>
  <c r="PTA28" i="7" s="1"/>
  <c r="PTC28" i="7" s="1"/>
  <c r="PTE28" i="7" s="1"/>
  <c r="PTG28" i="7" s="1"/>
  <c r="PTI28" i="7" s="1"/>
  <c r="PTK28" i="7" s="1"/>
  <c r="PTM28" i="7" s="1"/>
  <c r="PTO28" i="7" s="1"/>
  <c r="PTQ28" i="7" s="1"/>
  <c r="PTS28" i="7" s="1"/>
  <c r="PTU28" i="7" s="1"/>
  <c r="PTW28" i="7" s="1"/>
  <c r="PTY28" i="7" s="1"/>
  <c r="PUA28" i="7" s="1"/>
  <c r="PUC28" i="7" s="1"/>
  <c r="PUE28" i="7" s="1"/>
  <c r="PUG28" i="7" s="1"/>
  <c r="PUI28" i="7" s="1"/>
  <c r="PUK28" i="7" s="1"/>
  <c r="PUM28" i="7" s="1"/>
  <c r="PUO28" i="7" s="1"/>
  <c r="PUQ28" i="7" s="1"/>
  <c r="PUS28" i="7" s="1"/>
  <c r="PUU28" i="7" s="1"/>
  <c r="PUW28" i="7" s="1"/>
  <c r="PUY28" i="7" s="1"/>
  <c r="PVA28" i="7" s="1"/>
  <c r="PVC28" i="7" s="1"/>
  <c r="PVE28" i="7" s="1"/>
  <c r="PVG28" i="7" s="1"/>
  <c r="PVI28" i="7" s="1"/>
  <c r="PVK28" i="7" s="1"/>
  <c r="PVM28" i="7" s="1"/>
  <c r="PVO28" i="7" s="1"/>
  <c r="PVQ28" i="7" s="1"/>
  <c r="PVS28" i="7" s="1"/>
  <c r="PVU28" i="7" s="1"/>
  <c r="PVW28" i="7" s="1"/>
  <c r="PVY28" i="7" s="1"/>
  <c r="PWA28" i="7" s="1"/>
  <c r="PWC28" i="7" s="1"/>
  <c r="PWE28" i="7" s="1"/>
  <c r="PWG28" i="7" s="1"/>
  <c r="PWI28" i="7" s="1"/>
  <c r="PWK28" i="7" s="1"/>
  <c r="PWM28" i="7" s="1"/>
  <c r="PWO28" i="7" s="1"/>
  <c r="PWQ28" i="7" s="1"/>
  <c r="PWS28" i="7" s="1"/>
  <c r="PWU28" i="7" s="1"/>
  <c r="PWW28" i="7" s="1"/>
  <c r="PWY28" i="7" s="1"/>
  <c r="PXA28" i="7" s="1"/>
  <c r="PXC28" i="7" s="1"/>
  <c r="PXE28" i="7" s="1"/>
  <c r="PXG28" i="7" s="1"/>
  <c r="PXI28" i="7" s="1"/>
  <c r="PXK28" i="7" s="1"/>
  <c r="PXM28" i="7" s="1"/>
  <c r="PXO28" i="7" s="1"/>
  <c r="PXQ28" i="7" s="1"/>
  <c r="PXS28" i="7" s="1"/>
  <c r="PXU28" i="7" s="1"/>
  <c r="PXW28" i="7" s="1"/>
  <c r="PXY28" i="7" s="1"/>
  <c r="PYA28" i="7" s="1"/>
  <c r="PYC28" i="7" s="1"/>
  <c r="PYE28" i="7" s="1"/>
  <c r="PYG28" i="7" s="1"/>
  <c r="PYI28" i="7" s="1"/>
  <c r="PYK28" i="7" s="1"/>
  <c r="PYM28" i="7" s="1"/>
  <c r="PYO28" i="7" s="1"/>
  <c r="PYQ28" i="7" s="1"/>
  <c r="PYS28" i="7" s="1"/>
  <c r="PYU28" i="7" s="1"/>
  <c r="PYW28" i="7" s="1"/>
  <c r="PYY28" i="7" s="1"/>
  <c r="PZA28" i="7" s="1"/>
  <c r="PZC28" i="7" s="1"/>
  <c r="PZE28" i="7" s="1"/>
  <c r="PZG28" i="7" s="1"/>
  <c r="PZI28" i="7" s="1"/>
  <c r="PZK28" i="7" s="1"/>
  <c r="PZM28" i="7" s="1"/>
  <c r="PZO28" i="7" s="1"/>
  <c r="PZQ28" i="7" s="1"/>
  <c r="PZS28" i="7" s="1"/>
  <c r="PZU28" i="7" s="1"/>
  <c r="PZW28" i="7" s="1"/>
  <c r="PZY28" i="7" s="1"/>
  <c r="QAA28" i="7" s="1"/>
  <c r="QAC28" i="7" s="1"/>
  <c r="QAE28" i="7" s="1"/>
  <c r="QAG28" i="7" s="1"/>
  <c r="QAI28" i="7" s="1"/>
  <c r="QAK28" i="7" s="1"/>
  <c r="QAM28" i="7" s="1"/>
  <c r="QAO28" i="7" s="1"/>
  <c r="QAQ28" i="7" s="1"/>
  <c r="QAS28" i="7" s="1"/>
  <c r="QAU28" i="7" s="1"/>
  <c r="QAW28" i="7" s="1"/>
  <c r="QAY28" i="7" s="1"/>
  <c r="QBA28" i="7" s="1"/>
  <c r="QBC28" i="7" s="1"/>
  <c r="QBE28" i="7" s="1"/>
  <c r="QBG28" i="7" s="1"/>
  <c r="QBI28" i="7" s="1"/>
  <c r="QBK28" i="7" s="1"/>
  <c r="QBM28" i="7" s="1"/>
  <c r="QBO28" i="7" s="1"/>
  <c r="QBQ28" i="7" s="1"/>
  <c r="QBS28" i="7" s="1"/>
  <c r="QBU28" i="7" s="1"/>
  <c r="QBW28" i="7" s="1"/>
  <c r="QBY28" i="7" s="1"/>
  <c r="QCA28" i="7" s="1"/>
  <c r="QCC28" i="7" s="1"/>
  <c r="QCE28" i="7" s="1"/>
  <c r="QCG28" i="7" s="1"/>
  <c r="QCI28" i="7" s="1"/>
  <c r="QCK28" i="7" s="1"/>
  <c r="QCM28" i="7" s="1"/>
  <c r="QCO28" i="7" s="1"/>
  <c r="QCQ28" i="7" s="1"/>
  <c r="QCS28" i="7" s="1"/>
  <c r="QCU28" i="7" s="1"/>
  <c r="QCW28" i="7" s="1"/>
  <c r="QCY28" i="7" s="1"/>
  <c r="QDA28" i="7" s="1"/>
  <c r="QDC28" i="7" s="1"/>
  <c r="QDE28" i="7" s="1"/>
  <c r="QDG28" i="7" s="1"/>
  <c r="QDI28" i="7" s="1"/>
  <c r="QDK28" i="7" s="1"/>
  <c r="QDM28" i="7" s="1"/>
  <c r="QDO28" i="7" s="1"/>
  <c r="QDQ28" i="7" s="1"/>
  <c r="QDS28" i="7" s="1"/>
  <c r="QDU28" i="7" s="1"/>
  <c r="QDW28" i="7" s="1"/>
  <c r="QDY28" i="7" s="1"/>
  <c r="QEA28" i="7" s="1"/>
  <c r="QEC28" i="7" s="1"/>
  <c r="QEE28" i="7" s="1"/>
  <c r="QEG28" i="7" s="1"/>
  <c r="QEI28" i="7" s="1"/>
  <c r="QEK28" i="7" s="1"/>
  <c r="QEM28" i="7" s="1"/>
  <c r="QEO28" i="7" s="1"/>
  <c r="QEQ28" i="7" s="1"/>
  <c r="QES28" i="7" s="1"/>
  <c r="QEU28" i="7" s="1"/>
  <c r="QEW28" i="7" s="1"/>
  <c r="QEY28" i="7" s="1"/>
  <c r="QFA28" i="7" s="1"/>
  <c r="QFC28" i="7" s="1"/>
  <c r="QFE28" i="7" s="1"/>
  <c r="QFG28" i="7" s="1"/>
  <c r="QFI28" i="7" s="1"/>
  <c r="QFK28" i="7" s="1"/>
  <c r="QFM28" i="7" s="1"/>
  <c r="QFO28" i="7" s="1"/>
  <c r="QFQ28" i="7" s="1"/>
  <c r="QFS28" i="7" s="1"/>
  <c r="QFU28" i="7" s="1"/>
  <c r="QFW28" i="7" s="1"/>
  <c r="QFY28" i="7" s="1"/>
  <c r="QGA28" i="7" s="1"/>
  <c r="QGC28" i="7" s="1"/>
  <c r="QGE28" i="7" s="1"/>
  <c r="QGG28" i="7" s="1"/>
  <c r="QGI28" i="7" s="1"/>
  <c r="QGK28" i="7" s="1"/>
  <c r="QGM28" i="7" s="1"/>
  <c r="QGO28" i="7" s="1"/>
  <c r="QGQ28" i="7" s="1"/>
  <c r="QGS28" i="7" s="1"/>
  <c r="QGU28" i="7" s="1"/>
  <c r="QGW28" i="7" s="1"/>
  <c r="QGY28" i="7" s="1"/>
  <c r="QHA28" i="7" s="1"/>
  <c r="QHC28" i="7" s="1"/>
  <c r="QHE28" i="7" s="1"/>
  <c r="QHG28" i="7" s="1"/>
  <c r="QHI28" i="7" s="1"/>
  <c r="QHK28" i="7" s="1"/>
  <c r="QHM28" i="7" s="1"/>
  <c r="QHO28" i="7" s="1"/>
  <c r="QHQ28" i="7" s="1"/>
  <c r="QHS28" i="7" s="1"/>
  <c r="QHU28" i="7" s="1"/>
  <c r="QHW28" i="7" s="1"/>
  <c r="QHY28" i="7" s="1"/>
  <c r="QIA28" i="7" s="1"/>
  <c r="QIC28" i="7" s="1"/>
  <c r="QIE28" i="7" s="1"/>
  <c r="QIG28" i="7" s="1"/>
  <c r="QII28" i="7" s="1"/>
  <c r="QIK28" i="7" s="1"/>
  <c r="QIM28" i="7" s="1"/>
  <c r="QIO28" i="7" s="1"/>
  <c r="QIQ28" i="7" s="1"/>
  <c r="QIS28" i="7" s="1"/>
  <c r="QIU28" i="7" s="1"/>
  <c r="QIW28" i="7" s="1"/>
  <c r="QIY28" i="7" s="1"/>
  <c r="QJA28" i="7" s="1"/>
  <c r="QJC28" i="7" s="1"/>
  <c r="QJE28" i="7" s="1"/>
  <c r="QJG28" i="7" s="1"/>
  <c r="QJI28" i="7" s="1"/>
  <c r="QJK28" i="7" s="1"/>
  <c r="QJM28" i="7" s="1"/>
  <c r="QJO28" i="7" s="1"/>
  <c r="QJQ28" i="7" s="1"/>
  <c r="QJS28" i="7" s="1"/>
  <c r="QJU28" i="7" s="1"/>
  <c r="QJW28" i="7" s="1"/>
  <c r="QJY28" i="7" s="1"/>
  <c r="QKA28" i="7" s="1"/>
  <c r="QKC28" i="7" s="1"/>
  <c r="QKE28" i="7" s="1"/>
  <c r="QKG28" i="7" s="1"/>
  <c r="QKI28" i="7" s="1"/>
  <c r="QKK28" i="7" s="1"/>
  <c r="QKM28" i="7" s="1"/>
  <c r="QKO28" i="7" s="1"/>
  <c r="QKQ28" i="7" s="1"/>
  <c r="QKS28" i="7" s="1"/>
  <c r="QKU28" i="7" s="1"/>
  <c r="QKW28" i="7" s="1"/>
  <c r="QKY28" i="7" s="1"/>
  <c r="QLA28" i="7" s="1"/>
  <c r="QLC28" i="7" s="1"/>
  <c r="QLE28" i="7" s="1"/>
  <c r="QLG28" i="7" s="1"/>
  <c r="QLI28" i="7" s="1"/>
  <c r="QLK28" i="7" s="1"/>
  <c r="QLM28" i="7" s="1"/>
  <c r="QLO28" i="7" s="1"/>
  <c r="QLQ28" i="7" s="1"/>
  <c r="QLS28" i="7" s="1"/>
  <c r="QLU28" i="7" s="1"/>
  <c r="QLW28" i="7" s="1"/>
  <c r="QLY28" i="7" s="1"/>
  <c r="QMA28" i="7" s="1"/>
  <c r="QMC28" i="7" s="1"/>
  <c r="QME28" i="7" s="1"/>
  <c r="QMG28" i="7" s="1"/>
  <c r="QMI28" i="7" s="1"/>
  <c r="QMK28" i="7" s="1"/>
  <c r="QMM28" i="7" s="1"/>
  <c r="QMO28" i="7" s="1"/>
  <c r="QMQ28" i="7" s="1"/>
  <c r="QMS28" i="7" s="1"/>
  <c r="QMU28" i="7" s="1"/>
  <c r="QMW28" i="7" s="1"/>
  <c r="QMY28" i="7" s="1"/>
  <c r="QNA28" i="7" s="1"/>
  <c r="QNC28" i="7" s="1"/>
  <c r="QNE28" i="7" s="1"/>
  <c r="QNG28" i="7" s="1"/>
  <c r="QNI28" i="7" s="1"/>
  <c r="QNK28" i="7" s="1"/>
  <c r="QNM28" i="7" s="1"/>
  <c r="QNO28" i="7" s="1"/>
  <c r="QNQ28" i="7" s="1"/>
  <c r="QNS28" i="7" s="1"/>
  <c r="QNU28" i="7" s="1"/>
  <c r="QNW28" i="7" s="1"/>
  <c r="QNY28" i="7" s="1"/>
  <c r="QOA28" i="7" s="1"/>
  <c r="QOC28" i="7" s="1"/>
  <c r="QOE28" i="7" s="1"/>
  <c r="QOG28" i="7" s="1"/>
  <c r="QOI28" i="7" s="1"/>
  <c r="QOK28" i="7" s="1"/>
  <c r="QOM28" i="7" s="1"/>
  <c r="QOO28" i="7" s="1"/>
  <c r="QOQ28" i="7" s="1"/>
  <c r="QOS28" i="7" s="1"/>
  <c r="QOU28" i="7" s="1"/>
  <c r="QOW28" i="7" s="1"/>
  <c r="QOY28" i="7" s="1"/>
  <c r="QPA28" i="7" s="1"/>
  <c r="QPC28" i="7" s="1"/>
  <c r="QPE28" i="7" s="1"/>
  <c r="QPG28" i="7" s="1"/>
  <c r="QPI28" i="7" s="1"/>
  <c r="QPK28" i="7" s="1"/>
  <c r="QPM28" i="7" s="1"/>
  <c r="QPO28" i="7" s="1"/>
  <c r="QPQ28" i="7" s="1"/>
  <c r="QPS28" i="7" s="1"/>
  <c r="QPU28" i="7" s="1"/>
  <c r="QPW28" i="7" s="1"/>
  <c r="QPY28" i="7" s="1"/>
  <c r="QQA28" i="7" s="1"/>
  <c r="QQC28" i="7" s="1"/>
  <c r="QQE28" i="7" s="1"/>
  <c r="QQG28" i="7" s="1"/>
  <c r="QQI28" i="7" s="1"/>
  <c r="QQK28" i="7" s="1"/>
  <c r="QQM28" i="7" s="1"/>
  <c r="QQO28" i="7" s="1"/>
  <c r="QQQ28" i="7" s="1"/>
  <c r="QQS28" i="7" s="1"/>
  <c r="QQU28" i="7" s="1"/>
  <c r="QQW28" i="7" s="1"/>
  <c r="QQY28" i="7" s="1"/>
  <c r="QRA28" i="7" s="1"/>
  <c r="QRC28" i="7" s="1"/>
  <c r="QRE28" i="7" s="1"/>
  <c r="QRG28" i="7" s="1"/>
  <c r="QRI28" i="7" s="1"/>
  <c r="QRK28" i="7" s="1"/>
  <c r="QRM28" i="7" s="1"/>
  <c r="QRO28" i="7" s="1"/>
  <c r="QRQ28" i="7" s="1"/>
  <c r="QRS28" i="7" s="1"/>
  <c r="QRU28" i="7" s="1"/>
  <c r="QRW28" i="7" s="1"/>
  <c r="QRY28" i="7" s="1"/>
  <c r="QSA28" i="7" s="1"/>
  <c r="QSC28" i="7" s="1"/>
  <c r="QSE28" i="7" s="1"/>
  <c r="QSG28" i="7" s="1"/>
  <c r="QSI28" i="7" s="1"/>
  <c r="QSK28" i="7" s="1"/>
  <c r="QSM28" i="7" s="1"/>
  <c r="QSO28" i="7" s="1"/>
  <c r="QSQ28" i="7" s="1"/>
  <c r="QSS28" i="7" s="1"/>
  <c r="QSU28" i="7" s="1"/>
  <c r="QSW28" i="7" s="1"/>
  <c r="QSY28" i="7" s="1"/>
  <c r="QTA28" i="7" s="1"/>
  <c r="QTC28" i="7" s="1"/>
  <c r="QTE28" i="7" s="1"/>
  <c r="QTG28" i="7" s="1"/>
  <c r="QTI28" i="7" s="1"/>
  <c r="QTK28" i="7" s="1"/>
  <c r="QTM28" i="7" s="1"/>
  <c r="QTO28" i="7" s="1"/>
  <c r="QTQ28" i="7" s="1"/>
  <c r="QTS28" i="7" s="1"/>
  <c r="QTU28" i="7" s="1"/>
  <c r="QTW28" i="7" s="1"/>
  <c r="QTY28" i="7" s="1"/>
  <c r="QUA28" i="7" s="1"/>
  <c r="QUC28" i="7" s="1"/>
  <c r="QUE28" i="7" s="1"/>
  <c r="QUG28" i="7" s="1"/>
  <c r="QUI28" i="7" s="1"/>
  <c r="QUK28" i="7" s="1"/>
  <c r="QUM28" i="7" s="1"/>
  <c r="QUO28" i="7" s="1"/>
  <c r="QUQ28" i="7" s="1"/>
  <c r="QUS28" i="7" s="1"/>
  <c r="QUU28" i="7" s="1"/>
  <c r="QUW28" i="7" s="1"/>
  <c r="QUY28" i="7" s="1"/>
  <c r="QVA28" i="7" s="1"/>
  <c r="QVC28" i="7" s="1"/>
  <c r="QVE28" i="7" s="1"/>
  <c r="QVG28" i="7" s="1"/>
  <c r="QVI28" i="7" s="1"/>
  <c r="QVK28" i="7" s="1"/>
  <c r="QVM28" i="7" s="1"/>
  <c r="QVO28" i="7" s="1"/>
  <c r="QVQ28" i="7" s="1"/>
  <c r="QVS28" i="7" s="1"/>
  <c r="QVU28" i="7" s="1"/>
  <c r="QVW28" i="7" s="1"/>
  <c r="QVY28" i="7" s="1"/>
  <c r="QWA28" i="7" s="1"/>
  <c r="QWC28" i="7" s="1"/>
  <c r="QWE28" i="7" s="1"/>
  <c r="QWG28" i="7" s="1"/>
  <c r="QWI28" i="7" s="1"/>
  <c r="QWK28" i="7" s="1"/>
  <c r="QWM28" i="7" s="1"/>
  <c r="QWO28" i="7" s="1"/>
  <c r="QWQ28" i="7" s="1"/>
  <c r="QWS28" i="7" s="1"/>
  <c r="QWU28" i="7" s="1"/>
  <c r="QWW28" i="7" s="1"/>
  <c r="QWY28" i="7" s="1"/>
  <c r="QXA28" i="7" s="1"/>
  <c r="QXC28" i="7" s="1"/>
  <c r="QXE28" i="7" s="1"/>
  <c r="QXG28" i="7" s="1"/>
  <c r="QXI28" i="7" s="1"/>
  <c r="QXK28" i="7" s="1"/>
  <c r="QXM28" i="7" s="1"/>
  <c r="QXO28" i="7" s="1"/>
  <c r="QXQ28" i="7" s="1"/>
  <c r="QXS28" i="7" s="1"/>
  <c r="QXU28" i="7" s="1"/>
  <c r="QXW28" i="7" s="1"/>
  <c r="QXY28" i="7" s="1"/>
  <c r="QYA28" i="7" s="1"/>
  <c r="QYC28" i="7" s="1"/>
  <c r="QYE28" i="7" s="1"/>
  <c r="QYG28" i="7" s="1"/>
  <c r="QYI28" i="7" s="1"/>
  <c r="QYK28" i="7" s="1"/>
  <c r="QYM28" i="7" s="1"/>
  <c r="QYO28" i="7" s="1"/>
  <c r="QYQ28" i="7" s="1"/>
  <c r="QYS28" i="7" s="1"/>
  <c r="QYU28" i="7" s="1"/>
  <c r="QYW28" i="7" s="1"/>
  <c r="QYY28" i="7" s="1"/>
  <c r="QZA28" i="7" s="1"/>
  <c r="QZC28" i="7" s="1"/>
  <c r="QZE28" i="7" s="1"/>
  <c r="QZG28" i="7" s="1"/>
  <c r="QZI28" i="7" s="1"/>
  <c r="QZK28" i="7" s="1"/>
  <c r="QZM28" i="7" s="1"/>
  <c r="QZO28" i="7" s="1"/>
  <c r="QZQ28" i="7" s="1"/>
  <c r="QZS28" i="7" s="1"/>
  <c r="QZU28" i="7" s="1"/>
  <c r="QZW28" i="7" s="1"/>
  <c r="QZY28" i="7" s="1"/>
  <c r="RAA28" i="7" s="1"/>
  <c r="RAC28" i="7" s="1"/>
  <c r="RAE28" i="7" s="1"/>
  <c r="RAG28" i="7" s="1"/>
  <c r="RAI28" i="7" s="1"/>
  <c r="RAK28" i="7" s="1"/>
  <c r="RAM28" i="7" s="1"/>
  <c r="RAO28" i="7" s="1"/>
  <c r="RAQ28" i="7" s="1"/>
  <c r="RAS28" i="7" s="1"/>
  <c r="RAU28" i="7" s="1"/>
  <c r="RAW28" i="7" s="1"/>
  <c r="RAY28" i="7" s="1"/>
  <c r="RBA28" i="7" s="1"/>
  <c r="RBC28" i="7" s="1"/>
  <c r="RBE28" i="7" s="1"/>
  <c r="RBG28" i="7" s="1"/>
  <c r="RBI28" i="7" s="1"/>
  <c r="RBK28" i="7" s="1"/>
  <c r="RBM28" i="7" s="1"/>
  <c r="RBO28" i="7" s="1"/>
  <c r="RBQ28" i="7" s="1"/>
  <c r="RBS28" i="7" s="1"/>
  <c r="RBU28" i="7" s="1"/>
  <c r="RBW28" i="7" s="1"/>
  <c r="RBY28" i="7" s="1"/>
  <c r="RCA28" i="7" s="1"/>
  <c r="RCC28" i="7" s="1"/>
  <c r="RCE28" i="7" s="1"/>
  <c r="RCG28" i="7" s="1"/>
  <c r="RCI28" i="7" s="1"/>
  <c r="RCK28" i="7" s="1"/>
  <c r="RCM28" i="7" s="1"/>
  <c r="RCO28" i="7" s="1"/>
  <c r="RCQ28" i="7" s="1"/>
  <c r="RCS28" i="7" s="1"/>
  <c r="RCU28" i="7" s="1"/>
  <c r="RCW28" i="7" s="1"/>
  <c r="RCY28" i="7" s="1"/>
  <c r="RDA28" i="7" s="1"/>
  <c r="RDC28" i="7" s="1"/>
  <c r="RDE28" i="7" s="1"/>
  <c r="RDG28" i="7" s="1"/>
  <c r="RDI28" i="7" s="1"/>
  <c r="RDK28" i="7" s="1"/>
  <c r="RDM28" i="7" s="1"/>
  <c r="RDO28" i="7" s="1"/>
  <c r="RDQ28" i="7" s="1"/>
  <c r="RDS28" i="7" s="1"/>
  <c r="RDU28" i="7" s="1"/>
  <c r="RDW28" i="7" s="1"/>
  <c r="RDY28" i="7" s="1"/>
  <c r="REA28" i="7" s="1"/>
  <c r="REC28" i="7" s="1"/>
  <c r="REE28" i="7" s="1"/>
  <c r="REG28" i="7" s="1"/>
  <c r="REI28" i="7" s="1"/>
  <c r="REK28" i="7" s="1"/>
  <c r="REM28" i="7" s="1"/>
  <c r="REO28" i="7" s="1"/>
  <c r="REQ28" i="7" s="1"/>
  <c r="RES28" i="7" s="1"/>
  <c r="REU28" i="7" s="1"/>
  <c r="REW28" i="7" s="1"/>
  <c r="REY28" i="7" s="1"/>
  <c r="RFA28" i="7" s="1"/>
  <c r="RFC28" i="7" s="1"/>
  <c r="RFE28" i="7" s="1"/>
  <c r="RFG28" i="7" s="1"/>
  <c r="RFI28" i="7" s="1"/>
  <c r="RFK28" i="7" s="1"/>
  <c r="RFM28" i="7" s="1"/>
  <c r="RFO28" i="7" s="1"/>
  <c r="RFQ28" i="7" s="1"/>
  <c r="RFS28" i="7" s="1"/>
  <c r="RFU28" i="7" s="1"/>
  <c r="RFW28" i="7" s="1"/>
  <c r="RFY28" i="7" s="1"/>
  <c r="RGA28" i="7" s="1"/>
  <c r="RGC28" i="7" s="1"/>
  <c r="RGE28" i="7" s="1"/>
  <c r="RGG28" i="7" s="1"/>
  <c r="RGI28" i="7" s="1"/>
  <c r="RGK28" i="7" s="1"/>
  <c r="RGM28" i="7" s="1"/>
  <c r="RGO28" i="7" s="1"/>
  <c r="RGQ28" i="7" s="1"/>
  <c r="RGS28" i="7" s="1"/>
  <c r="RGU28" i="7" s="1"/>
  <c r="RGW28" i="7" s="1"/>
  <c r="RGY28" i="7" s="1"/>
  <c r="RHA28" i="7" s="1"/>
  <c r="RHC28" i="7" s="1"/>
  <c r="RHE28" i="7" s="1"/>
  <c r="RHG28" i="7" s="1"/>
  <c r="RHI28" i="7" s="1"/>
  <c r="RHK28" i="7" s="1"/>
  <c r="RHM28" i="7" s="1"/>
  <c r="RHO28" i="7" s="1"/>
  <c r="RHQ28" i="7" s="1"/>
  <c r="RHS28" i="7" s="1"/>
  <c r="RHU28" i="7" s="1"/>
  <c r="RHW28" i="7" s="1"/>
  <c r="RHY28" i="7" s="1"/>
  <c r="RIA28" i="7" s="1"/>
  <c r="RIC28" i="7" s="1"/>
  <c r="RIE28" i="7" s="1"/>
  <c r="RIG28" i="7" s="1"/>
  <c r="RII28" i="7" s="1"/>
  <c r="RIK28" i="7" s="1"/>
  <c r="RIM28" i="7" s="1"/>
  <c r="RIO28" i="7" s="1"/>
  <c r="RIQ28" i="7" s="1"/>
  <c r="RIS28" i="7" s="1"/>
  <c r="RIU28" i="7" s="1"/>
  <c r="RIW28" i="7" s="1"/>
  <c r="RIY28" i="7" s="1"/>
  <c r="RJA28" i="7" s="1"/>
  <c r="RJC28" i="7" s="1"/>
  <c r="RJE28" i="7" s="1"/>
  <c r="RJG28" i="7" s="1"/>
  <c r="RJI28" i="7" s="1"/>
  <c r="RJK28" i="7" s="1"/>
  <c r="RJM28" i="7" s="1"/>
  <c r="RJO28" i="7" s="1"/>
  <c r="RJQ28" i="7" s="1"/>
  <c r="RJS28" i="7" s="1"/>
  <c r="RJU28" i="7" s="1"/>
  <c r="RJW28" i="7" s="1"/>
  <c r="RJY28" i="7" s="1"/>
  <c r="RKA28" i="7" s="1"/>
  <c r="RKC28" i="7" s="1"/>
  <c r="RKE28" i="7" s="1"/>
  <c r="RKG28" i="7" s="1"/>
  <c r="RKI28" i="7" s="1"/>
  <c r="RKK28" i="7" s="1"/>
  <c r="RKM28" i="7" s="1"/>
  <c r="RKO28" i="7" s="1"/>
  <c r="RKQ28" i="7" s="1"/>
  <c r="RKS28" i="7" s="1"/>
  <c r="RKU28" i="7" s="1"/>
  <c r="RKW28" i="7" s="1"/>
  <c r="RKY28" i="7" s="1"/>
  <c r="RLA28" i="7" s="1"/>
  <c r="RLC28" i="7" s="1"/>
  <c r="RLE28" i="7" s="1"/>
  <c r="RLG28" i="7" s="1"/>
  <c r="RLI28" i="7" s="1"/>
  <c r="RLK28" i="7" s="1"/>
  <c r="RLM28" i="7" s="1"/>
  <c r="RLO28" i="7" s="1"/>
  <c r="RLQ28" i="7" s="1"/>
  <c r="RLS28" i="7" s="1"/>
  <c r="RLU28" i="7" s="1"/>
  <c r="RLW28" i="7" s="1"/>
  <c r="RLY28" i="7" s="1"/>
  <c r="RMA28" i="7" s="1"/>
  <c r="RMC28" i="7" s="1"/>
  <c r="RME28" i="7" s="1"/>
  <c r="RMG28" i="7" s="1"/>
  <c r="RMI28" i="7" s="1"/>
  <c r="RMK28" i="7" s="1"/>
  <c r="RMM28" i="7" s="1"/>
  <c r="RMO28" i="7" s="1"/>
  <c r="RMQ28" i="7" s="1"/>
  <c r="RMS28" i="7" s="1"/>
  <c r="RMU28" i="7" s="1"/>
  <c r="RMW28" i="7" s="1"/>
  <c r="RMY28" i="7" s="1"/>
  <c r="RNA28" i="7" s="1"/>
  <c r="RNC28" i="7" s="1"/>
  <c r="RNE28" i="7" s="1"/>
  <c r="RNG28" i="7" s="1"/>
  <c r="RNI28" i="7" s="1"/>
  <c r="RNK28" i="7" s="1"/>
  <c r="RNM28" i="7" s="1"/>
  <c r="RNO28" i="7" s="1"/>
  <c r="RNQ28" i="7" s="1"/>
  <c r="RNS28" i="7" s="1"/>
  <c r="RNU28" i="7" s="1"/>
  <c r="RNW28" i="7" s="1"/>
  <c r="RNY28" i="7" s="1"/>
  <c r="ROA28" i="7" s="1"/>
  <c r="ROC28" i="7" s="1"/>
  <c r="ROE28" i="7" s="1"/>
  <c r="ROG28" i="7" s="1"/>
  <c r="ROI28" i="7" s="1"/>
  <c r="ROK28" i="7" s="1"/>
  <c r="ROM28" i="7" s="1"/>
  <c r="ROO28" i="7" s="1"/>
  <c r="ROQ28" i="7" s="1"/>
  <c r="ROS28" i="7" s="1"/>
  <c r="ROU28" i="7" s="1"/>
  <c r="ROW28" i="7" s="1"/>
  <c r="ROY28" i="7" s="1"/>
  <c r="RPA28" i="7" s="1"/>
  <c r="RPC28" i="7" s="1"/>
  <c r="RPE28" i="7" s="1"/>
  <c r="RPG28" i="7" s="1"/>
  <c r="RPI28" i="7" s="1"/>
  <c r="RPK28" i="7" s="1"/>
  <c r="RPM28" i="7" s="1"/>
  <c r="RPO28" i="7" s="1"/>
  <c r="RPQ28" i="7" s="1"/>
  <c r="RPS28" i="7" s="1"/>
  <c r="RPU28" i="7" s="1"/>
  <c r="RPW28" i="7" s="1"/>
  <c r="RPY28" i="7" s="1"/>
  <c r="RQA28" i="7" s="1"/>
  <c r="RQC28" i="7" s="1"/>
  <c r="RQE28" i="7" s="1"/>
  <c r="RQG28" i="7" s="1"/>
  <c r="RQI28" i="7" s="1"/>
  <c r="RQK28" i="7" s="1"/>
  <c r="RQM28" i="7" s="1"/>
  <c r="RQO28" i="7" s="1"/>
  <c r="RQQ28" i="7" s="1"/>
  <c r="RQS28" i="7" s="1"/>
  <c r="RQU28" i="7" s="1"/>
  <c r="RQW28" i="7" s="1"/>
  <c r="RQY28" i="7" s="1"/>
  <c r="RRA28" i="7" s="1"/>
  <c r="RRC28" i="7" s="1"/>
  <c r="RRE28" i="7" s="1"/>
  <c r="RRG28" i="7" s="1"/>
  <c r="RRI28" i="7" s="1"/>
  <c r="RRK28" i="7" s="1"/>
  <c r="RRM28" i="7" s="1"/>
  <c r="RRO28" i="7" s="1"/>
  <c r="RRQ28" i="7" s="1"/>
  <c r="RRS28" i="7" s="1"/>
  <c r="RRU28" i="7" s="1"/>
  <c r="RRW28" i="7" s="1"/>
  <c r="RRY28" i="7" s="1"/>
  <c r="RSA28" i="7" s="1"/>
  <c r="RSC28" i="7" s="1"/>
  <c r="RSE28" i="7" s="1"/>
  <c r="RSG28" i="7" s="1"/>
  <c r="RSI28" i="7" s="1"/>
  <c r="RSK28" i="7" s="1"/>
  <c r="RSM28" i="7" s="1"/>
  <c r="RSO28" i="7" s="1"/>
  <c r="RSQ28" i="7" s="1"/>
  <c r="RSS28" i="7" s="1"/>
  <c r="RSU28" i="7" s="1"/>
  <c r="RSW28" i="7" s="1"/>
  <c r="RSY28" i="7" s="1"/>
  <c r="RTA28" i="7" s="1"/>
  <c r="RTC28" i="7" s="1"/>
  <c r="RTE28" i="7" s="1"/>
  <c r="RTG28" i="7" s="1"/>
  <c r="RTI28" i="7" s="1"/>
  <c r="RTK28" i="7" s="1"/>
  <c r="RTM28" i="7" s="1"/>
  <c r="RTO28" i="7" s="1"/>
  <c r="RTQ28" i="7" s="1"/>
  <c r="RTS28" i="7" s="1"/>
  <c r="RTU28" i="7" s="1"/>
  <c r="RTW28" i="7" s="1"/>
  <c r="RTY28" i="7" s="1"/>
  <c r="RUA28" i="7" s="1"/>
  <c r="RUC28" i="7" s="1"/>
  <c r="RUE28" i="7" s="1"/>
  <c r="RUG28" i="7" s="1"/>
  <c r="RUI28" i="7" s="1"/>
  <c r="RUK28" i="7" s="1"/>
  <c r="RUM28" i="7" s="1"/>
  <c r="RUO28" i="7" s="1"/>
  <c r="RUQ28" i="7" s="1"/>
  <c r="RUS28" i="7" s="1"/>
  <c r="RUU28" i="7" s="1"/>
  <c r="RUW28" i="7" s="1"/>
  <c r="RUY28" i="7" s="1"/>
  <c r="RVA28" i="7" s="1"/>
  <c r="RVC28" i="7" s="1"/>
  <c r="RVE28" i="7" s="1"/>
  <c r="RVG28" i="7" s="1"/>
  <c r="RVI28" i="7" s="1"/>
  <c r="RVK28" i="7" s="1"/>
  <c r="RVM28" i="7" s="1"/>
  <c r="RVO28" i="7" s="1"/>
  <c r="RVQ28" i="7" s="1"/>
  <c r="RVS28" i="7" s="1"/>
  <c r="RVU28" i="7" s="1"/>
  <c r="RVW28" i="7" s="1"/>
  <c r="RVY28" i="7" s="1"/>
  <c r="RWA28" i="7" s="1"/>
  <c r="RWC28" i="7" s="1"/>
  <c r="RWE28" i="7" s="1"/>
  <c r="RWG28" i="7" s="1"/>
  <c r="RWI28" i="7" s="1"/>
  <c r="RWK28" i="7" s="1"/>
  <c r="RWM28" i="7" s="1"/>
  <c r="RWO28" i="7" s="1"/>
  <c r="RWQ28" i="7" s="1"/>
  <c r="RWS28" i="7" s="1"/>
  <c r="RWU28" i="7" s="1"/>
  <c r="RWW28" i="7" s="1"/>
  <c r="RWY28" i="7" s="1"/>
  <c r="RXA28" i="7" s="1"/>
  <c r="RXC28" i="7" s="1"/>
  <c r="RXE28" i="7" s="1"/>
  <c r="RXG28" i="7" s="1"/>
  <c r="RXI28" i="7" s="1"/>
  <c r="RXK28" i="7" s="1"/>
  <c r="RXM28" i="7" s="1"/>
  <c r="RXO28" i="7" s="1"/>
  <c r="RXQ28" i="7" s="1"/>
  <c r="RXS28" i="7" s="1"/>
  <c r="RXU28" i="7" s="1"/>
  <c r="RXW28" i="7" s="1"/>
  <c r="RXY28" i="7" s="1"/>
  <c r="RYA28" i="7" s="1"/>
  <c r="RYC28" i="7" s="1"/>
  <c r="RYE28" i="7" s="1"/>
  <c r="RYG28" i="7" s="1"/>
  <c r="RYI28" i="7" s="1"/>
  <c r="RYK28" i="7" s="1"/>
  <c r="RYM28" i="7" s="1"/>
  <c r="RYO28" i="7" s="1"/>
  <c r="RYQ28" i="7" s="1"/>
  <c r="RYS28" i="7" s="1"/>
  <c r="RYU28" i="7" s="1"/>
  <c r="RYW28" i="7" s="1"/>
  <c r="RYY28" i="7" s="1"/>
  <c r="RZA28" i="7" s="1"/>
  <c r="RZC28" i="7" s="1"/>
  <c r="RZE28" i="7" s="1"/>
  <c r="RZG28" i="7" s="1"/>
  <c r="RZI28" i="7" s="1"/>
  <c r="RZK28" i="7" s="1"/>
  <c r="RZM28" i="7" s="1"/>
  <c r="RZO28" i="7" s="1"/>
  <c r="RZQ28" i="7" s="1"/>
  <c r="RZS28" i="7" s="1"/>
  <c r="RZU28" i="7" s="1"/>
  <c r="RZW28" i="7" s="1"/>
  <c r="RZY28" i="7" s="1"/>
  <c r="SAA28" i="7" s="1"/>
  <c r="SAC28" i="7" s="1"/>
  <c r="SAE28" i="7" s="1"/>
  <c r="SAG28" i="7" s="1"/>
  <c r="SAI28" i="7" s="1"/>
  <c r="SAK28" i="7" s="1"/>
  <c r="SAM28" i="7" s="1"/>
  <c r="SAO28" i="7" s="1"/>
  <c r="SAQ28" i="7" s="1"/>
  <c r="SAS28" i="7" s="1"/>
  <c r="SAU28" i="7" s="1"/>
  <c r="SAW28" i="7" s="1"/>
  <c r="SAY28" i="7" s="1"/>
  <c r="SBA28" i="7" s="1"/>
  <c r="SBC28" i="7" s="1"/>
  <c r="SBE28" i="7" s="1"/>
  <c r="SBG28" i="7" s="1"/>
  <c r="SBI28" i="7" s="1"/>
  <c r="SBK28" i="7" s="1"/>
  <c r="SBM28" i="7" s="1"/>
  <c r="SBO28" i="7" s="1"/>
  <c r="SBQ28" i="7" s="1"/>
  <c r="SBS28" i="7" s="1"/>
  <c r="SBU28" i="7" s="1"/>
  <c r="SBW28" i="7" s="1"/>
  <c r="SBY28" i="7" s="1"/>
  <c r="SCA28" i="7" s="1"/>
  <c r="SCC28" i="7" s="1"/>
  <c r="SCE28" i="7" s="1"/>
  <c r="SCG28" i="7" s="1"/>
  <c r="SCI28" i="7" s="1"/>
  <c r="SCK28" i="7" s="1"/>
  <c r="SCM28" i="7" s="1"/>
  <c r="SCO28" i="7" s="1"/>
  <c r="SCQ28" i="7" s="1"/>
  <c r="SCS28" i="7" s="1"/>
  <c r="SCU28" i="7" s="1"/>
  <c r="SCW28" i="7" s="1"/>
  <c r="SCY28" i="7" s="1"/>
  <c r="SDA28" i="7" s="1"/>
  <c r="SDC28" i="7" s="1"/>
  <c r="SDE28" i="7" s="1"/>
  <c r="SDG28" i="7" s="1"/>
  <c r="SDI28" i="7" s="1"/>
  <c r="SDK28" i="7" s="1"/>
  <c r="SDM28" i="7" s="1"/>
  <c r="SDO28" i="7" s="1"/>
  <c r="SDQ28" i="7" s="1"/>
  <c r="SDS28" i="7" s="1"/>
  <c r="SDU28" i="7" s="1"/>
  <c r="SDW28" i="7" s="1"/>
  <c r="SDY28" i="7" s="1"/>
  <c r="SEA28" i="7" s="1"/>
  <c r="SEC28" i="7" s="1"/>
  <c r="SEE28" i="7" s="1"/>
  <c r="SEG28" i="7" s="1"/>
  <c r="SEI28" i="7" s="1"/>
  <c r="SEK28" i="7" s="1"/>
  <c r="SEM28" i="7" s="1"/>
  <c r="SEO28" i="7" s="1"/>
  <c r="SEQ28" i="7" s="1"/>
  <c r="SES28" i="7" s="1"/>
  <c r="SEU28" i="7" s="1"/>
  <c r="SEW28" i="7" s="1"/>
  <c r="SEY28" i="7" s="1"/>
  <c r="SFA28" i="7" s="1"/>
  <c r="SFC28" i="7" s="1"/>
  <c r="SFE28" i="7" s="1"/>
  <c r="SFG28" i="7" s="1"/>
  <c r="SFI28" i="7" s="1"/>
  <c r="SFK28" i="7" s="1"/>
  <c r="SFM28" i="7" s="1"/>
  <c r="SFO28" i="7" s="1"/>
  <c r="SFQ28" i="7" s="1"/>
  <c r="SFS28" i="7" s="1"/>
  <c r="SFU28" i="7" s="1"/>
  <c r="SFW28" i="7" s="1"/>
  <c r="SFY28" i="7" s="1"/>
  <c r="SGA28" i="7" s="1"/>
  <c r="SGC28" i="7" s="1"/>
  <c r="SGE28" i="7" s="1"/>
  <c r="SGG28" i="7" s="1"/>
  <c r="SGI28" i="7" s="1"/>
  <c r="SGK28" i="7" s="1"/>
  <c r="SGM28" i="7" s="1"/>
  <c r="SGO28" i="7" s="1"/>
  <c r="SGQ28" i="7" s="1"/>
  <c r="SGS28" i="7" s="1"/>
  <c r="SGU28" i="7" s="1"/>
  <c r="SGW28" i="7" s="1"/>
  <c r="SGY28" i="7" s="1"/>
  <c r="SHA28" i="7" s="1"/>
  <c r="SHC28" i="7" s="1"/>
  <c r="SHE28" i="7" s="1"/>
  <c r="SHG28" i="7" s="1"/>
  <c r="SHI28" i="7" s="1"/>
  <c r="SHK28" i="7" s="1"/>
  <c r="SHM28" i="7" s="1"/>
  <c r="SHO28" i="7" s="1"/>
  <c r="SHQ28" i="7" s="1"/>
  <c r="SHS28" i="7" s="1"/>
  <c r="SHU28" i="7" s="1"/>
  <c r="SHW28" i="7" s="1"/>
  <c r="SHY28" i="7" s="1"/>
  <c r="SIA28" i="7" s="1"/>
  <c r="SIC28" i="7" s="1"/>
  <c r="SIE28" i="7" s="1"/>
  <c r="SIG28" i="7" s="1"/>
  <c r="SII28" i="7" s="1"/>
  <c r="SIK28" i="7" s="1"/>
  <c r="SIM28" i="7" s="1"/>
  <c r="SIO28" i="7" s="1"/>
  <c r="SIQ28" i="7" s="1"/>
  <c r="SIS28" i="7" s="1"/>
  <c r="SIU28" i="7" s="1"/>
  <c r="SIW28" i="7" s="1"/>
  <c r="SIY28" i="7" s="1"/>
  <c r="SJA28" i="7" s="1"/>
  <c r="SJC28" i="7" s="1"/>
  <c r="SJE28" i="7" s="1"/>
  <c r="SJG28" i="7" s="1"/>
  <c r="SJI28" i="7" s="1"/>
  <c r="SJK28" i="7" s="1"/>
  <c r="SJM28" i="7" s="1"/>
  <c r="SJO28" i="7" s="1"/>
  <c r="SJQ28" i="7" s="1"/>
  <c r="SJS28" i="7" s="1"/>
  <c r="SJU28" i="7" s="1"/>
  <c r="SJW28" i="7" s="1"/>
  <c r="SJY28" i="7" s="1"/>
  <c r="SKA28" i="7" s="1"/>
  <c r="SKC28" i="7" s="1"/>
  <c r="SKE28" i="7" s="1"/>
  <c r="SKG28" i="7" s="1"/>
  <c r="SKI28" i="7" s="1"/>
  <c r="SKK28" i="7" s="1"/>
  <c r="SKM28" i="7" s="1"/>
  <c r="SKO28" i="7" s="1"/>
  <c r="SKQ28" i="7" s="1"/>
  <c r="SKS28" i="7" s="1"/>
  <c r="SKU28" i="7" s="1"/>
  <c r="SKW28" i="7" s="1"/>
  <c r="SKY28" i="7" s="1"/>
  <c r="SLA28" i="7" s="1"/>
  <c r="SLC28" i="7" s="1"/>
  <c r="SLE28" i="7" s="1"/>
  <c r="SLG28" i="7" s="1"/>
  <c r="SLI28" i="7" s="1"/>
  <c r="SLK28" i="7" s="1"/>
  <c r="SLM28" i="7" s="1"/>
  <c r="SLO28" i="7" s="1"/>
  <c r="SLQ28" i="7" s="1"/>
  <c r="SLS28" i="7" s="1"/>
  <c r="SLU28" i="7" s="1"/>
  <c r="SLW28" i="7" s="1"/>
  <c r="SLY28" i="7" s="1"/>
  <c r="SMA28" i="7" s="1"/>
  <c r="SMC28" i="7" s="1"/>
  <c r="SME28" i="7" s="1"/>
  <c r="SMG28" i="7" s="1"/>
  <c r="SMI28" i="7" s="1"/>
  <c r="SMK28" i="7" s="1"/>
  <c r="SMM28" i="7" s="1"/>
  <c r="SMO28" i="7" s="1"/>
  <c r="SMQ28" i="7" s="1"/>
  <c r="SMS28" i="7" s="1"/>
  <c r="SMU28" i="7" s="1"/>
  <c r="SMW28" i="7" s="1"/>
  <c r="SMY28" i="7" s="1"/>
  <c r="SNA28" i="7" s="1"/>
  <c r="SNC28" i="7" s="1"/>
  <c r="SNE28" i="7" s="1"/>
  <c r="SNG28" i="7" s="1"/>
  <c r="SNI28" i="7" s="1"/>
  <c r="SNK28" i="7" s="1"/>
  <c r="SNM28" i="7" s="1"/>
  <c r="SNO28" i="7" s="1"/>
  <c r="SNQ28" i="7" s="1"/>
  <c r="SNS28" i="7" s="1"/>
  <c r="SNU28" i="7" s="1"/>
  <c r="SNW28" i="7" s="1"/>
  <c r="SNY28" i="7" s="1"/>
  <c r="SOA28" i="7" s="1"/>
  <c r="SOC28" i="7" s="1"/>
  <c r="SOE28" i="7" s="1"/>
  <c r="SOG28" i="7" s="1"/>
  <c r="SOI28" i="7" s="1"/>
  <c r="SOK28" i="7" s="1"/>
  <c r="SOM28" i="7" s="1"/>
  <c r="SOO28" i="7" s="1"/>
  <c r="SOQ28" i="7" s="1"/>
  <c r="SOS28" i="7" s="1"/>
  <c r="SOU28" i="7" s="1"/>
  <c r="SOW28" i="7" s="1"/>
  <c r="SOY28" i="7" s="1"/>
  <c r="SPA28" i="7" s="1"/>
  <c r="SPC28" i="7" s="1"/>
  <c r="SPE28" i="7" s="1"/>
  <c r="SPG28" i="7" s="1"/>
  <c r="SPI28" i="7" s="1"/>
  <c r="SPK28" i="7" s="1"/>
  <c r="SPM28" i="7" s="1"/>
  <c r="SPO28" i="7" s="1"/>
  <c r="SPQ28" i="7" s="1"/>
  <c r="SPS28" i="7" s="1"/>
  <c r="SPU28" i="7" s="1"/>
  <c r="SPW28" i="7" s="1"/>
  <c r="SPY28" i="7" s="1"/>
  <c r="SQA28" i="7" s="1"/>
  <c r="SQC28" i="7" s="1"/>
  <c r="SQE28" i="7" s="1"/>
  <c r="SQG28" i="7" s="1"/>
  <c r="SQI28" i="7" s="1"/>
  <c r="SQK28" i="7" s="1"/>
  <c r="SQM28" i="7" s="1"/>
  <c r="SQO28" i="7" s="1"/>
  <c r="SQQ28" i="7" s="1"/>
  <c r="SQS28" i="7" s="1"/>
  <c r="SQU28" i="7" s="1"/>
  <c r="SQW28" i="7" s="1"/>
  <c r="SQY28" i="7" s="1"/>
  <c r="SRA28" i="7" s="1"/>
  <c r="SRC28" i="7" s="1"/>
  <c r="SRE28" i="7" s="1"/>
  <c r="SRG28" i="7" s="1"/>
  <c r="SRI28" i="7" s="1"/>
  <c r="SRK28" i="7" s="1"/>
  <c r="SRM28" i="7" s="1"/>
  <c r="SRO28" i="7" s="1"/>
  <c r="SRQ28" i="7" s="1"/>
  <c r="SRS28" i="7" s="1"/>
  <c r="SRU28" i="7" s="1"/>
  <c r="SRW28" i="7" s="1"/>
  <c r="SRY28" i="7" s="1"/>
  <c r="SSA28" i="7" s="1"/>
  <c r="SSC28" i="7" s="1"/>
  <c r="SSE28" i="7" s="1"/>
  <c r="SSG28" i="7" s="1"/>
  <c r="SSI28" i="7" s="1"/>
  <c r="SSK28" i="7" s="1"/>
  <c r="SSM28" i="7" s="1"/>
  <c r="SSO28" i="7" s="1"/>
  <c r="SSQ28" i="7" s="1"/>
  <c r="SSS28" i="7" s="1"/>
  <c r="SSU28" i="7" s="1"/>
  <c r="SSW28" i="7" s="1"/>
  <c r="SSY28" i="7" s="1"/>
  <c r="STA28" i="7" s="1"/>
  <c r="STC28" i="7" s="1"/>
  <c r="STE28" i="7" s="1"/>
  <c r="STG28" i="7" s="1"/>
  <c r="STI28" i="7" s="1"/>
  <c r="STK28" i="7" s="1"/>
  <c r="STM28" i="7" s="1"/>
  <c r="STO28" i="7" s="1"/>
  <c r="STQ28" i="7" s="1"/>
  <c r="STS28" i="7" s="1"/>
  <c r="STU28" i="7" s="1"/>
  <c r="STW28" i="7" s="1"/>
  <c r="STY28" i="7" s="1"/>
  <c r="SUA28" i="7" s="1"/>
  <c r="SUC28" i="7" s="1"/>
  <c r="SUE28" i="7" s="1"/>
  <c r="SUG28" i="7" s="1"/>
  <c r="SUI28" i="7" s="1"/>
  <c r="SUK28" i="7" s="1"/>
  <c r="SUM28" i="7" s="1"/>
  <c r="SUO28" i="7" s="1"/>
  <c r="SUQ28" i="7" s="1"/>
  <c r="SUS28" i="7" s="1"/>
  <c r="SUU28" i="7" s="1"/>
  <c r="SUW28" i="7" s="1"/>
  <c r="SUY28" i="7" s="1"/>
  <c r="SVA28" i="7" s="1"/>
  <c r="SVC28" i="7" s="1"/>
  <c r="SVE28" i="7" s="1"/>
  <c r="SVG28" i="7" s="1"/>
  <c r="SVI28" i="7" s="1"/>
  <c r="SVK28" i="7" s="1"/>
  <c r="SVM28" i="7" s="1"/>
  <c r="SVO28" i="7" s="1"/>
  <c r="SVQ28" i="7" s="1"/>
  <c r="SVS28" i="7" s="1"/>
  <c r="SVU28" i="7" s="1"/>
  <c r="SVW28" i="7" s="1"/>
  <c r="SVY28" i="7" s="1"/>
  <c r="SWA28" i="7" s="1"/>
  <c r="SWC28" i="7" s="1"/>
  <c r="SWE28" i="7" s="1"/>
  <c r="SWG28" i="7" s="1"/>
  <c r="SWI28" i="7" s="1"/>
  <c r="SWK28" i="7" s="1"/>
  <c r="SWM28" i="7" s="1"/>
  <c r="SWO28" i="7" s="1"/>
  <c r="SWQ28" i="7" s="1"/>
  <c r="SWS28" i="7" s="1"/>
  <c r="SWU28" i="7" s="1"/>
  <c r="SWW28" i="7" s="1"/>
  <c r="SWY28" i="7" s="1"/>
  <c r="SXA28" i="7" s="1"/>
  <c r="SXC28" i="7" s="1"/>
  <c r="SXE28" i="7" s="1"/>
  <c r="SXG28" i="7" s="1"/>
  <c r="SXI28" i="7" s="1"/>
  <c r="SXK28" i="7" s="1"/>
  <c r="SXM28" i="7" s="1"/>
  <c r="SXO28" i="7" s="1"/>
  <c r="SXQ28" i="7" s="1"/>
  <c r="SXS28" i="7" s="1"/>
  <c r="SXU28" i="7" s="1"/>
  <c r="SXW28" i="7" s="1"/>
  <c r="SXY28" i="7" s="1"/>
  <c r="SYA28" i="7" s="1"/>
  <c r="SYC28" i="7" s="1"/>
  <c r="SYE28" i="7" s="1"/>
  <c r="SYG28" i="7" s="1"/>
  <c r="SYI28" i="7" s="1"/>
  <c r="SYK28" i="7" s="1"/>
  <c r="SYM28" i="7" s="1"/>
  <c r="SYO28" i="7" s="1"/>
  <c r="SYQ28" i="7" s="1"/>
  <c r="SYS28" i="7" s="1"/>
  <c r="SYU28" i="7" s="1"/>
  <c r="SYW28" i="7" s="1"/>
  <c r="SYY28" i="7" s="1"/>
  <c r="SZA28" i="7" s="1"/>
  <c r="SZC28" i="7" s="1"/>
  <c r="SZE28" i="7" s="1"/>
  <c r="SZG28" i="7" s="1"/>
  <c r="SZI28" i="7" s="1"/>
  <c r="SZK28" i="7" s="1"/>
  <c r="SZM28" i="7" s="1"/>
  <c r="SZO28" i="7" s="1"/>
  <c r="SZQ28" i="7" s="1"/>
  <c r="SZS28" i="7" s="1"/>
  <c r="SZU28" i="7" s="1"/>
  <c r="SZW28" i="7" s="1"/>
  <c r="SZY28" i="7" s="1"/>
  <c r="TAA28" i="7" s="1"/>
  <c r="TAC28" i="7" s="1"/>
  <c r="TAE28" i="7" s="1"/>
  <c r="TAG28" i="7" s="1"/>
  <c r="TAI28" i="7" s="1"/>
  <c r="TAK28" i="7" s="1"/>
  <c r="TAM28" i="7" s="1"/>
  <c r="TAO28" i="7" s="1"/>
  <c r="TAQ28" i="7" s="1"/>
  <c r="TAS28" i="7" s="1"/>
  <c r="TAU28" i="7" s="1"/>
  <c r="TAW28" i="7" s="1"/>
  <c r="TAY28" i="7" s="1"/>
  <c r="TBA28" i="7" s="1"/>
  <c r="TBC28" i="7" s="1"/>
  <c r="TBE28" i="7" s="1"/>
  <c r="TBG28" i="7" s="1"/>
  <c r="TBI28" i="7" s="1"/>
  <c r="TBK28" i="7" s="1"/>
  <c r="TBM28" i="7" s="1"/>
  <c r="TBO28" i="7" s="1"/>
  <c r="TBQ28" i="7" s="1"/>
  <c r="TBS28" i="7" s="1"/>
  <c r="TBU28" i="7" s="1"/>
  <c r="TBW28" i="7" s="1"/>
  <c r="TBY28" i="7" s="1"/>
  <c r="TCA28" i="7" s="1"/>
  <c r="TCC28" i="7" s="1"/>
  <c r="TCE28" i="7" s="1"/>
  <c r="TCG28" i="7" s="1"/>
  <c r="TCI28" i="7" s="1"/>
  <c r="TCK28" i="7" s="1"/>
  <c r="TCM28" i="7" s="1"/>
  <c r="TCO28" i="7" s="1"/>
  <c r="TCQ28" i="7" s="1"/>
  <c r="TCS28" i="7" s="1"/>
  <c r="TCU28" i="7" s="1"/>
  <c r="TCW28" i="7" s="1"/>
  <c r="TCY28" i="7" s="1"/>
  <c r="TDA28" i="7" s="1"/>
  <c r="TDC28" i="7" s="1"/>
  <c r="TDE28" i="7" s="1"/>
  <c r="TDG28" i="7" s="1"/>
  <c r="TDI28" i="7" s="1"/>
  <c r="TDK28" i="7" s="1"/>
  <c r="TDM28" i="7" s="1"/>
  <c r="TDO28" i="7" s="1"/>
  <c r="TDQ28" i="7" s="1"/>
  <c r="TDS28" i="7" s="1"/>
  <c r="TDU28" i="7" s="1"/>
  <c r="TDW28" i="7" s="1"/>
  <c r="TDY28" i="7" s="1"/>
  <c r="TEA28" i="7" s="1"/>
  <c r="TEC28" i="7" s="1"/>
  <c r="TEE28" i="7" s="1"/>
  <c r="TEG28" i="7" s="1"/>
  <c r="TEI28" i="7" s="1"/>
  <c r="TEK28" i="7" s="1"/>
  <c r="TEM28" i="7" s="1"/>
  <c r="TEO28" i="7" s="1"/>
  <c r="TEQ28" i="7" s="1"/>
  <c r="TES28" i="7" s="1"/>
  <c r="TEU28" i="7" s="1"/>
  <c r="TEW28" i="7" s="1"/>
  <c r="TEY28" i="7" s="1"/>
  <c r="TFA28" i="7" s="1"/>
  <c r="TFC28" i="7" s="1"/>
  <c r="TFE28" i="7" s="1"/>
  <c r="TFG28" i="7" s="1"/>
  <c r="TFI28" i="7" s="1"/>
  <c r="TFK28" i="7" s="1"/>
  <c r="TFM28" i="7" s="1"/>
  <c r="TFO28" i="7" s="1"/>
  <c r="TFQ28" i="7" s="1"/>
  <c r="TFS28" i="7" s="1"/>
  <c r="TFU28" i="7" s="1"/>
  <c r="TFW28" i="7" s="1"/>
  <c r="TFY28" i="7" s="1"/>
  <c r="TGA28" i="7" s="1"/>
  <c r="TGC28" i="7" s="1"/>
  <c r="TGE28" i="7" s="1"/>
  <c r="TGG28" i="7" s="1"/>
  <c r="TGI28" i="7" s="1"/>
  <c r="TGK28" i="7" s="1"/>
  <c r="TGM28" i="7" s="1"/>
  <c r="TGO28" i="7" s="1"/>
  <c r="TGQ28" i="7" s="1"/>
  <c r="TGS28" i="7" s="1"/>
  <c r="TGU28" i="7" s="1"/>
  <c r="TGW28" i="7" s="1"/>
  <c r="TGY28" i="7" s="1"/>
  <c r="THA28" i="7" s="1"/>
  <c r="THC28" i="7" s="1"/>
  <c r="THE28" i="7" s="1"/>
  <c r="THG28" i="7" s="1"/>
  <c r="THI28" i="7" s="1"/>
  <c r="THK28" i="7" s="1"/>
  <c r="THM28" i="7" s="1"/>
  <c r="THO28" i="7" s="1"/>
  <c r="THQ28" i="7" s="1"/>
  <c r="THS28" i="7" s="1"/>
  <c r="THU28" i="7" s="1"/>
  <c r="THW28" i="7" s="1"/>
  <c r="THY28" i="7" s="1"/>
  <c r="TIA28" i="7" s="1"/>
  <c r="TIC28" i="7" s="1"/>
  <c r="TIE28" i="7" s="1"/>
  <c r="TIG28" i="7" s="1"/>
  <c r="TII28" i="7" s="1"/>
  <c r="TIK28" i="7" s="1"/>
  <c r="TIM28" i="7" s="1"/>
  <c r="TIO28" i="7" s="1"/>
  <c r="TIQ28" i="7" s="1"/>
  <c r="TIS28" i="7" s="1"/>
  <c r="TIU28" i="7" s="1"/>
  <c r="TIW28" i="7" s="1"/>
  <c r="TIY28" i="7" s="1"/>
  <c r="TJA28" i="7" s="1"/>
  <c r="TJC28" i="7" s="1"/>
  <c r="TJE28" i="7" s="1"/>
  <c r="TJG28" i="7" s="1"/>
  <c r="TJI28" i="7" s="1"/>
  <c r="TJK28" i="7" s="1"/>
  <c r="TJM28" i="7" s="1"/>
  <c r="TJO28" i="7" s="1"/>
  <c r="TJQ28" i="7" s="1"/>
  <c r="TJS28" i="7" s="1"/>
  <c r="TJU28" i="7" s="1"/>
  <c r="TJW28" i="7" s="1"/>
  <c r="TJY28" i="7" s="1"/>
  <c r="TKA28" i="7" s="1"/>
  <c r="TKC28" i="7" s="1"/>
  <c r="TKE28" i="7" s="1"/>
  <c r="TKG28" i="7" s="1"/>
  <c r="TKI28" i="7" s="1"/>
  <c r="TKK28" i="7" s="1"/>
  <c r="TKM28" i="7" s="1"/>
  <c r="TKO28" i="7" s="1"/>
  <c r="TKQ28" i="7" s="1"/>
  <c r="TKS28" i="7" s="1"/>
  <c r="TKU28" i="7" s="1"/>
  <c r="TKW28" i="7" s="1"/>
  <c r="TKY28" i="7" s="1"/>
  <c r="TLA28" i="7" s="1"/>
  <c r="TLC28" i="7" s="1"/>
  <c r="TLE28" i="7" s="1"/>
  <c r="TLG28" i="7" s="1"/>
  <c r="TLI28" i="7" s="1"/>
  <c r="TLK28" i="7" s="1"/>
  <c r="TLM28" i="7" s="1"/>
  <c r="TLO28" i="7" s="1"/>
  <c r="TLQ28" i="7" s="1"/>
  <c r="TLS28" i="7" s="1"/>
  <c r="TLU28" i="7" s="1"/>
  <c r="TLW28" i="7" s="1"/>
  <c r="TLY28" i="7" s="1"/>
  <c r="TMA28" i="7" s="1"/>
  <c r="TMC28" i="7" s="1"/>
  <c r="TME28" i="7" s="1"/>
  <c r="TMG28" i="7" s="1"/>
  <c r="TMI28" i="7" s="1"/>
  <c r="TMK28" i="7" s="1"/>
  <c r="TMM28" i="7" s="1"/>
  <c r="TMO28" i="7" s="1"/>
  <c r="TMQ28" i="7" s="1"/>
  <c r="TMS28" i="7" s="1"/>
  <c r="TMU28" i="7" s="1"/>
  <c r="TMW28" i="7" s="1"/>
  <c r="TMY28" i="7" s="1"/>
  <c r="TNA28" i="7" s="1"/>
  <c r="TNC28" i="7" s="1"/>
  <c r="TNE28" i="7" s="1"/>
  <c r="TNG28" i="7" s="1"/>
  <c r="TNI28" i="7" s="1"/>
  <c r="TNK28" i="7" s="1"/>
  <c r="TNM28" i="7" s="1"/>
  <c r="TNO28" i="7" s="1"/>
  <c r="TNQ28" i="7" s="1"/>
  <c r="TNS28" i="7" s="1"/>
  <c r="TNU28" i="7" s="1"/>
  <c r="TNW28" i="7" s="1"/>
  <c r="TNY28" i="7" s="1"/>
  <c r="TOA28" i="7" s="1"/>
  <c r="TOC28" i="7" s="1"/>
  <c r="TOE28" i="7" s="1"/>
  <c r="TOG28" i="7" s="1"/>
  <c r="TOI28" i="7" s="1"/>
  <c r="TOK28" i="7" s="1"/>
  <c r="TOM28" i="7" s="1"/>
  <c r="TOO28" i="7" s="1"/>
  <c r="TOQ28" i="7" s="1"/>
  <c r="TOS28" i="7" s="1"/>
  <c r="TOU28" i="7" s="1"/>
  <c r="TOW28" i="7" s="1"/>
  <c r="TOY28" i="7" s="1"/>
  <c r="TPA28" i="7" s="1"/>
  <c r="TPC28" i="7" s="1"/>
  <c r="TPE28" i="7" s="1"/>
  <c r="TPG28" i="7" s="1"/>
  <c r="TPI28" i="7" s="1"/>
  <c r="TPK28" i="7" s="1"/>
  <c r="TPM28" i="7" s="1"/>
  <c r="TPO28" i="7" s="1"/>
  <c r="TPQ28" i="7" s="1"/>
  <c r="TPS28" i="7" s="1"/>
  <c r="TPU28" i="7" s="1"/>
  <c r="TPW28" i="7" s="1"/>
  <c r="TPY28" i="7" s="1"/>
  <c r="TQA28" i="7" s="1"/>
  <c r="TQC28" i="7" s="1"/>
  <c r="TQE28" i="7" s="1"/>
  <c r="TQG28" i="7" s="1"/>
  <c r="TQI28" i="7" s="1"/>
  <c r="TQK28" i="7" s="1"/>
  <c r="TQM28" i="7" s="1"/>
  <c r="TQO28" i="7" s="1"/>
  <c r="TQQ28" i="7" s="1"/>
  <c r="TQS28" i="7" s="1"/>
  <c r="TQU28" i="7" s="1"/>
  <c r="TQW28" i="7" s="1"/>
  <c r="TQY28" i="7" s="1"/>
  <c r="TRA28" i="7" s="1"/>
  <c r="TRC28" i="7" s="1"/>
  <c r="TRE28" i="7" s="1"/>
  <c r="TRG28" i="7" s="1"/>
  <c r="TRI28" i="7" s="1"/>
  <c r="TRK28" i="7" s="1"/>
  <c r="TRM28" i="7" s="1"/>
  <c r="TRO28" i="7" s="1"/>
  <c r="TRQ28" i="7" s="1"/>
  <c r="TRS28" i="7" s="1"/>
  <c r="TRU28" i="7" s="1"/>
  <c r="TRW28" i="7" s="1"/>
  <c r="TRY28" i="7" s="1"/>
  <c r="TSA28" i="7" s="1"/>
  <c r="TSC28" i="7" s="1"/>
  <c r="TSE28" i="7" s="1"/>
  <c r="TSG28" i="7" s="1"/>
  <c r="TSI28" i="7" s="1"/>
  <c r="TSK28" i="7" s="1"/>
  <c r="TSM28" i="7" s="1"/>
  <c r="TSO28" i="7" s="1"/>
  <c r="TSQ28" i="7" s="1"/>
  <c r="TSS28" i="7" s="1"/>
  <c r="TSU28" i="7" s="1"/>
  <c r="TSW28" i="7" s="1"/>
  <c r="TSY28" i="7" s="1"/>
  <c r="TTA28" i="7" s="1"/>
  <c r="TTC28" i="7" s="1"/>
  <c r="TTE28" i="7" s="1"/>
  <c r="TTG28" i="7" s="1"/>
  <c r="TTI28" i="7" s="1"/>
  <c r="TTK28" i="7" s="1"/>
  <c r="TTM28" i="7" s="1"/>
  <c r="TTO28" i="7" s="1"/>
  <c r="TTQ28" i="7" s="1"/>
  <c r="TTS28" i="7" s="1"/>
  <c r="TTU28" i="7" s="1"/>
  <c r="TTW28" i="7" s="1"/>
  <c r="TTY28" i="7" s="1"/>
  <c r="TUA28" i="7" s="1"/>
  <c r="TUC28" i="7" s="1"/>
  <c r="TUE28" i="7" s="1"/>
  <c r="TUG28" i="7" s="1"/>
  <c r="TUI28" i="7" s="1"/>
  <c r="TUK28" i="7" s="1"/>
  <c r="TUM28" i="7" s="1"/>
  <c r="TUO28" i="7" s="1"/>
  <c r="TUQ28" i="7" s="1"/>
  <c r="TUS28" i="7" s="1"/>
  <c r="TUU28" i="7" s="1"/>
  <c r="TUW28" i="7" s="1"/>
  <c r="TUY28" i="7" s="1"/>
  <c r="TVA28" i="7" s="1"/>
  <c r="TVC28" i="7" s="1"/>
  <c r="TVE28" i="7" s="1"/>
  <c r="TVG28" i="7" s="1"/>
  <c r="TVI28" i="7" s="1"/>
  <c r="TVK28" i="7" s="1"/>
  <c r="TVM28" i="7" s="1"/>
  <c r="TVO28" i="7" s="1"/>
  <c r="TVQ28" i="7" s="1"/>
  <c r="TVS28" i="7" s="1"/>
  <c r="TVU28" i="7" s="1"/>
  <c r="TVW28" i="7" s="1"/>
  <c r="TVY28" i="7" s="1"/>
  <c r="TWA28" i="7" s="1"/>
  <c r="TWC28" i="7" s="1"/>
  <c r="TWE28" i="7" s="1"/>
  <c r="TWG28" i="7" s="1"/>
  <c r="TWI28" i="7" s="1"/>
  <c r="TWK28" i="7" s="1"/>
  <c r="TWM28" i="7" s="1"/>
  <c r="TWO28" i="7" s="1"/>
  <c r="TWQ28" i="7" s="1"/>
  <c r="TWS28" i="7" s="1"/>
  <c r="TWU28" i="7" s="1"/>
  <c r="TWW28" i="7" s="1"/>
  <c r="TWY28" i="7" s="1"/>
  <c r="TXA28" i="7" s="1"/>
  <c r="TXC28" i="7" s="1"/>
  <c r="TXE28" i="7" s="1"/>
  <c r="TXG28" i="7" s="1"/>
  <c r="TXI28" i="7" s="1"/>
  <c r="TXK28" i="7" s="1"/>
  <c r="TXM28" i="7" s="1"/>
  <c r="TXO28" i="7" s="1"/>
  <c r="TXQ28" i="7" s="1"/>
  <c r="TXS28" i="7" s="1"/>
  <c r="TXU28" i="7" s="1"/>
  <c r="TXW28" i="7" s="1"/>
  <c r="TXY28" i="7" s="1"/>
  <c r="TYA28" i="7" s="1"/>
  <c r="TYC28" i="7" s="1"/>
  <c r="TYE28" i="7" s="1"/>
  <c r="TYG28" i="7" s="1"/>
  <c r="TYI28" i="7" s="1"/>
  <c r="TYK28" i="7" s="1"/>
  <c r="TYM28" i="7" s="1"/>
  <c r="TYO28" i="7" s="1"/>
  <c r="TYQ28" i="7" s="1"/>
  <c r="TYS28" i="7" s="1"/>
  <c r="TYU28" i="7" s="1"/>
  <c r="TYW28" i="7" s="1"/>
  <c r="TYY28" i="7" s="1"/>
  <c r="TZA28" i="7" s="1"/>
  <c r="TZC28" i="7" s="1"/>
  <c r="TZE28" i="7" s="1"/>
  <c r="TZG28" i="7" s="1"/>
  <c r="TZI28" i="7" s="1"/>
  <c r="TZK28" i="7" s="1"/>
  <c r="TZM28" i="7" s="1"/>
  <c r="TZO28" i="7" s="1"/>
  <c r="TZQ28" i="7" s="1"/>
  <c r="TZS28" i="7" s="1"/>
  <c r="TZU28" i="7" s="1"/>
  <c r="TZW28" i="7" s="1"/>
  <c r="TZY28" i="7" s="1"/>
  <c r="UAA28" i="7" s="1"/>
  <c r="UAC28" i="7" s="1"/>
  <c r="UAE28" i="7" s="1"/>
  <c r="UAG28" i="7" s="1"/>
  <c r="UAI28" i="7" s="1"/>
  <c r="UAK28" i="7" s="1"/>
  <c r="UAM28" i="7" s="1"/>
  <c r="UAO28" i="7" s="1"/>
  <c r="UAQ28" i="7" s="1"/>
  <c r="UAS28" i="7" s="1"/>
  <c r="UAU28" i="7" s="1"/>
  <c r="UAW28" i="7" s="1"/>
  <c r="UAY28" i="7" s="1"/>
  <c r="UBA28" i="7" s="1"/>
  <c r="UBC28" i="7" s="1"/>
  <c r="UBE28" i="7" s="1"/>
  <c r="UBG28" i="7" s="1"/>
  <c r="UBI28" i="7" s="1"/>
  <c r="UBK28" i="7" s="1"/>
  <c r="UBM28" i="7" s="1"/>
  <c r="UBO28" i="7" s="1"/>
  <c r="UBQ28" i="7" s="1"/>
  <c r="UBS28" i="7" s="1"/>
  <c r="UBU28" i="7" s="1"/>
  <c r="UBW28" i="7" s="1"/>
  <c r="UBY28" i="7" s="1"/>
  <c r="UCA28" i="7" s="1"/>
  <c r="UCC28" i="7" s="1"/>
  <c r="UCE28" i="7" s="1"/>
  <c r="UCG28" i="7" s="1"/>
  <c r="UCI28" i="7" s="1"/>
  <c r="UCK28" i="7" s="1"/>
  <c r="UCM28" i="7" s="1"/>
  <c r="UCO28" i="7" s="1"/>
  <c r="UCQ28" i="7" s="1"/>
  <c r="UCS28" i="7" s="1"/>
  <c r="UCU28" i="7" s="1"/>
  <c r="UCW28" i="7" s="1"/>
  <c r="UCY28" i="7" s="1"/>
  <c r="UDA28" i="7" s="1"/>
  <c r="UDC28" i="7" s="1"/>
  <c r="UDE28" i="7" s="1"/>
  <c r="UDG28" i="7" s="1"/>
  <c r="UDI28" i="7" s="1"/>
  <c r="UDK28" i="7" s="1"/>
  <c r="UDM28" i="7" s="1"/>
  <c r="UDO28" i="7" s="1"/>
  <c r="UDQ28" i="7" s="1"/>
  <c r="UDS28" i="7" s="1"/>
  <c r="UDU28" i="7" s="1"/>
  <c r="UDW28" i="7" s="1"/>
  <c r="UDY28" i="7" s="1"/>
  <c r="UEA28" i="7" s="1"/>
  <c r="UEC28" i="7" s="1"/>
  <c r="UEE28" i="7" s="1"/>
  <c r="UEG28" i="7" s="1"/>
  <c r="UEI28" i="7" s="1"/>
  <c r="UEK28" i="7" s="1"/>
  <c r="UEM28" i="7" s="1"/>
  <c r="UEO28" i="7" s="1"/>
  <c r="UEQ28" i="7" s="1"/>
  <c r="UES28" i="7" s="1"/>
  <c r="UEU28" i="7" s="1"/>
  <c r="UEW28" i="7" s="1"/>
  <c r="UEY28" i="7" s="1"/>
  <c r="UFA28" i="7" s="1"/>
  <c r="UFC28" i="7" s="1"/>
  <c r="UFE28" i="7" s="1"/>
  <c r="UFG28" i="7" s="1"/>
  <c r="UFI28" i="7" s="1"/>
  <c r="UFK28" i="7" s="1"/>
  <c r="UFM28" i="7" s="1"/>
  <c r="UFO28" i="7" s="1"/>
  <c r="UFQ28" i="7" s="1"/>
  <c r="UFS28" i="7" s="1"/>
  <c r="UFU28" i="7" s="1"/>
  <c r="UFW28" i="7" s="1"/>
  <c r="UFY28" i="7" s="1"/>
  <c r="UGA28" i="7" s="1"/>
  <c r="UGC28" i="7" s="1"/>
  <c r="UGE28" i="7" s="1"/>
  <c r="UGG28" i="7" s="1"/>
  <c r="UGI28" i="7" s="1"/>
  <c r="UGK28" i="7" s="1"/>
  <c r="UGM28" i="7" s="1"/>
  <c r="UGO28" i="7" s="1"/>
  <c r="UGQ28" i="7" s="1"/>
  <c r="UGS28" i="7" s="1"/>
  <c r="UGU28" i="7" s="1"/>
  <c r="UGW28" i="7" s="1"/>
  <c r="UGY28" i="7" s="1"/>
  <c r="UHA28" i="7" s="1"/>
  <c r="UHC28" i="7" s="1"/>
  <c r="UHE28" i="7" s="1"/>
  <c r="UHG28" i="7" s="1"/>
  <c r="UHI28" i="7" s="1"/>
  <c r="UHK28" i="7" s="1"/>
  <c r="UHM28" i="7" s="1"/>
  <c r="UHO28" i="7" s="1"/>
  <c r="UHQ28" i="7" s="1"/>
  <c r="UHS28" i="7" s="1"/>
  <c r="UHU28" i="7" s="1"/>
  <c r="UHW28" i="7" s="1"/>
  <c r="UHY28" i="7" s="1"/>
  <c r="UIA28" i="7" s="1"/>
  <c r="UIC28" i="7" s="1"/>
  <c r="UIE28" i="7" s="1"/>
  <c r="UIG28" i="7" s="1"/>
  <c r="UII28" i="7" s="1"/>
  <c r="UIK28" i="7" s="1"/>
  <c r="UIM28" i="7" s="1"/>
  <c r="UIO28" i="7" s="1"/>
  <c r="UIQ28" i="7" s="1"/>
  <c r="UIS28" i="7" s="1"/>
  <c r="UIU28" i="7" s="1"/>
  <c r="UIW28" i="7" s="1"/>
  <c r="UIY28" i="7" s="1"/>
  <c r="UJA28" i="7" s="1"/>
  <c r="UJC28" i="7" s="1"/>
  <c r="UJE28" i="7" s="1"/>
  <c r="UJG28" i="7" s="1"/>
  <c r="UJI28" i="7" s="1"/>
  <c r="UJK28" i="7" s="1"/>
  <c r="UJM28" i="7" s="1"/>
  <c r="UJO28" i="7" s="1"/>
  <c r="UJQ28" i="7" s="1"/>
  <c r="UJS28" i="7" s="1"/>
  <c r="UJU28" i="7" s="1"/>
  <c r="UJW28" i="7" s="1"/>
  <c r="UJY28" i="7" s="1"/>
  <c r="UKA28" i="7" s="1"/>
  <c r="UKC28" i="7" s="1"/>
  <c r="UKE28" i="7" s="1"/>
  <c r="UKG28" i="7" s="1"/>
  <c r="UKI28" i="7" s="1"/>
  <c r="UKK28" i="7" s="1"/>
  <c r="UKM28" i="7" s="1"/>
  <c r="UKO28" i="7" s="1"/>
  <c r="UKQ28" i="7" s="1"/>
  <c r="UKS28" i="7" s="1"/>
  <c r="UKU28" i="7" s="1"/>
  <c r="UKW28" i="7" s="1"/>
  <c r="UKY28" i="7" s="1"/>
  <c r="ULA28" i="7" s="1"/>
  <c r="ULC28" i="7" s="1"/>
  <c r="ULE28" i="7" s="1"/>
  <c r="ULG28" i="7" s="1"/>
  <c r="ULI28" i="7" s="1"/>
  <c r="ULK28" i="7" s="1"/>
  <c r="ULM28" i="7" s="1"/>
  <c r="ULO28" i="7" s="1"/>
  <c r="ULQ28" i="7" s="1"/>
  <c r="ULS28" i="7" s="1"/>
  <c r="ULU28" i="7" s="1"/>
  <c r="ULW28" i="7" s="1"/>
  <c r="ULY28" i="7" s="1"/>
  <c r="UMA28" i="7" s="1"/>
  <c r="UMC28" i="7" s="1"/>
  <c r="UME28" i="7" s="1"/>
  <c r="UMG28" i="7" s="1"/>
  <c r="UMI28" i="7" s="1"/>
  <c r="UMK28" i="7" s="1"/>
  <c r="UMM28" i="7" s="1"/>
  <c r="UMO28" i="7" s="1"/>
  <c r="UMQ28" i="7" s="1"/>
  <c r="UMS28" i="7" s="1"/>
  <c r="UMU28" i="7" s="1"/>
  <c r="UMW28" i="7" s="1"/>
  <c r="UMY28" i="7" s="1"/>
  <c r="UNA28" i="7" s="1"/>
  <c r="UNC28" i="7" s="1"/>
  <c r="UNE28" i="7" s="1"/>
  <c r="UNG28" i="7" s="1"/>
  <c r="UNI28" i="7" s="1"/>
  <c r="UNK28" i="7" s="1"/>
  <c r="UNM28" i="7" s="1"/>
  <c r="UNO28" i="7" s="1"/>
  <c r="UNQ28" i="7" s="1"/>
  <c r="UNS28" i="7" s="1"/>
  <c r="UNU28" i="7" s="1"/>
  <c r="UNW28" i="7" s="1"/>
  <c r="UNY28" i="7" s="1"/>
  <c r="UOA28" i="7" s="1"/>
  <c r="UOC28" i="7" s="1"/>
  <c r="UOE28" i="7" s="1"/>
  <c r="UOG28" i="7" s="1"/>
  <c r="UOI28" i="7" s="1"/>
  <c r="UOK28" i="7" s="1"/>
  <c r="UOM28" i="7" s="1"/>
  <c r="UOO28" i="7" s="1"/>
  <c r="UOQ28" i="7" s="1"/>
  <c r="UOS28" i="7" s="1"/>
  <c r="UOU28" i="7" s="1"/>
  <c r="UOW28" i="7" s="1"/>
  <c r="UOY28" i="7" s="1"/>
  <c r="UPA28" i="7" s="1"/>
  <c r="UPC28" i="7" s="1"/>
  <c r="UPE28" i="7" s="1"/>
  <c r="UPG28" i="7" s="1"/>
  <c r="UPI28" i="7" s="1"/>
  <c r="UPK28" i="7" s="1"/>
  <c r="UPM28" i="7" s="1"/>
  <c r="UPO28" i="7" s="1"/>
  <c r="UPQ28" i="7" s="1"/>
  <c r="UPS28" i="7" s="1"/>
  <c r="UPU28" i="7" s="1"/>
  <c r="UPW28" i="7" s="1"/>
  <c r="UPY28" i="7" s="1"/>
  <c r="UQA28" i="7" s="1"/>
  <c r="UQC28" i="7" s="1"/>
  <c r="UQE28" i="7" s="1"/>
  <c r="UQG28" i="7" s="1"/>
  <c r="UQI28" i="7" s="1"/>
  <c r="UQK28" i="7" s="1"/>
  <c r="UQM28" i="7" s="1"/>
  <c r="UQO28" i="7" s="1"/>
  <c r="UQQ28" i="7" s="1"/>
  <c r="UQS28" i="7" s="1"/>
  <c r="UQU28" i="7" s="1"/>
  <c r="UQW28" i="7" s="1"/>
  <c r="UQY28" i="7" s="1"/>
  <c r="URA28" i="7" s="1"/>
  <c r="URC28" i="7" s="1"/>
  <c r="URE28" i="7" s="1"/>
  <c r="URG28" i="7" s="1"/>
  <c r="URI28" i="7" s="1"/>
  <c r="URK28" i="7" s="1"/>
  <c r="URM28" i="7" s="1"/>
  <c r="URO28" i="7" s="1"/>
  <c r="URQ28" i="7" s="1"/>
  <c r="URS28" i="7" s="1"/>
  <c r="URU28" i="7" s="1"/>
  <c r="URW28" i="7" s="1"/>
  <c r="URY28" i="7" s="1"/>
  <c r="USA28" i="7" s="1"/>
  <c r="USC28" i="7" s="1"/>
  <c r="USE28" i="7" s="1"/>
  <c r="USG28" i="7" s="1"/>
  <c r="USI28" i="7" s="1"/>
  <c r="USK28" i="7" s="1"/>
  <c r="USM28" i="7" s="1"/>
  <c r="USO28" i="7" s="1"/>
  <c r="USQ28" i="7" s="1"/>
  <c r="USS28" i="7" s="1"/>
  <c r="USU28" i="7" s="1"/>
  <c r="USW28" i="7" s="1"/>
  <c r="USY28" i="7" s="1"/>
  <c r="UTA28" i="7" s="1"/>
  <c r="UTC28" i="7" s="1"/>
  <c r="UTE28" i="7" s="1"/>
  <c r="UTG28" i="7" s="1"/>
  <c r="UTI28" i="7" s="1"/>
  <c r="UTK28" i="7" s="1"/>
  <c r="UTM28" i="7" s="1"/>
  <c r="UTO28" i="7" s="1"/>
  <c r="UTQ28" i="7" s="1"/>
  <c r="UTS28" i="7" s="1"/>
  <c r="UTU28" i="7" s="1"/>
  <c r="UTW28" i="7" s="1"/>
  <c r="UTY28" i="7" s="1"/>
  <c r="UUA28" i="7" s="1"/>
  <c r="UUC28" i="7" s="1"/>
  <c r="UUE28" i="7" s="1"/>
  <c r="UUG28" i="7" s="1"/>
  <c r="UUI28" i="7" s="1"/>
  <c r="UUK28" i="7" s="1"/>
  <c r="UUM28" i="7" s="1"/>
  <c r="UUO28" i="7" s="1"/>
  <c r="UUQ28" i="7" s="1"/>
  <c r="UUS28" i="7" s="1"/>
  <c r="UUU28" i="7" s="1"/>
  <c r="UUW28" i="7" s="1"/>
  <c r="UUY28" i="7" s="1"/>
  <c r="UVA28" i="7" s="1"/>
  <c r="UVC28" i="7" s="1"/>
  <c r="UVE28" i="7" s="1"/>
  <c r="UVG28" i="7" s="1"/>
  <c r="UVI28" i="7" s="1"/>
  <c r="UVK28" i="7" s="1"/>
  <c r="UVM28" i="7" s="1"/>
  <c r="UVO28" i="7" s="1"/>
  <c r="UVQ28" i="7" s="1"/>
  <c r="UVS28" i="7" s="1"/>
  <c r="UVU28" i="7" s="1"/>
  <c r="UVW28" i="7" s="1"/>
  <c r="UVY28" i="7" s="1"/>
  <c r="UWA28" i="7" s="1"/>
  <c r="UWC28" i="7" s="1"/>
  <c r="UWE28" i="7" s="1"/>
  <c r="UWG28" i="7" s="1"/>
  <c r="UWI28" i="7" s="1"/>
  <c r="UWK28" i="7" s="1"/>
  <c r="UWM28" i="7" s="1"/>
  <c r="UWO28" i="7" s="1"/>
  <c r="UWQ28" i="7" s="1"/>
  <c r="UWS28" i="7" s="1"/>
  <c r="UWU28" i="7" s="1"/>
  <c r="UWW28" i="7" s="1"/>
  <c r="UWY28" i="7" s="1"/>
  <c r="UXA28" i="7" s="1"/>
  <c r="UXC28" i="7" s="1"/>
  <c r="UXE28" i="7" s="1"/>
  <c r="UXG28" i="7" s="1"/>
  <c r="UXI28" i="7" s="1"/>
  <c r="UXK28" i="7" s="1"/>
  <c r="UXM28" i="7" s="1"/>
  <c r="UXO28" i="7" s="1"/>
  <c r="UXQ28" i="7" s="1"/>
  <c r="UXS28" i="7" s="1"/>
  <c r="UXU28" i="7" s="1"/>
  <c r="UXW28" i="7" s="1"/>
  <c r="UXY28" i="7" s="1"/>
  <c r="UYA28" i="7" s="1"/>
  <c r="UYC28" i="7" s="1"/>
  <c r="UYE28" i="7" s="1"/>
  <c r="UYG28" i="7" s="1"/>
  <c r="UYI28" i="7" s="1"/>
  <c r="UYK28" i="7" s="1"/>
  <c r="UYM28" i="7" s="1"/>
  <c r="UYO28" i="7" s="1"/>
  <c r="UYQ28" i="7" s="1"/>
  <c r="UYS28" i="7" s="1"/>
  <c r="UYU28" i="7" s="1"/>
  <c r="UYW28" i="7" s="1"/>
  <c r="UYY28" i="7" s="1"/>
  <c r="UZA28" i="7" s="1"/>
  <c r="UZC28" i="7" s="1"/>
  <c r="UZE28" i="7" s="1"/>
  <c r="UZG28" i="7" s="1"/>
  <c r="UZI28" i="7" s="1"/>
  <c r="UZK28" i="7" s="1"/>
  <c r="UZM28" i="7" s="1"/>
  <c r="UZO28" i="7" s="1"/>
  <c r="UZQ28" i="7" s="1"/>
  <c r="UZS28" i="7" s="1"/>
  <c r="UZU28" i="7" s="1"/>
  <c r="UZW28" i="7" s="1"/>
  <c r="UZY28" i="7" s="1"/>
  <c r="VAA28" i="7" s="1"/>
  <c r="VAC28" i="7" s="1"/>
  <c r="VAE28" i="7" s="1"/>
  <c r="VAG28" i="7" s="1"/>
  <c r="VAI28" i="7" s="1"/>
  <c r="VAK28" i="7" s="1"/>
  <c r="VAM28" i="7" s="1"/>
  <c r="VAO28" i="7" s="1"/>
  <c r="VAQ28" i="7" s="1"/>
  <c r="VAS28" i="7" s="1"/>
  <c r="VAU28" i="7" s="1"/>
  <c r="VAW28" i="7" s="1"/>
  <c r="VAY28" i="7" s="1"/>
  <c r="VBA28" i="7" s="1"/>
  <c r="VBC28" i="7" s="1"/>
  <c r="VBE28" i="7" s="1"/>
  <c r="VBG28" i="7" s="1"/>
  <c r="VBI28" i="7" s="1"/>
  <c r="VBK28" i="7" s="1"/>
  <c r="VBM28" i="7" s="1"/>
  <c r="VBO28" i="7" s="1"/>
  <c r="VBQ28" i="7" s="1"/>
  <c r="VBS28" i="7" s="1"/>
  <c r="VBU28" i="7" s="1"/>
  <c r="VBW28" i="7" s="1"/>
  <c r="VBY28" i="7" s="1"/>
  <c r="VCA28" i="7" s="1"/>
  <c r="VCC28" i="7" s="1"/>
  <c r="VCE28" i="7" s="1"/>
  <c r="VCG28" i="7" s="1"/>
  <c r="VCI28" i="7" s="1"/>
  <c r="VCK28" i="7" s="1"/>
  <c r="VCM28" i="7" s="1"/>
  <c r="VCO28" i="7" s="1"/>
  <c r="VCQ28" i="7" s="1"/>
  <c r="VCS28" i="7" s="1"/>
  <c r="VCU28" i="7" s="1"/>
  <c r="VCW28" i="7" s="1"/>
  <c r="VCY28" i="7" s="1"/>
  <c r="VDA28" i="7" s="1"/>
  <c r="VDC28" i="7" s="1"/>
  <c r="VDE28" i="7" s="1"/>
  <c r="VDG28" i="7" s="1"/>
  <c r="VDI28" i="7" s="1"/>
  <c r="VDK28" i="7" s="1"/>
  <c r="VDM28" i="7" s="1"/>
  <c r="VDO28" i="7" s="1"/>
  <c r="VDQ28" i="7" s="1"/>
  <c r="VDS28" i="7" s="1"/>
  <c r="VDU28" i="7" s="1"/>
  <c r="VDW28" i="7" s="1"/>
  <c r="VDY28" i="7" s="1"/>
  <c r="VEA28" i="7" s="1"/>
  <c r="VEC28" i="7" s="1"/>
  <c r="VEE28" i="7" s="1"/>
  <c r="VEG28" i="7" s="1"/>
  <c r="VEI28" i="7" s="1"/>
  <c r="VEK28" i="7" s="1"/>
  <c r="VEM28" i="7" s="1"/>
  <c r="VEO28" i="7" s="1"/>
  <c r="VEQ28" i="7" s="1"/>
  <c r="VES28" i="7" s="1"/>
  <c r="VEU28" i="7" s="1"/>
  <c r="VEW28" i="7" s="1"/>
  <c r="VEY28" i="7" s="1"/>
  <c r="VFA28" i="7" s="1"/>
  <c r="VFC28" i="7" s="1"/>
  <c r="VFE28" i="7" s="1"/>
  <c r="VFG28" i="7" s="1"/>
  <c r="VFI28" i="7" s="1"/>
  <c r="VFK28" i="7" s="1"/>
  <c r="VFM28" i="7" s="1"/>
  <c r="VFO28" i="7" s="1"/>
  <c r="VFQ28" i="7" s="1"/>
  <c r="VFS28" i="7" s="1"/>
  <c r="VFU28" i="7" s="1"/>
  <c r="VFW28" i="7" s="1"/>
  <c r="VFY28" i="7" s="1"/>
  <c r="VGA28" i="7" s="1"/>
  <c r="VGC28" i="7" s="1"/>
  <c r="VGE28" i="7" s="1"/>
  <c r="VGG28" i="7" s="1"/>
  <c r="VGI28" i="7" s="1"/>
  <c r="VGK28" i="7" s="1"/>
  <c r="VGM28" i="7" s="1"/>
  <c r="VGO28" i="7" s="1"/>
  <c r="VGQ28" i="7" s="1"/>
  <c r="VGS28" i="7" s="1"/>
  <c r="VGU28" i="7" s="1"/>
  <c r="VGW28" i="7" s="1"/>
  <c r="VGY28" i="7" s="1"/>
  <c r="VHA28" i="7" s="1"/>
  <c r="VHC28" i="7" s="1"/>
  <c r="VHE28" i="7" s="1"/>
  <c r="VHG28" i="7" s="1"/>
  <c r="VHI28" i="7" s="1"/>
  <c r="VHK28" i="7" s="1"/>
  <c r="VHM28" i="7" s="1"/>
  <c r="VHO28" i="7" s="1"/>
  <c r="VHQ28" i="7" s="1"/>
  <c r="VHS28" i="7" s="1"/>
  <c r="VHU28" i="7" s="1"/>
  <c r="VHW28" i="7" s="1"/>
  <c r="VHY28" i="7" s="1"/>
  <c r="VIA28" i="7" s="1"/>
  <c r="VIC28" i="7" s="1"/>
  <c r="VIE28" i="7" s="1"/>
  <c r="VIG28" i="7" s="1"/>
  <c r="VII28" i="7" s="1"/>
  <c r="VIK28" i="7" s="1"/>
  <c r="VIM28" i="7" s="1"/>
  <c r="VIO28" i="7" s="1"/>
  <c r="VIQ28" i="7" s="1"/>
  <c r="VIS28" i="7" s="1"/>
  <c r="VIU28" i="7" s="1"/>
  <c r="VIW28" i="7" s="1"/>
  <c r="VIY28" i="7" s="1"/>
  <c r="VJA28" i="7" s="1"/>
  <c r="VJC28" i="7" s="1"/>
  <c r="VJE28" i="7" s="1"/>
  <c r="VJG28" i="7" s="1"/>
  <c r="VJI28" i="7" s="1"/>
  <c r="VJK28" i="7" s="1"/>
  <c r="VJM28" i="7" s="1"/>
  <c r="VJO28" i="7" s="1"/>
  <c r="VJQ28" i="7" s="1"/>
  <c r="VJS28" i="7" s="1"/>
  <c r="VJU28" i="7" s="1"/>
  <c r="VJW28" i="7" s="1"/>
  <c r="VJY28" i="7" s="1"/>
  <c r="VKA28" i="7" s="1"/>
  <c r="VKC28" i="7" s="1"/>
  <c r="VKE28" i="7" s="1"/>
  <c r="VKG28" i="7" s="1"/>
  <c r="VKI28" i="7" s="1"/>
  <c r="VKK28" i="7" s="1"/>
  <c r="VKM28" i="7" s="1"/>
  <c r="VKO28" i="7" s="1"/>
  <c r="VKQ28" i="7" s="1"/>
  <c r="VKS28" i="7" s="1"/>
  <c r="VKU28" i="7" s="1"/>
  <c r="VKW28" i="7" s="1"/>
  <c r="VKY28" i="7" s="1"/>
  <c r="VLA28" i="7" s="1"/>
  <c r="VLC28" i="7" s="1"/>
  <c r="VLE28" i="7" s="1"/>
  <c r="VLG28" i="7" s="1"/>
  <c r="VLI28" i="7" s="1"/>
  <c r="VLK28" i="7" s="1"/>
  <c r="VLM28" i="7" s="1"/>
  <c r="VLO28" i="7" s="1"/>
  <c r="VLQ28" i="7" s="1"/>
  <c r="VLS28" i="7" s="1"/>
  <c r="VLU28" i="7" s="1"/>
  <c r="VLW28" i="7" s="1"/>
  <c r="VLY28" i="7" s="1"/>
  <c r="VMA28" i="7" s="1"/>
  <c r="VMC28" i="7" s="1"/>
  <c r="VME28" i="7" s="1"/>
  <c r="VMG28" i="7" s="1"/>
  <c r="VMI28" i="7" s="1"/>
  <c r="VMK28" i="7" s="1"/>
  <c r="VMM28" i="7" s="1"/>
  <c r="VMO28" i="7" s="1"/>
  <c r="VMQ28" i="7" s="1"/>
  <c r="VMS28" i="7" s="1"/>
  <c r="VMU28" i="7" s="1"/>
  <c r="VMW28" i="7" s="1"/>
  <c r="VMY28" i="7" s="1"/>
  <c r="VNA28" i="7" s="1"/>
  <c r="VNC28" i="7" s="1"/>
  <c r="VNE28" i="7" s="1"/>
  <c r="VNG28" i="7" s="1"/>
  <c r="VNI28" i="7" s="1"/>
  <c r="VNK28" i="7" s="1"/>
  <c r="VNM28" i="7" s="1"/>
  <c r="VNO28" i="7" s="1"/>
  <c r="VNQ28" i="7" s="1"/>
  <c r="VNS28" i="7" s="1"/>
  <c r="VNU28" i="7" s="1"/>
  <c r="VNW28" i="7" s="1"/>
  <c r="VNY28" i="7" s="1"/>
  <c r="VOA28" i="7" s="1"/>
  <c r="VOC28" i="7" s="1"/>
  <c r="VOE28" i="7" s="1"/>
  <c r="VOG28" i="7" s="1"/>
  <c r="VOI28" i="7" s="1"/>
  <c r="VOK28" i="7" s="1"/>
  <c r="VOM28" i="7" s="1"/>
  <c r="VOO28" i="7" s="1"/>
  <c r="VOQ28" i="7" s="1"/>
  <c r="VOS28" i="7" s="1"/>
  <c r="VOU28" i="7" s="1"/>
  <c r="VOW28" i="7" s="1"/>
  <c r="VOY28" i="7" s="1"/>
  <c r="VPA28" i="7" s="1"/>
  <c r="VPC28" i="7" s="1"/>
  <c r="VPE28" i="7" s="1"/>
  <c r="VPG28" i="7" s="1"/>
  <c r="VPI28" i="7" s="1"/>
  <c r="VPK28" i="7" s="1"/>
  <c r="VPM28" i="7" s="1"/>
  <c r="VPO28" i="7" s="1"/>
  <c r="VPQ28" i="7" s="1"/>
  <c r="VPS28" i="7" s="1"/>
  <c r="VPU28" i="7" s="1"/>
  <c r="VPW28" i="7" s="1"/>
  <c r="VPY28" i="7" s="1"/>
  <c r="VQA28" i="7" s="1"/>
  <c r="VQC28" i="7" s="1"/>
  <c r="VQE28" i="7" s="1"/>
  <c r="VQG28" i="7" s="1"/>
  <c r="VQI28" i="7" s="1"/>
  <c r="VQK28" i="7" s="1"/>
  <c r="VQM28" i="7" s="1"/>
  <c r="VQO28" i="7" s="1"/>
  <c r="VQQ28" i="7" s="1"/>
  <c r="VQS28" i="7" s="1"/>
  <c r="VQU28" i="7" s="1"/>
  <c r="VQW28" i="7" s="1"/>
  <c r="VQY28" i="7" s="1"/>
  <c r="VRA28" i="7" s="1"/>
  <c r="VRC28" i="7" s="1"/>
  <c r="VRE28" i="7" s="1"/>
  <c r="VRG28" i="7" s="1"/>
  <c r="VRI28" i="7" s="1"/>
  <c r="VRK28" i="7" s="1"/>
  <c r="VRM28" i="7" s="1"/>
  <c r="VRO28" i="7" s="1"/>
  <c r="VRQ28" i="7" s="1"/>
  <c r="VRS28" i="7" s="1"/>
  <c r="VRU28" i="7" s="1"/>
  <c r="VRW28" i="7" s="1"/>
  <c r="VRY28" i="7" s="1"/>
  <c r="VSA28" i="7" s="1"/>
  <c r="VSC28" i="7" s="1"/>
  <c r="VSE28" i="7" s="1"/>
  <c r="VSG28" i="7" s="1"/>
  <c r="VSI28" i="7" s="1"/>
  <c r="VSK28" i="7" s="1"/>
  <c r="VSM28" i="7" s="1"/>
  <c r="VSO28" i="7" s="1"/>
  <c r="VSQ28" i="7" s="1"/>
  <c r="VSS28" i="7" s="1"/>
  <c r="VSU28" i="7" s="1"/>
  <c r="VSW28" i="7" s="1"/>
  <c r="VSY28" i="7" s="1"/>
  <c r="VTA28" i="7" s="1"/>
  <c r="VTC28" i="7" s="1"/>
  <c r="VTE28" i="7" s="1"/>
  <c r="VTG28" i="7" s="1"/>
  <c r="VTI28" i="7" s="1"/>
  <c r="VTK28" i="7" s="1"/>
  <c r="VTM28" i="7" s="1"/>
  <c r="VTO28" i="7" s="1"/>
  <c r="VTQ28" i="7" s="1"/>
  <c r="VTS28" i="7" s="1"/>
  <c r="VTU28" i="7" s="1"/>
  <c r="VTW28" i="7" s="1"/>
  <c r="VTY28" i="7" s="1"/>
  <c r="VUA28" i="7" s="1"/>
  <c r="VUC28" i="7" s="1"/>
  <c r="VUE28" i="7" s="1"/>
  <c r="VUG28" i="7" s="1"/>
  <c r="VUI28" i="7" s="1"/>
  <c r="VUK28" i="7" s="1"/>
  <c r="VUM28" i="7" s="1"/>
  <c r="VUO28" i="7" s="1"/>
  <c r="VUQ28" i="7" s="1"/>
  <c r="VUS28" i="7" s="1"/>
  <c r="VUU28" i="7" s="1"/>
  <c r="VUW28" i="7" s="1"/>
  <c r="VUY28" i="7" s="1"/>
  <c r="VVA28" i="7" s="1"/>
  <c r="VVC28" i="7" s="1"/>
  <c r="VVE28" i="7" s="1"/>
  <c r="VVG28" i="7" s="1"/>
  <c r="VVI28" i="7" s="1"/>
  <c r="VVK28" i="7" s="1"/>
  <c r="VVM28" i="7" s="1"/>
  <c r="VVO28" i="7" s="1"/>
  <c r="VVQ28" i="7" s="1"/>
  <c r="VVS28" i="7" s="1"/>
  <c r="VVU28" i="7" s="1"/>
  <c r="VVW28" i="7" s="1"/>
  <c r="VVY28" i="7" s="1"/>
  <c r="VWA28" i="7" s="1"/>
  <c r="VWC28" i="7" s="1"/>
  <c r="VWE28" i="7" s="1"/>
  <c r="VWG28" i="7" s="1"/>
  <c r="VWI28" i="7" s="1"/>
  <c r="VWK28" i="7" s="1"/>
  <c r="VWM28" i="7" s="1"/>
  <c r="VWO28" i="7" s="1"/>
  <c r="VWQ28" i="7" s="1"/>
  <c r="VWS28" i="7" s="1"/>
  <c r="VWU28" i="7" s="1"/>
  <c r="VWW28" i="7" s="1"/>
  <c r="VWY28" i="7" s="1"/>
  <c r="VXA28" i="7" s="1"/>
  <c r="VXC28" i="7" s="1"/>
  <c r="VXE28" i="7" s="1"/>
  <c r="VXG28" i="7" s="1"/>
  <c r="VXI28" i="7" s="1"/>
  <c r="VXK28" i="7" s="1"/>
  <c r="VXM28" i="7" s="1"/>
  <c r="VXO28" i="7" s="1"/>
  <c r="VXQ28" i="7" s="1"/>
  <c r="VXS28" i="7" s="1"/>
  <c r="VXU28" i="7" s="1"/>
  <c r="VXW28" i="7" s="1"/>
  <c r="VXY28" i="7" s="1"/>
  <c r="VYA28" i="7" s="1"/>
  <c r="VYC28" i="7" s="1"/>
  <c r="VYE28" i="7" s="1"/>
  <c r="VYG28" i="7" s="1"/>
  <c r="VYI28" i="7" s="1"/>
  <c r="VYK28" i="7" s="1"/>
  <c r="VYM28" i="7" s="1"/>
  <c r="VYO28" i="7" s="1"/>
  <c r="VYQ28" i="7" s="1"/>
  <c r="VYS28" i="7" s="1"/>
  <c r="VYU28" i="7" s="1"/>
  <c r="VYW28" i="7" s="1"/>
  <c r="VYY28" i="7" s="1"/>
  <c r="VZA28" i="7" s="1"/>
  <c r="VZC28" i="7" s="1"/>
  <c r="VZE28" i="7" s="1"/>
  <c r="VZG28" i="7" s="1"/>
  <c r="VZI28" i="7" s="1"/>
  <c r="VZK28" i="7" s="1"/>
  <c r="VZM28" i="7" s="1"/>
  <c r="VZO28" i="7" s="1"/>
  <c r="VZQ28" i="7" s="1"/>
  <c r="VZS28" i="7" s="1"/>
  <c r="VZU28" i="7" s="1"/>
  <c r="VZW28" i="7" s="1"/>
  <c r="VZY28" i="7" s="1"/>
  <c r="WAA28" i="7" s="1"/>
  <c r="WAC28" i="7" s="1"/>
  <c r="WAE28" i="7" s="1"/>
  <c r="WAG28" i="7" s="1"/>
  <c r="WAI28" i="7" s="1"/>
  <c r="WAK28" i="7" s="1"/>
  <c r="WAM28" i="7" s="1"/>
  <c r="WAO28" i="7" s="1"/>
  <c r="WAQ28" i="7" s="1"/>
  <c r="WAS28" i="7" s="1"/>
  <c r="WAU28" i="7" s="1"/>
  <c r="WAW28" i="7" s="1"/>
  <c r="WAY28" i="7" s="1"/>
  <c r="WBA28" i="7" s="1"/>
  <c r="WBC28" i="7" s="1"/>
  <c r="WBE28" i="7" s="1"/>
  <c r="WBG28" i="7" s="1"/>
  <c r="WBI28" i="7" s="1"/>
  <c r="WBK28" i="7" s="1"/>
  <c r="WBM28" i="7" s="1"/>
  <c r="WBO28" i="7" s="1"/>
  <c r="WBQ28" i="7" s="1"/>
  <c r="WBS28" i="7" s="1"/>
  <c r="WBU28" i="7" s="1"/>
  <c r="WBW28" i="7" s="1"/>
  <c r="WBY28" i="7" s="1"/>
  <c r="WCA28" i="7" s="1"/>
  <c r="WCC28" i="7" s="1"/>
  <c r="WCE28" i="7" s="1"/>
  <c r="WCG28" i="7" s="1"/>
  <c r="WCI28" i="7" s="1"/>
  <c r="WCK28" i="7" s="1"/>
  <c r="WCM28" i="7" s="1"/>
  <c r="WCO28" i="7" s="1"/>
  <c r="WCQ28" i="7" s="1"/>
  <c r="WCS28" i="7" s="1"/>
  <c r="WCU28" i="7" s="1"/>
  <c r="WCW28" i="7" s="1"/>
  <c r="WCY28" i="7" s="1"/>
  <c r="WDA28" i="7" s="1"/>
  <c r="WDC28" i="7" s="1"/>
  <c r="WDE28" i="7" s="1"/>
  <c r="WDG28" i="7" s="1"/>
  <c r="WDI28" i="7" s="1"/>
  <c r="WDK28" i="7" s="1"/>
  <c r="WDM28" i="7" s="1"/>
  <c r="WDO28" i="7" s="1"/>
  <c r="WDQ28" i="7" s="1"/>
  <c r="WDS28" i="7" s="1"/>
  <c r="WDU28" i="7" s="1"/>
  <c r="WDW28" i="7" s="1"/>
  <c r="WDY28" i="7" s="1"/>
  <c r="WEA28" i="7" s="1"/>
  <c r="WEC28" i="7" s="1"/>
  <c r="WEE28" i="7" s="1"/>
  <c r="WEG28" i="7" s="1"/>
  <c r="WEI28" i="7" s="1"/>
  <c r="WEK28" i="7" s="1"/>
  <c r="WEM28" i="7" s="1"/>
  <c r="WEO28" i="7" s="1"/>
  <c r="WEQ28" i="7" s="1"/>
  <c r="WES28" i="7" s="1"/>
  <c r="WEU28" i="7" s="1"/>
  <c r="WEW28" i="7" s="1"/>
  <c r="WEY28" i="7" s="1"/>
  <c r="WFA28" i="7" s="1"/>
  <c r="WFC28" i="7" s="1"/>
  <c r="WFE28" i="7" s="1"/>
  <c r="WFG28" i="7" s="1"/>
  <c r="WFI28" i="7" s="1"/>
  <c r="WFK28" i="7" s="1"/>
  <c r="WFM28" i="7" s="1"/>
  <c r="WFO28" i="7" s="1"/>
  <c r="WFQ28" i="7" s="1"/>
  <c r="WFS28" i="7" s="1"/>
  <c r="WFU28" i="7" s="1"/>
  <c r="WFW28" i="7" s="1"/>
  <c r="WFY28" i="7" s="1"/>
  <c r="WGA28" i="7" s="1"/>
  <c r="WGC28" i="7" s="1"/>
  <c r="WGE28" i="7" s="1"/>
  <c r="WGG28" i="7" s="1"/>
  <c r="WGI28" i="7" s="1"/>
  <c r="WGK28" i="7" s="1"/>
  <c r="WGM28" i="7" s="1"/>
  <c r="WGO28" i="7" s="1"/>
  <c r="WGQ28" i="7" s="1"/>
  <c r="WGS28" i="7" s="1"/>
  <c r="WGU28" i="7" s="1"/>
  <c r="WGW28" i="7" s="1"/>
  <c r="WGY28" i="7" s="1"/>
  <c r="WHA28" i="7" s="1"/>
  <c r="WHC28" i="7" s="1"/>
  <c r="WHE28" i="7" s="1"/>
  <c r="WHG28" i="7" s="1"/>
  <c r="WHI28" i="7" s="1"/>
  <c r="WHK28" i="7" s="1"/>
  <c r="WHM28" i="7" s="1"/>
  <c r="WHO28" i="7" s="1"/>
  <c r="WHQ28" i="7" s="1"/>
  <c r="WHS28" i="7" s="1"/>
  <c r="WHU28" i="7" s="1"/>
  <c r="WHW28" i="7" s="1"/>
  <c r="WHY28" i="7" s="1"/>
  <c r="WIA28" i="7" s="1"/>
  <c r="WIC28" i="7" s="1"/>
  <c r="WIE28" i="7" s="1"/>
  <c r="WIG28" i="7" s="1"/>
  <c r="WII28" i="7" s="1"/>
  <c r="WIK28" i="7" s="1"/>
  <c r="WIM28" i="7" s="1"/>
  <c r="WIO28" i="7" s="1"/>
  <c r="WIQ28" i="7" s="1"/>
  <c r="WIS28" i="7" s="1"/>
  <c r="WIU28" i="7" s="1"/>
  <c r="WIW28" i="7" s="1"/>
  <c r="WIY28" i="7" s="1"/>
  <c r="WJA28" i="7" s="1"/>
  <c r="WJC28" i="7" s="1"/>
  <c r="WJE28" i="7" s="1"/>
  <c r="WJG28" i="7" s="1"/>
  <c r="WJI28" i="7" s="1"/>
  <c r="WJK28" i="7" s="1"/>
  <c r="WJM28" i="7" s="1"/>
  <c r="WJO28" i="7" s="1"/>
  <c r="WJQ28" i="7" s="1"/>
  <c r="WJS28" i="7" s="1"/>
  <c r="WJU28" i="7" s="1"/>
  <c r="WJW28" i="7" s="1"/>
  <c r="WJY28" i="7" s="1"/>
  <c r="WKA28" i="7" s="1"/>
  <c r="WKC28" i="7" s="1"/>
  <c r="WKE28" i="7" s="1"/>
  <c r="WKG28" i="7" s="1"/>
  <c r="WKI28" i="7" s="1"/>
  <c r="WKK28" i="7" s="1"/>
  <c r="WKM28" i="7" s="1"/>
  <c r="WKO28" i="7" s="1"/>
  <c r="WKQ28" i="7" s="1"/>
  <c r="WKS28" i="7" s="1"/>
  <c r="WKU28" i="7" s="1"/>
  <c r="WKW28" i="7" s="1"/>
  <c r="WKY28" i="7" s="1"/>
  <c r="WLA28" i="7" s="1"/>
  <c r="WLC28" i="7" s="1"/>
  <c r="WLE28" i="7" s="1"/>
  <c r="WLG28" i="7" s="1"/>
  <c r="WLI28" i="7" s="1"/>
  <c r="WLK28" i="7" s="1"/>
  <c r="WLM28" i="7" s="1"/>
  <c r="WLO28" i="7" s="1"/>
  <c r="WLQ28" i="7" s="1"/>
  <c r="WLS28" i="7" s="1"/>
  <c r="WLU28" i="7" s="1"/>
  <c r="WLW28" i="7" s="1"/>
  <c r="WLY28" i="7" s="1"/>
  <c r="WMA28" i="7" s="1"/>
  <c r="WMC28" i="7" s="1"/>
  <c r="WME28" i="7" s="1"/>
  <c r="WMG28" i="7" s="1"/>
  <c r="WMI28" i="7" s="1"/>
  <c r="WMK28" i="7" s="1"/>
  <c r="WMM28" i="7" s="1"/>
  <c r="WMO28" i="7" s="1"/>
  <c r="WMQ28" i="7" s="1"/>
  <c r="WMS28" i="7" s="1"/>
  <c r="WMU28" i="7" s="1"/>
  <c r="WMW28" i="7" s="1"/>
  <c r="WMY28" i="7" s="1"/>
  <c r="WNA28" i="7" s="1"/>
  <c r="WNC28" i="7" s="1"/>
  <c r="WNE28" i="7" s="1"/>
  <c r="WNG28" i="7" s="1"/>
  <c r="WNI28" i="7" s="1"/>
  <c r="WNK28" i="7" s="1"/>
  <c r="WNM28" i="7" s="1"/>
  <c r="WNO28" i="7" s="1"/>
  <c r="WNQ28" i="7" s="1"/>
  <c r="WNS28" i="7" s="1"/>
  <c r="WNU28" i="7" s="1"/>
  <c r="WNW28" i="7" s="1"/>
  <c r="WNY28" i="7" s="1"/>
  <c r="WOA28" i="7" s="1"/>
  <c r="WOC28" i="7" s="1"/>
  <c r="WOE28" i="7" s="1"/>
  <c r="WOG28" i="7" s="1"/>
  <c r="WOI28" i="7" s="1"/>
  <c r="WOK28" i="7" s="1"/>
  <c r="WOM28" i="7" s="1"/>
  <c r="WOO28" i="7" s="1"/>
  <c r="WOQ28" i="7" s="1"/>
  <c r="WOS28" i="7" s="1"/>
  <c r="WOU28" i="7" s="1"/>
  <c r="WOW28" i="7" s="1"/>
  <c r="WOY28" i="7" s="1"/>
  <c r="WPA28" i="7" s="1"/>
  <c r="WPC28" i="7" s="1"/>
  <c r="WPE28" i="7" s="1"/>
  <c r="WPG28" i="7" s="1"/>
  <c r="WPI28" i="7" s="1"/>
  <c r="WPK28" i="7" s="1"/>
  <c r="WPM28" i="7" s="1"/>
  <c r="WPO28" i="7" s="1"/>
  <c r="WPQ28" i="7" s="1"/>
  <c r="WPS28" i="7" s="1"/>
  <c r="WPU28" i="7" s="1"/>
  <c r="WPW28" i="7" s="1"/>
  <c r="WPY28" i="7" s="1"/>
  <c r="WQA28" i="7" s="1"/>
  <c r="WQC28" i="7" s="1"/>
  <c r="WQE28" i="7" s="1"/>
  <c r="WQG28" i="7" s="1"/>
  <c r="WQI28" i="7" s="1"/>
  <c r="WQK28" i="7" s="1"/>
  <c r="WQM28" i="7" s="1"/>
  <c r="WQO28" i="7" s="1"/>
  <c r="WQQ28" i="7" s="1"/>
  <c r="WQS28" i="7" s="1"/>
  <c r="WQU28" i="7" s="1"/>
  <c r="WQW28" i="7" s="1"/>
  <c r="WQY28" i="7" s="1"/>
  <c r="WRA28" i="7" s="1"/>
  <c r="WRC28" i="7" s="1"/>
  <c r="WRE28" i="7" s="1"/>
  <c r="WRG28" i="7" s="1"/>
  <c r="WRI28" i="7" s="1"/>
  <c r="WRK28" i="7" s="1"/>
  <c r="WRM28" i="7" s="1"/>
  <c r="WRO28" i="7" s="1"/>
  <c r="WRQ28" i="7" s="1"/>
  <c r="WRS28" i="7" s="1"/>
  <c r="WRU28" i="7" s="1"/>
  <c r="WRW28" i="7" s="1"/>
  <c r="WRY28" i="7" s="1"/>
  <c r="WSA28" i="7" s="1"/>
  <c r="WSC28" i="7" s="1"/>
  <c r="WSE28" i="7" s="1"/>
  <c r="WSG28" i="7" s="1"/>
  <c r="WSI28" i="7" s="1"/>
  <c r="WSK28" i="7" s="1"/>
  <c r="WSM28" i="7" s="1"/>
  <c r="WSO28" i="7" s="1"/>
  <c r="WSQ28" i="7" s="1"/>
  <c r="WSS28" i="7" s="1"/>
  <c r="WSU28" i="7" s="1"/>
  <c r="WSW28" i="7" s="1"/>
  <c r="WSY28" i="7" s="1"/>
  <c r="WTA28" i="7" s="1"/>
  <c r="WTC28" i="7" s="1"/>
  <c r="WTE28" i="7" s="1"/>
  <c r="WTG28" i="7" s="1"/>
  <c r="WTI28" i="7" s="1"/>
  <c r="WTK28" i="7" s="1"/>
  <c r="WTM28" i="7" s="1"/>
  <c r="WTO28" i="7" s="1"/>
  <c r="WTQ28" i="7" s="1"/>
  <c r="WTS28" i="7" s="1"/>
  <c r="WTU28" i="7" s="1"/>
  <c r="WTW28" i="7" s="1"/>
  <c r="WTY28" i="7" s="1"/>
  <c r="WUA28" i="7" s="1"/>
  <c r="WUC28" i="7" s="1"/>
  <c r="WUE28" i="7" s="1"/>
  <c r="WUG28" i="7" s="1"/>
  <c r="WUI28" i="7" s="1"/>
  <c r="WUK28" i="7" s="1"/>
  <c r="WUM28" i="7" s="1"/>
  <c r="WUO28" i="7" s="1"/>
  <c r="WUQ28" i="7" s="1"/>
  <c r="WUS28" i="7" s="1"/>
  <c r="WUU28" i="7" s="1"/>
  <c r="WUW28" i="7" s="1"/>
  <c r="WUY28" i="7" s="1"/>
  <c r="WVA28" i="7" s="1"/>
  <c r="WVC28" i="7" s="1"/>
  <c r="WVE28" i="7" s="1"/>
  <c r="WVG28" i="7" s="1"/>
  <c r="WVI28" i="7" s="1"/>
  <c r="WVK28" i="7" s="1"/>
  <c r="WVM28" i="7" s="1"/>
  <c r="WVO28" i="7" s="1"/>
  <c r="WVQ28" i="7" s="1"/>
  <c r="WVS28" i="7" s="1"/>
  <c r="WVU28" i="7" s="1"/>
  <c r="WVW28" i="7" s="1"/>
  <c r="WVY28" i="7" s="1"/>
  <c r="WWA28" i="7" s="1"/>
  <c r="WWC28" i="7" s="1"/>
  <c r="WWE28" i="7" s="1"/>
  <c r="WWG28" i="7" s="1"/>
  <c r="WWI28" i="7" s="1"/>
  <c r="WWK28" i="7" s="1"/>
  <c r="WWM28" i="7" s="1"/>
  <c r="WWO28" i="7" s="1"/>
  <c r="WWQ28" i="7" s="1"/>
  <c r="WWS28" i="7" s="1"/>
  <c r="WWU28" i="7" s="1"/>
  <c r="WWW28" i="7" s="1"/>
  <c r="WWY28" i="7" s="1"/>
  <c r="WXA28" i="7" s="1"/>
  <c r="WXC28" i="7" s="1"/>
  <c r="WXE28" i="7" s="1"/>
  <c r="WXG28" i="7" s="1"/>
  <c r="WXI28" i="7" s="1"/>
  <c r="WXK28" i="7" s="1"/>
  <c r="WXM28" i="7" s="1"/>
  <c r="WXO28" i="7" s="1"/>
  <c r="WXQ28" i="7" s="1"/>
  <c r="WXS28" i="7" s="1"/>
  <c r="WXU28" i="7" s="1"/>
  <c r="WXW28" i="7" s="1"/>
  <c r="WXY28" i="7" s="1"/>
  <c r="WYA28" i="7" s="1"/>
  <c r="WYC28" i="7" s="1"/>
  <c r="WYE28" i="7" s="1"/>
  <c r="WYG28" i="7" s="1"/>
  <c r="WYI28" i="7" s="1"/>
  <c r="WYK28" i="7" s="1"/>
  <c r="WYM28" i="7" s="1"/>
  <c r="WYO28" i="7" s="1"/>
  <c r="WYQ28" i="7" s="1"/>
  <c r="WYS28" i="7" s="1"/>
  <c r="WYU28" i="7" s="1"/>
  <c r="WYW28" i="7" s="1"/>
  <c r="WYY28" i="7" s="1"/>
  <c r="WZA28" i="7" s="1"/>
  <c r="WZC28" i="7" s="1"/>
  <c r="WZE28" i="7" s="1"/>
  <c r="WZG28" i="7" s="1"/>
  <c r="WZI28" i="7" s="1"/>
  <c r="WZK28" i="7" s="1"/>
  <c r="WZM28" i="7" s="1"/>
  <c r="WZO28" i="7" s="1"/>
  <c r="WZQ28" i="7" s="1"/>
  <c r="WZS28" i="7" s="1"/>
  <c r="WZU28" i="7" s="1"/>
  <c r="WZW28" i="7" s="1"/>
  <c r="WZY28" i="7" s="1"/>
  <c r="XAA28" i="7" s="1"/>
  <c r="XAC28" i="7" s="1"/>
  <c r="XAE28" i="7" s="1"/>
  <c r="XAG28" i="7" s="1"/>
  <c r="XAI28" i="7" s="1"/>
  <c r="XAK28" i="7" s="1"/>
  <c r="XAM28" i="7" s="1"/>
  <c r="XAO28" i="7" s="1"/>
  <c r="XAQ28" i="7" s="1"/>
  <c r="XAS28" i="7" s="1"/>
  <c r="XAU28" i="7" s="1"/>
  <c r="XAW28" i="7" s="1"/>
  <c r="XAY28" i="7" s="1"/>
  <c r="XBA28" i="7" s="1"/>
  <c r="XBC28" i="7" s="1"/>
  <c r="XBE28" i="7" s="1"/>
  <c r="XBG28" i="7" s="1"/>
  <c r="XBI28" i="7" s="1"/>
  <c r="XBK28" i="7" s="1"/>
  <c r="XBM28" i="7" s="1"/>
  <c r="XBO28" i="7" s="1"/>
  <c r="XBQ28" i="7" s="1"/>
  <c r="XBS28" i="7" s="1"/>
  <c r="XBU28" i="7" s="1"/>
  <c r="XBW28" i="7" s="1"/>
  <c r="XBY28" i="7" s="1"/>
  <c r="XCA28" i="7" s="1"/>
  <c r="XCC28" i="7" s="1"/>
  <c r="XCE28" i="7" s="1"/>
  <c r="XCG28" i="7" s="1"/>
  <c r="XCI28" i="7" s="1"/>
  <c r="XCK28" i="7" s="1"/>
  <c r="XCM28" i="7" s="1"/>
  <c r="XCO28" i="7" s="1"/>
  <c r="XCQ28" i="7" s="1"/>
  <c r="XCS28" i="7" s="1"/>
  <c r="XCU28" i="7" s="1"/>
  <c r="XCW28" i="7" s="1"/>
  <c r="XCY28" i="7" s="1"/>
  <c r="XDA28" i="7" s="1"/>
  <c r="XDC28" i="7" s="1"/>
  <c r="XDE28" i="7" s="1"/>
  <c r="XDG28" i="7" s="1"/>
  <c r="XDI28" i="7" s="1"/>
  <c r="XDK28" i="7" s="1"/>
  <c r="XDM28" i="7" s="1"/>
  <c r="XDO28" i="7" s="1"/>
  <c r="XDQ28" i="7" s="1"/>
  <c r="XDS28" i="7" s="1"/>
  <c r="XDU28" i="7" s="1"/>
  <c r="XDW28" i="7" s="1"/>
  <c r="XDY28" i="7" s="1"/>
  <c r="XEA28" i="7" s="1"/>
  <c r="XEC28" i="7" s="1"/>
  <c r="XEE28" i="7" s="1"/>
  <c r="XEG28" i="7" s="1"/>
  <c r="XEI28" i="7" s="1"/>
  <c r="XEK28" i="7" s="1"/>
  <c r="XEM28" i="7" s="1"/>
  <c r="XEO28" i="7" s="1"/>
  <c r="XEQ28" i="7" s="1"/>
  <c r="XES28" i="7" s="1"/>
  <c r="XEU28" i="7" s="1"/>
  <c r="XEW28" i="7" s="1"/>
  <c r="XEY28" i="7" s="1"/>
  <c r="XFA28" i="7" s="1"/>
  <c r="XFC28" i="7" s="1"/>
  <c r="N209" i="20"/>
  <c r="N207" i="20"/>
  <c r="N208" i="20"/>
  <c r="T209" i="20"/>
  <c r="T208" i="20"/>
  <c r="T207" i="20"/>
  <c r="I208" i="20"/>
  <c r="AD182" i="20"/>
  <c r="B182" i="20"/>
  <c r="C79" i="4" l="1"/>
  <c r="AI71" i="7" l="1"/>
  <c r="AK71" i="7"/>
  <c r="AM71" i="7"/>
  <c r="AO71" i="7"/>
  <c r="AQ71" i="7"/>
  <c r="AS71" i="7"/>
  <c r="AU71" i="7"/>
  <c r="AW71" i="7"/>
  <c r="AY71" i="7"/>
  <c r="BA71" i="7"/>
  <c r="BC71" i="7"/>
  <c r="BE71" i="7"/>
  <c r="BG71" i="7"/>
  <c r="BI71" i="7"/>
  <c r="BK71" i="7"/>
  <c r="BM71" i="7"/>
  <c r="BO71" i="7"/>
  <c r="BQ71" i="7"/>
  <c r="BS71" i="7"/>
  <c r="BU71" i="7"/>
  <c r="BW71" i="7"/>
  <c r="BY71" i="7"/>
  <c r="CA71" i="7"/>
  <c r="CC71" i="7"/>
  <c r="CE71" i="7"/>
  <c r="CG71" i="7"/>
  <c r="CI71" i="7"/>
  <c r="CK71" i="7"/>
  <c r="CM71" i="7"/>
  <c r="CO71" i="7"/>
  <c r="CQ71" i="7"/>
  <c r="CS71" i="7"/>
  <c r="CU71" i="7"/>
  <c r="CW71" i="7"/>
  <c r="CY71" i="7"/>
  <c r="DA71" i="7"/>
  <c r="DC71" i="7"/>
  <c r="DE71" i="7"/>
  <c r="DG71" i="7"/>
  <c r="DI71" i="7"/>
  <c r="DK71" i="7"/>
  <c r="DM71" i="7"/>
  <c r="DO71" i="7"/>
  <c r="DQ71" i="7"/>
  <c r="DS71" i="7"/>
  <c r="DU71" i="7"/>
  <c r="DW71" i="7"/>
  <c r="DY71" i="7"/>
  <c r="EA71" i="7"/>
  <c r="EC71" i="7"/>
  <c r="EE71" i="7"/>
  <c r="EG71" i="7"/>
  <c r="EI71" i="7"/>
  <c r="EK71" i="7"/>
  <c r="EM71" i="7"/>
  <c r="EO71" i="7"/>
  <c r="EQ71" i="7"/>
  <c r="ES71" i="7"/>
  <c r="EU71" i="7"/>
  <c r="EW71" i="7"/>
  <c r="EY71" i="7"/>
  <c r="FA71" i="7"/>
  <c r="FC71" i="7"/>
  <c r="FE71" i="7"/>
  <c r="FG71" i="7"/>
  <c r="FI71" i="7"/>
  <c r="FK71" i="7"/>
  <c r="FM71" i="7"/>
  <c r="FO71" i="7"/>
  <c r="FQ71" i="7"/>
  <c r="FS71" i="7"/>
  <c r="FU71" i="7"/>
  <c r="FW71" i="7"/>
  <c r="FY71" i="7"/>
  <c r="GA71" i="7"/>
  <c r="GC71" i="7"/>
  <c r="GE71" i="7"/>
  <c r="GG71" i="7"/>
  <c r="GI71" i="7"/>
  <c r="GK71" i="7"/>
  <c r="GM71" i="7"/>
  <c r="GO71" i="7"/>
  <c r="GQ71" i="7"/>
  <c r="GS71" i="7"/>
  <c r="GU71" i="7"/>
  <c r="GW71" i="7"/>
  <c r="GY71" i="7"/>
  <c r="HA71" i="7"/>
  <c r="HC71" i="7"/>
  <c r="HE71" i="7"/>
  <c r="HG71" i="7"/>
  <c r="HI71" i="7"/>
  <c r="HK71" i="7"/>
  <c r="HM71" i="7"/>
  <c r="HO71" i="7"/>
  <c r="HQ71" i="7"/>
  <c r="HS71" i="7"/>
  <c r="HU71" i="7"/>
  <c r="HW71" i="7"/>
  <c r="HY71" i="7"/>
  <c r="IA71" i="7"/>
  <c r="IC71" i="7"/>
  <c r="IE71" i="7"/>
  <c r="IG71" i="7"/>
  <c r="II71" i="7"/>
  <c r="IK71" i="7"/>
  <c r="IM71" i="7"/>
  <c r="IO71" i="7"/>
  <c r="IQ71" i="7"/>
  <c r="IS71" i="7"/>
  <c r="IU71" i="7"/>
  <c r="IW71" i="7"/>
  <c r="IY71" i="7"/>
  <c r="JA71" i="7"/>
  <c r="JC71" i="7"/>
  <c r="JE71" i="7"/>
  <c r="JG71" i="7"/>
  <c r="JI71" i="7"/>
  <c r="JK71" i="7"/>
  <c r="JM71" i="7"/>
  <c r="JO71" i="7"/>
  <c r="JQ71" i="7"/>
  <c r="JS71" i="7"/>
  <c r="JU71" i="7"/>
  <c r="JW71" i="7"/>
  <c r="JY71" i="7"/>
  <c r="KA71" i="7"/>
  <c r="KC71" i="7"/>
  <c r="KE71" i="7"/>
  <c r="KG71" i="7"/>
  <c r="KI71" i="7"/>
  <c r="KK71" i="7"/>
  <c r="KM71" i="7"/>
  <c r="KO71" i="7"/>
  <c r="KQ71" i="7"/>
  <c r="KS71" i="7"/>
  <c r="KU71" i="7"/>
  <c r="KW71" i="7"/>
  <c r="KY71" i="7"/>
  <c r="LA71" i="7"/>
  <c r="LC71" i="7"/>
  <c r="LE71" i="7"/>
  <c r="LG71" i="7"/>
  <c r="LI71" i="7"/>
  <c r="LK71" i="7"/>
  <c r="LM71" i="7"/>
  <c r="LO71" i="7"/>
  <c r="LQ71" i="7"/>
  <c r="LS71" i="7"/>
  <c r="LU71" i="7"/>
  <c r="LW71" i="7"/>
  <c r="LY71" i="7"/>
  <c r="MA71" i="7"/>
  <c r="MC71" i="7"/>
  <c r="ME71" i="7"/>
  <c r="MG71" i="7"/>
  <c r="MI71" i="7"/>
  <c r="MK71" i="7"/>
  <c r="MM71" i="7"/>
  <c r="MO71" i="7"/>
  <c r="MQ71" i="7"/>
  <c r="MS71" i="7"/>
  <c r="MU71" i="7"/>
  <c r="MW71" i="7"/>
  <c r="MY71" i="7"/>
  <c r="NA71" i="7"/>
  <c r="NC71" i="7"/>
  <c r="NE71" i="7"/>
  <c r="NG71" i="7"/>
  <c r="NI71" i="7"/>
  <c r="NK71" i="7"/>
  <c r="NM71" i="7"/>
  <c r="NO71" i="7"/>
  <c r="NQ71" i="7"/>
  <c r="NS71" i="7"/>
  <c r="NU71" i="7"/>
  <c r="NW71" i="7"/>
  <c r="NY71" i="7"/>
  <c r="OA71" i="7"/>
  <c r="OC71" i="7"/>
  <c r="OE71" i="7"/>
  <c r="OG71" i="7"/>
  <c r="OI71" i="7"/>
  <c r="OK71" i="7"/>
  <c r="OM71" i="7"/>
  <c r="OO71" i="7"/>
  <c r="OQ71" i="7"/>
  <c r="OS71" i="7"/>
  <c r="OU71" i="7"/>
  <c r="OW71" i="7"/>
  <c r="OY71" i="7"/>
  <c r="PA71" i="7"/>
  <c r="PC71" i="7"/>
  <c r="PE71" i="7"/>
  <c r="PG71" i="7"/>
  <c r="PI71" i="7"/>
  <c r="PK71" i="7"/>
  <c r="PM71" i="7"/>
  <c r="PO71" i="7"/>
  <c r="PQ71" i="7"/>
  <c r="PS71" i="7"/>
  <c r="PU71" i="7"/>
  <c r="PW71" i="7"/>
  <c r="PY71" i="7"/>
  <c r="QA71" i="7"/>
  <c r="QC71" i="7"/>
  <c r="QE71" i="7"/>
  <c r="QG71" i="7"/>
  <c r="QI71" i="7"/>
  <c r="QK71" i="7"/>
  <c r="QM71" i="7"/>
  <c r="QO71" i="7"/>
  <c r="QQ71" i="7"/>
  <c r="QS71" i="7"/>
  <c r="QU71" i="7"/>
  <c r="QW71" i="7"/>
  <c r="QY71" i="7"/>
  <c r="RA71" i="7"/>
  <c r="RC71" i="7"/>
  <c r="RE71" i="7"/>
  <c r="RG71" i="7"/>
  <c r="RI71" i="7"/>
  <c r="RK71" i="7"/>
  <c r="RM71" i="7"/>
  <c r="RO71" i="7"/>
  <c r="RQ71" i="7"/>
  <c r="RS71" i="7"/>
  <c r="RU71" i="7"/>
  <c r="RW71" i="7"/>
  <c r="RY71" i="7"/>
  <c r="SA71" i="7"/>
  <c r="SC71" i="7"/>
  <c r="SE71" i="7"/>
  <c r="SG71" i="7"/>
  <c r="SI71" i="7"/>
  <c r="SK71" i="7"/>
  <c r="SM71" i="7"/>
  <c r="SO71" i="7"/>
  <c r="SQ71" i="7"/>
  <c r="SS71" i="7"/>
  <c r="SU71" i="7"/>
  <c r="SW71" i="7"/>
  <c r="SY71" i="7"/>
  <c r="TA71" i="7"/>
  <c r="TC71" i="7"/>
  <c r="TE71" i="7"/>
  <c r="TG71" i="7"/>
  <c r="TI71" i="7"/>
  <c r="TK71" i="7"/>
  <c r="TM71" i="7"/>
  <c r="TO71" i="7"/>
  <c r="TQ71" i="7"/>
  <c r="TS71" i="7"/>
  <c r="TU71" i="7"/>
  <c r="TW71" i="7"/>
  <c r="TY71" i="7"/>
  <c r="UA71" i="7"/>
  <c r="UC71" i="7"/>
  <c r="UE71" i="7"/>
  <c r="UG71" i="7"/>
  <c r="UI71" i="7"/>
  <c r="UK71" i="7"/>
  <c r="UM71" i="7"/>
  <c r="UO71" i="7"/>
  <c r="UQ71" i="7"/>
  <c r="US71" i="7"/>
  <c r="UU71" i="7"/>
  <c r="UW71" i="7"/>
  <c r="UY71" i="7"/>
  <c r="VA71" i="7"/>
  <c r="VC71" i="7"/>
  <c r="VE71" i="7"/>
  <c r="VG71" i="7"/>
  <c r="VI71" i="7"/>
  <c r="VK71" i="7"/>
  <c r="VM71" i="7"/>
  <c r="VO71" i="7"/>
  <c r="VQ71" i="7"/>
  <c r="VS71" i="7"/>
  <c r="VU71" i="7"/>
  <c r="VW71" i="7"/>
  <c r="VY71" i="7"/>
  <c r="WA71" i="7"/>
  <c r="WC71" i="7"/>
  <c r="WE71" i="7"/>
  <c r="WG71" i="7"/>
  <c r="WI71" i="7"/>
  <c r="WK71" i="7"/>
  <c r="WM71" i="7"/>
  <c r="WO71" i="7"/>
  <c r="WQ71" i="7"/>
  <c r="WS71" i="7"/>
  <c r="WU71" i="7"/>
  <c r="WW71" i="7"/>
  <c r="WY71" i="7"/>
  <c r="XA71" i="7"/>
  <c r="XC71" i="7"/>
  <c r="XE71" i="7"/>
  <c r="XG71" i="7"/>
  <c r="XI71" i="7"/>
  <c r="XK71" i="7"/>
  <c r="XM71" i="7"/>
  <c r="XO71" i="7"/>
  <c r="XQ71" i="7"/>
  <c r="XS71" i="7"/>
  <c r="XU71" i="7"/>
  <c r="XW71" i="7"/>
  <c r="XY71" i="7"/>
  <c r="YA71" i="7"/>
  <c r="YC71" i="7"/>
  <c r="YE71" i="7"/>
  <c r="YG71" i="7"/>
  <c r="YI71" i="7"/>
  <c r="YK71" i="7"/>
  <c r="YM71" i="7"/>
  <c r="YO71" i="7"/>
  <c r="YQ71" i="7"/>
  <c r="YS71" i="7"/>
  <c r="YU71" i="7"/>
  <c r="YW71" i="7"/>
  <c r="YY71" i="7"/>
  <c r="ZA71" i="7"/>
  <c r="ZC71" i="7"/>
  <c r="ZE71" i="7"/>
  <c r="ZG71" i="7"/>
  <c r="ZI71" i="7"/>
  <c r="ZK71" i="7"/>
  <c r="ZM71" i="7"/>
  <c r="ZO71" i="7"/>
  <c r="ZQ71" i="7"/>
  <c r="ZS71" i="7"/>
  <c r="ZU71" i="7"/>
  <c r="ZW71" i="7"/>
  <c r="ZY71" i="7"/>
  <c r="AAA71" i="7"/>
  <c r="AAC71" i="7"/>
  <c r="AAE71" i="7"/>
  <c r="AAG71" i="7"/>
  <c r="AAI71" i="7"/>
  <c r="AAK71" i="7"/>
  <c r="AAM71" i="7"/>
  <c r="AAO71" i="7"/>
  <c r="AAQ71" i="7"/>
  <c r="AAS71" i="7"/>
  <c r="AAU71" i="7"/>
  <c r="AAW71" i="7"/>
  <c r="AAY71" i="7"/>
  <c r="ABA71" i="7"/>
  <c r="ABC71" i="7"/>
  <c r="ABE71" i="7"/>
  <c r="ABG71" i="7"/>
  <c r="ABI71" i="7"/>
  <c r="ABK71" i="7"/>
  <c r="ABM71" i="7"/>
  <c r="ABO71" i="7"/>
  <c r="ABQ71" i="7"/>
  <c r="ABS71" i="7"/>
  <c r="ABU71" i="7"/>
  <c r="ABW71" i="7"/>
  <c r="ABY71" i="7"/>
  <c r="ACA71" i="7"/>
  <c r="ACC71" i="7"/>
  <c r="ACE71" i="7"/>
  <c r="ACG71" i="7"/>
  <c r="ACI71" i="7"/>
  <c r="ACK71" i="7"/>
  <c r="ACM71" i="7"/>
  <c r="ACO71" i="7"/>
  <c r="ACQ71" i="7"/>
  <c r="ACS71" i="7"/>
  <c r="ACU71" i="7"/>
  <c r="ACW71" i="7"/>
  <c r="ACY71" i="7"/>
  <c r="ADA71" i="7"/>
  <c r="ADC71" i="7"/>
  <c r="ADE71" i="7"/>
  <c r="ADG71" i="7"/>
  <c r="ADI71" i="7"/>
  <c r="ADK71" i="7"/>
  <c r="ADM71" i="7"/>
  <c r="ADO71" i="7"/>
  <c r="ADQ71" i="7"/>
  <c r="ADS71" i="7"/>
  <c r="ADU71" i="7"/>
  <c r="ADW71" i="7"/>
  <c r="ADY71" i="7"/>
  <c r="AEA71" i="7"/>
  <c r="AEC71" i="7"/>
  <c r="AEE71" i="7"/>
  <c r="AEG71" i="7"/>
  <c r="AEI71" i="7"/>
  <c r="AEK71" i="7"/>
  <c r="AEM71" i="7"/>
  <c r="AEO71" i="7"/>
  <c r="AEQ71" i="7"/>
  <c r="AES71" i="7"/>
  <c r="AEU71" i="7"/>
  <c r="AEW71" i="7"/>
  <c r="AEY71" i="7"/>
  <c r="AFA71" i="7"/>
  <c r="AFC71" i="7"/>
  <c r="AFE71" i="7"/>
  <c r="AFG71" i="7"/>
  <c r="AFI71" i="7"/>
  <c r="AFK71" i="7"/>
  <c r="AFM71" i="7"/>
  <c r="AFO71" i="7"/>
  <c r="AFQ71" i="7"/>
  <c r="AFS71" i="7"/>
  <c r="AFU71" i="7"/>
  <c r="AFW71" i="7"/>
  <c r="AFY71" i="7"/>
  <c r="AGA71" i="7"/>
  <c r="AGC71" i="7"/>
  <c r="AGE71" i="7"/>
  <c r="AGG71" i="7"/>
  <c r="AGI71" i="7"/>
  <c r="AGK71" i="7"/>
  <c r="AGM71" i="7"/>
  <c r="AGO71" i="7"/>
  <c r="AGQ71" i="7"/>
  <c r="AGS71" i="7"/>
  <c r="AGU71" i="7"/>
  <c r="AGW71" i="7"/>
  <c r="AGY71" i="7"/>
  <c r="AHA71" i="7"/>
  <c r="AHC71" i="7"/>
  <c r="AHE71" i="7"/>
  <c r="AHG71" i="7"/>
  <c r="AHI71" i="7"/>
  <c r="AHK71" i="7"/>
  <c r="AHM71" i="7"/>
  <c r="AHO71" i="7"/>
  <c r="AHQ71" i="7"/>
  <c r="AHS71" i="7"/>
  <c r="AHU71" i="7"/>
  <c r="AHW71" i="7"/>
  <c r="AHY71" i="7"/>
  <c r="AIA71" i="7"/>
  <c r="AIC71" i="7"/>
  <c r="AIE71" i="7"/>
  <c r="AIG71" i="7"/>
  <c r="AII71" i="7"/>
  <c r="AIK71" i="7"/>
  <c r="AIM71" i="7"/>
  <c r="AIO71" i="7"/>
  <c r="AIQ71" i="7"/>
  <c r="AIS71" i="7"/>
  <c r="AIU71" i="7"/>
  <c r="AIW71" i="7"/>
  <c r="AIY71" i="7"/>
  <c r="AJA71" i="7"/>
  <c r="AJC71" i="7"/>
  <c r="AJE71" i="7"/>
  <c r="AJG71" i="7"/>
  <c r="AJI71" i="7"/>
  <c r="AJK71" i="7"/>
  <c r="AJM71" i="7"/>
  <c r="AJO71" i="7"/>
  <c r="AJQ71" i="7"/>
  <c r="AJS71" i="7"/>
  <c r="AJU71" i="7"/>
  <c r="AJW71" i="7"/>
  <c r="AJY71" i="7"/>
  <c r="AKA71" i="7"/>
  <c r="AKC71" i="7"/>
  <c r="AKE71" i="7"/>
  <c r="AKG71" i="7"/>
  <c r="AKI71" i="7"/>
  <c r="AKK71" i="7"/>
  <c r="AKM71" i="7"/>
  <c r="AKO71" i="7"/>
  <c r="AKQ71" i="7"/>
  <c r="AKS71" i="7"/>
  <c r="AKU71" i="7"/>
  <c r="AKW71" i="7"/>
  <c r="AKY71" i="7"/>
  <c r="ALA71" i="7"/>
  <c r="ALC71" i="7"/>
  <c r="ALE71" i="7"/>
  <c r="ALG71" i="7"/>
  <c r="ALI71" i="7"/>
  <c r="ALK71" i="7"/>
  <c r="ALM71" i="7"/>
  <c r="ALO71" i="7"/>
  <c r="ALQ71" i="7"/>
  <c r="ALS71" i="7"/>
  <c r="ALU71" i="7"/>
  <c r="ALW71" i="7"/>
  <c r="ALY71" i="7"/>
  <c r="AMA71" i="7"/>
  <c r="AMC71" i="7"/>
  <c r="AME71" i="7"/>
  <c r="AMG71" i="7"/>
  <c r="AMI71" i="7"/>
  <c r="AMK71" i="7"/>
  <c r="AMM71" i="7"/>
  <c r="AMO71" i="7"/>
  <c r="AMQ71" i="7"/>
  <c r="AMS71" i="7"/>
  <c r="AMU71" i="7"/>
  <c r="AMW71" i="7"/>
  <c r="AMY71" i="7"/>
  <c r="ANA71" i="7"/>
  <c r="ANC71" i="7"/>
  <c r="ANE71" i="7"/>
  <c r="ANG71" i="7"/>
  <c r="ANI71" i="7"/>
  <c r="ANK71" i="7"/>
  <c r="ANM71" i="7"/>
  <c r="ANO71" i="7"/>
  <c r="ANQ71" i="7"/>
  <c r="ANS71" i="7"/>
  <c r="ANU71" i="7"/>
  <c r="ANW71" i="7"/>
  <c r="ANY71" i="7"/>
  <c r="AOA71" i="7"/>
  <c r="AOC71" i="7"/>
  <c r="AOE71" i="7"/>
  <c r="AOG71" i="7"/>
  <c r="AOI71" i="7"/>
  <c r="AOK71" i="7"/>
  <c r="AOM71" i="7"/>
  <c r="AOO71" i="7"/>
  <c r="AOQ71" i="7"/>
  <c r="AOS71" i="7"/>
  <c r="AOU71" i="7"/>
  <c r="AOW71" i="7"/>
  <c r="AOY71" i="7"/>
  <c r="APA71" i="7"/>
  <c r="APC71" i="7"/>
  <c r="APE71" i="7"/>
  <c r="APG71" i="7"/>
  <c r="API71" i="7"/>
  <c r="APK71" i="7"/>
  <c r="APM71" i="7"/>
  <c r="APO71" i="7"/>
  <c r="APQ71" i="7"/>
  <c r="APS71" i="7"/>
  <c r="APU71" i="7"/>
  <c r="APW71" i="7"/>
  <c r="APY71" i="7"/>
  <c r="AQA71" i="7"/>
  <c r="AQC71" i="7"/>
  <c r="AQE71" i="7"/>
  <c r="AQG71" i="7"/>
  <c r="AQI71" i="7"/>
  <c r="AQK71" i="7"/>
  <c r="AQM71" i="7"/>
  <c r="AQO71" i="7"/>
  <c r="AQQ71" i="7"/>
  <c r="AQS71" i="7"/>
  <c r="AQU71" i="7"/>
  <c r="AQW71" i="7"/>
  <c r="AQY71" i="7"/>
  <c r="ARA71" i="7"/>
  <c r="ARC71" i="7"/>
  <c r="ARE71" i="7"/>
  <c r="ARG71" i="7"/>
  <c r="ARI71" i="7"/>
  <c r="ARK71" i="7"/>
  <c r="ARM71" i="7"/>
  <c r="ARO71" i="7"/>
  <c r="ARQ71" i="7"/>
  <c r="ARS71" i="7"/>
  <c r="ARU71" i="7"/>
  <c r="ARW71" i="7"/>
  <c r="ARY71" i="7"/>
  <c r="ASA71" i="7"/>
  <c r="ASC71" i="7"/>
  <c r="ASE71" i="7"/>
  <c r="ASG71" i="7"/>
  <c r="ASI71" i="7"/>
  <c r="ASK71" i="7"/>
  <c r="ASM71" i="7"/>
  <c r="ASO71" i="7"/>
  <c r="ASQ71" i="7"/>
  <c r="ASS71" i="7"/>
  <c r="ASU71" i="7"/>
  <c r="ASW71" i="7"/>
  <c r="ASY71" i="7"/>
  <c r="ATA71" i="7"/>
  <c r="ATC71" i="7"/>
  <c r="ATE71" i="7"/>
  <c r="ATG71" i="7"/>
  <c r="ATI71" i="7"/>
  <c r="ATK71" i="7"/>
  <c r="ATM71" i="7"/>
  <c r="ATO71" i="7"/>
  <c r="ATQ71" i="7"/>
  <c r="ATS71" i="7"/>
  <c r="ATU71" i="7"/>
  <c r="ATW71" i="7"/>
  <c r="ATY71" i="7"/>
  <c r="AUA71" i="7"/>
  <c r="AUC71" i="7"/>
  <c r="AUE71" i="7"/>
  <c r="AUG71" i="7"/>
  <c r="AUI71" i="7"/>
  <c r="AUK71" i="7"/>
  <c r="AUM71" i="7"/>
  <c r="AUO71" i="7"/>
  <c r="AUQ71" i="7"/>
  <c r="AUS71" i="7"/>
  <c r="AUU71" i="7"/>
  <c r="AUW71" i="7"/>
  <c r="AUY71" i="7"/>
  <c r="AVA71" i="7"/>
  <c r="AVC71" i="7"/>
  <c r="AVE71" i="7"/>
  <c r="AVG71" i="7"/>
  <c r="AVI71" i="7"/>
  <c r="AVK71" i="7"/>
  <c r="AVM71" i="7"/>
  <c r="AVO71" i="7"/>
  <c r="AVQ71" i="7"/>
  <c r="AVS71" i="7"/>
  <c r="AVU71" i="7"/>
  <c r="AVW71" i="7"/>
  <c r="AVY71" i="7"/>
  <c r="AWA71" i="7"/>
  <c r="AWC71" i="7"/>
  <c r="AWE71" i="7"/>
  <c r="AWG71" i="7"/>
  <c r="AWI71" i="7"/>
  <c r="AWK71" i="7"/>
  <c r="AWM71" i="7"/>
  <c r="AWO71" i="7"/>
  <c r="AWQ71" i="7"/>
  <c r="AWS71" i="7"/>
  <c r="AWU71" i="7"/>
  <c r="AWW71" i="7"/>
  <c r="AWY71" i="7"/>
  <c r="AXA71" i="7"/>
  <c r="AXC71" i="7"/>
  <c r="AXE71" i="7"/>
  <c r="AXG71" i="7"/>
  <c r="AXI71" i="7"/>
  <c r="AXK71" i="7"/>
  <c r="AXM71" i="7"/>
  <c r="AXO71" i="7"/>
  <c r="AXQ71" i="7"/>
  <c r="AXS71" i="7"/>
  <c r="AXU71" i="7"/>
  <c r="AXW71" i="7"/>
  <c r="AXY71" i="7"/>
  <c r="AYA71" i="7"/>
  <c r="AYC71" i="7"/>
  <c r="AYE71" i="7"/>
  <c r="AYG71" i="7"/>
  <c r="AYI71" i="7"/>
  <c r="AYK71" i="7"/>
  <c r="AYM71" i="7"/>
  <c r="AYO71" i="7"/>
  <c r="AYQ71" i="7"/>
  <c r="AYS71" i="7"/>
  <c r="AYU71" i="7"/>
  <c r="AYW71" i="7"/>
  <c r="AYY71" i="7"/>
  <c r="AZA71" i="7"/>
  <c r="AZC71" i="7"/>
  <c r="AZE71" i="7"/>
  <c r="AZG71" i="7"/>
  <c r="AZI71" i="7"/>
  <c r="AZK71" i="7"/>
  <c r="AZM71" i="7"/>
  <c r="AZO71" i="7"/>
  <c r="AZQ71" i="7"/>
  <c r="AZS71" i="7"/>
  <c r="AZU71" i="7"/>
  <c r="AZW71" i="7"/>
  <c r="AZY71" i="7"/>
  <c r="BAA71" i="7"/>
  <c r="BAC71" i="7"/>
  <c r="BAE71" i="7"/>
  <c r="BAG71" i="7"/>
  <c r="BAI71" i="7"/>
  <c r="BAK71" i="7"/>
  <c r="BAM71" i="7"/>
  <c r="BAO71" i="7"/>
  <c r="BAQ71" i="7"/>
  <c r="BAS71" i="7"/>
  <c r="BAU71" i="7"/>
  <c r="BAW71" i="7"/>
  <c r="BAY71" i="7"/>
  <c r="BBA71" i="7"/>
  <c r="BBC71" i="7"/>
  <c r="BBE71" i="7"/>
  <c r="BBG71" i="7"/>
  <c r="BBI71" i="7"/>
  <c r="BBK71" i="7"/>
  <c r="BBM71" i="7"/>
  <c r="BBO71" i="7"/>
  <c r="BBQ71" i="7"/>
  <c r="BBS71" i="7"/>
  <c r="BBU71" i="7"/>
  <c r="BBW71" i="7"/>
  <c r="BBY71" i="7"/>
  <c r="BCA71" i="7"/>
  <c r="BCC71" i="7"/>
  <c r="BCE71" i="7"/>
  <c r="BCG71" i="7"/>
  <c r="BCI71" i="7"/>
  <c r="BCK71" i="7"/>
  <c r="BCM71" i="7"/>
  <c r="BCO71" i="7"/>
  <c r="BCQ71" i="7"/>
  <c r="BCS71" i="7"/>
  <c r="BCU71" i="7"/>
  <c r="BCW71" i="7"/>
  <c r="BCY71" i="7"/>
  <c r="BDA71" i="7"/>
  <c r="BDC71" i="7"/>
  <c r="BDE71" i="7"/>
  <c r="BDG71" i="7"/>
  <c r="BDI71" i="7"/>
  <c r="BDK71" i="7"/>
  <c r="BDM71" i="7"/>
  <c r="BDO71" i="7"/>
  <c r="BDQ71" i="7"/>
  <c r="BDS71" i="7"/>
  <c r="BDU71" i="7"/>
  <c r="BDW71" i="7"/>
  <c r="BDY71" i="7"/>
  <c r="BEA71" i="7"/>
  <c r="BEC71" i="7"/>
  <c r="BEE71" i="7"/>
  <c r="BEG71" i="7"/>
  <c r="BEI71" i="7"/>
  <c r="BEK71" i="7"/>
  <c r="BEM71" i="7"/>
  <c r="BEO71" i="7"/>
  <c r="BEQ71" i="7"/>
  <c r="BES71" i="7"/>
  <c r="BEU71" i="7"/>
  <c r="BEW71" i="7"/>
  <c r="BEY71" i="7"/>
  <c r="BFA71" i="7"/>
  <c r="BFC71" i="7"/>
  <c r="BFE71" i="7"/>
  <c r="BFG71" i="7"/>
  <c r="BFI71" i="7"/>
  <c r="BFK71" i="7"/>
  <c r="BFM71" i="7"/>
  <c r="BFO71" i="7"/>
  <c r="BFQ71" i="7"/>
  <c r="BFS71" i="7"/>
  <c r="BFU71" i="7"/>
  <c r="BFW71" i="7"/>
  <c r="BFY71" i="7"/>
  <c r="BGA71" i="7"/>
  <c r="BGC71" i="7"/>
  <c r="BGE71" i="7"/>
  <c r="BGG71" i="7"/>
  <c r="BGI71" i="7"/>
  <c r="BGK71" i="7"/>
  <c r="BGM71" i="7"/>
  <c r="BGO71" i="7"/>
  <c r="BGQ71" i="7"/>
  <c r="BGS71" i="7"/>
  <c r="BGU71" i="7"/>
  <c r="BGW71" i="7"/>
  <c r="BGY71" i="7"/>
  <c r="BHA71" i="7"/>
  <c r="BHC71" i="7"/>
  <c r="BHE71" i="7"/>
  <c r="BHG71" i="7"/>
  <c r="BHI71" i="7"/>
  <c r="BHK71" i="7"/>
  <c r="BHM71" i="7"/>
  <c r="BHO71" i="7"/>
  <c r="BHQ71" i="7"/>
  <c r="BHS71" i="7"/>
  <c r="BHU71" i="7"/>
  <c r="BHW71" i="7"/>
  <c r="BHY71" i="7"/>
  <c r="BIA71" i="7"/>
  <c r="BIC71" i="7"/>
  <c r="BIE71" i="7"/>
  <c r="BIG71" i="7"/>
  <c r="BII71" i="7"/>
  <c r="BIK71" i="7"/>
  <c r="BIM71" i="7"/>
  <c r="BIO71" i="7"/>
  <c r="BIQ71" i="7"/>
  <c r="BIS71" i="7"/>
  <c r="BIU71" i="7"/>
  <c r="BIW71" i="7"/>
  <c r="BIY71" i="7"/>
  <c r="BJA71" i="7"/>
  <c r="BJC71" i="7"/>
  <c r="BJE71" i="7"/>
  <c r="BJG71" i="7"/>
  <c r="BJI71" i="7"/>
  <c r="BJK71" i="7"/>
  <c r="BJM71" i="7"/>
  <c r="BJO71" i="7"/>
  <c r="BJQ71" i="7"/>
  <c r="BJS71" i="7"/>
  <c r="BJU71" i="7"/>
  <c r="BJW71" i="7"/>
  <c r="BJY71" i="7"/>
  <c r="BKA71" i="7"/>
  <c r="BKC71" i="7"/>
  <c r="BKE71" i="7"/>
  <c r="BKG71" i="7"/>
  <c r="BKI71" i="7"/>
  <c r="BKK71" i="7"/>
  <c r="BKM71" i="7"/>
  <c r="BKO71" i="7"/>
  <c r="BKQ71" i="7"/>
  <c r="BKS71" i="7"/>
  <c r="BKU71" i="7"/>
  <c r="BKW71" i="7"/>
  <c r="BKY71" i="7"/>
  <c r="BLA71" i="7"/>
  <c r="BLC71" i="7"/>
  <c r="BLE71" i="7"/>
  <c r="BLG71" i="7"/>
  <c r="BLI71" i="7"/>
  <c r="BLK71" i="7"/>
  <c r="BLM71" i="7"/>
  <c r="BLO71" i="7"/>
  <c r="BLQ71" i="7"/>
  <c r="BLS71" i="7"/>
  <c r="BLU71" i="7"/>
  <c r="BLW71" i="7"/>
  <c r="BLY71" i="7"/>
  <c r="BMA71" i="7"/>
  <c r="BMC71" i="7"/>
  <c r="BME71" i="7"/>
  <c r="BMG71" i="7"/>
  <c r="BMI71" i="7"/>
  <c r="BMK71" i="7"/>
  <c r="BMM71" i="7"/>
  <c r="BMO71" i="7"/>
  <c r="BMQ71" i="7"/>
  <c r="BMS71" i="7"/>
  <c r="BMU71" i="7"/>
  <c r="BMW71" i="7"/>
  <c r="BMY71" i="7"/>
  <c r="BNA71" i="7"/>
  <c r="BNC71" i="7"/>
  <c r="BNE71" i="7"/>
  <c r="BNG71" i="7"/>
  <c r="BNI71" i="7"/>
  <c r="BNK71" i="7"/>
  <c r="BNM71" i="7"/>
  <c r="BNO71" i="7"/>
  <c r="BNQ71" i="7"/>
  <c r="BNS71" i="7"/>
  <c r="BNU71" i="7"/>
  <c r="BNW71" i="7"/>
  <c r="BNY71" i="7"/>
  <c r="BOA71" i="7"/>
  <c r="BOC71" i="7"/>
  <c r="BOE71" i="7"/>
  <c r="BOG71" i="7"/>
  <c r="BOI71" i="7"/>
  <c r="BOK71" i="7"/>
  <c r="BOM71" i="7"/>
  <c r="BOO71" i="7"/>
  <c r="BOQ71" i="7"/>
  <c r="BOS71" i="7"/>
  <c r="BOU71" i="7"/>
  <c r="BOW71" i="7"/>
  <c r="BOY71" i="7"/>
  <c r="BPA71" i="7"/>
  <c r="BPC71" i="7"/>
  <c r="BPE71" i="7"/>
  <c r="BPG71" i="7"/>
  <c r="BPI71" i="7"/>
  <c r="BPK71" i="7"/>
  <c r="BPM71" i="7"/>
  <c r="BPO71" i="7"/>
  <c r="BPQ71" i="7"/>
  <c r="BPS71" i="7"/>
  <c r="BPU71" i="7"/>
  <c r="BPW71" i="7"/>
  <c r="BPY71" i="7"/>
  <c r="BQA71" i="7"/>
  <c r="BQC71" i="7"/>
  <c r="BQE71" i="7"/>
  <c r="BQG71" i="7"/>
  <c r="BQI71" i="7"/>
  <c r="BQK71" i="7"/>
  <c r="BQM71" i="7"/>
  <c r="BQO71" i="7"/>
  <c r="BQQ71" i="7"/>
  <c r="BQS71" i="7"/>
  <c r="BQU71" i="7"/>
  <c r="BQW71" i="7"/>
  <c r="BQY71" i="7"/>
  <c r="BRA71" i="7"/>
  <c r="BRC71" i="7"/>
  <c r="BRE71" i="7"/>
  <c r="BRG71" i="7"/>
  <c r="BRI71" i="7"/>
  <c r="BRK71" i="7"/>
  <c r="BRM71" i="7"/>
  <c r="BRO71" i="7"/>
  <c r="BRQ71" i="7"/>
  <c r="BRS71" i="7"/>
  <c r="BRU71" i="7"/>
  <c r="BRW71" i="7"/>
  <c r="BRY71" i="7"/>
  <c r="BSA71" i="7"/>
  <c r="BSC71" i="7"/>
  <c r="BSE71" i="7"/>
  <c r="BSG71" i="7"/>
  <c r="BSI71" i="7"/>
  <c r="BSK71" i="7"/>
  <c r="BSM71" i="7"/>
  <c r="BSO71" i="7"/>
  <c r="BSQ71" i="7"/>
  <c r="BSS71" i="7"/>
  <c r="BSU71" i="7"/>
  <c r="BSW71" i="7"/>
  <c r="BSY71" i="7"/>
  <c r="BTA71" i="7"/>
  <c r="BTC71" i="7"/>
  <c r="BTE71" i="7"/>
  <c r="BTG71" i="7"/>
  <c r="BTI71" i="7"/>
  <c r="BTK71" i="7"/>
  <c r="BTM71" i="7"/>
  <c r="BTO71" i="7"/>
  <c r="BTQ71" i="7"/>
  <c r="BTS71" i="7"/>
  <c r="BTU71" i="7"/>
  <c r="BTW71" i="7"/>
  <c r="BTY71" i="7"/>
  <c r="BUA71" i="7"/>
  <c r="BUC71" i="7"/>
  <c r="BUE71" i="7"/>
  <c r="BUG71" i="7"/>
  <c r="BUI71" i="7"/>
  <c r="BUK71" i="7"/>
  <c r="BUM71" i="7"/>
  <c r="BUO71" i="7"/>
  <c r="BUQ71" i="7"/>
  <c r="BUS71" i="7"/>
  <c r="BUU71" i="7"/>
  <c r="BUW71" i="7"/>
  <c r="BUY71" i="7"/>
  <c r="BVA71" i="7"/>
  <c r="BVC71" i="7"/>
  <c r="BVE71" i="7"/>
  <c r="BVG71" i="7"/>
  <c r="BVI71" i="7"/>
  <c r="BVK71" i="7"/>
  <c r="BVM71" i="7"/>
  <c r="BVO71" i="7"/>
  <c r="BVQ71" i="7"/>
  <c r="BVS71" i="7"/>
  <c r="BVU71" i="7"/>
  <c r="BVW71" i="7"/>
  <c r="BVY71" i="7"/>
  <c r="BWA71" i="7"/>
  <c r="BWC71" i="7"/>
  <c r="BWE71" i="7"/>
  <c r="BWG71" i="7"/>
  <c r="BWI71" i="7"/>
  <c r="BWK71" i="7"/>
  <c r="BWM71" i="7"/>
  <c r="BWO71" i="7"/>
  <c r="BWQ71" i="7"/>
  <c r="BWS71" i="7"/>
  <c r="BWU71" i="7"/>
  <c r="BWW71" i="7"/>
  <c r="BWY71" i="7"/>
  <c r="BXA71" i="7"/>
  <c r="BXC71" i="7"/>
  <c r="BXE71" i="7"/>
  <c r="BXG71" i="7"/>
  <c r="BXI71" i="7"/>
  <c r="BXK71" i="7"/>
  <c r="BXM71" i="7"/>
  <c r="BXO71" i="7"/>
  <c r="BXQ71" i="7"/>
  <c r="BXS71" i="7"/>
  <c r="BXU71" i="7"/>
  <c r="BXW71" i="7"/>
  <c r="BXY71" i="7"/>
  <c r="BYA71" i="7"/>
  <c r="BYC71" i="7"/>
  <c r="BYE71" i="7"/>
  <c r="BYG71" i="7"/>
  <c r="BYI71" i="7"/>
  <c r="BYK71" i="7"/>
  <c r="BYM71" i="7"/>
  <c r="BYO71" i="7"/>
  <c r="BYQ71" i="7"/>
  <c r="BYS71" i="7"/>
  <c r="BYU71" i="7"/>
  <c r="BYW71" i="7"/>
  <c r="BYY71" i="7"/>
  <c r="BZA71" i="7"/>
  <c r="BZC71" i="7"/>
  <c r="BZE71" i="7"/>
  <c r="BZG71" i="7"/>
  <c r="BZI71" i="7"/>
  <c r="BZK71" i="7"/>
  <c r="BZM71" i="7"/>
  <c r="BZO71" i="7"/>
  <c r="BZQ71" i="7"/>
  <c r="BZS71" i="7"/>
  <c r="BZU71" i="7"/>
  <c r="BZW71" i="7"/>
  <c r="BZY71" i="7"/>
  <c r="CAA71" i="7"/>
  <c r="CAC71" i="7"/>
  <c r="CAE71" i="7"/>
  <c r="CAG71" i="7"/>
  <c r="CAI71" i="7"/>
  <c r="CAK71" i="7"/>
  <c r="CAM71" i="7"/>
  <c r="CAO71" i="7"/>
  <c r="CAQ71" i="7"/>
  <c r="CAS71" i="7"/>
  <c r="CAU71" i="7"/>
  <c r="CAW71" i="7"/>
  <c r="CAY71" i="7"/>
  <c r="CBA71" i="7"/>
  <c r="CBC71" i="7"/>
  <c r="CBE71" i="7"/>
  <c r="CBG71" i="7"/>
  <c r="CBI71" i="7"/>
  <c r="CBK71" i="7"/>
  <c r="CBM71" i="7"/>
  <c r="CBO71" i="7"/>
  <c r="CBQ71" i="7"/>
  <c r="CBS71" i="7"/>
  <c r="CBU71" i="7"/>
  <c r="CBW71" i="7"/>
  <c r="CBY71" i="7"/>
  <c r="CCA71" i="7"/>
  <c r="CCC71" i="7"/>
  <c r="CCE71" i="7"/>
  <c r="CCG71" i="7"/>
  <c r="CCI71" i="7"/>
  <c r="CCK71" i="7"/>
  <c r="CCM71" i="7"/>
  <c r="CCO71" i="7"/>
  <c r="CCQ71" i="7"/>
  <c r="CCS71" i="7"/>
  <c r="CCU71" i="7"/>
  <c r="CCW71" i="7"/>
  <c r="CCY71" i="7"/>
  <c r="CDA71" i="7"/>
  <c r="CDC71" i="7"/>
  <c r="CDE71" i="7"/>
  <c r="CDG71" i="7"/>
  <c r="CDI71" i="7"/>
  <c r="CDK71" i="7"/>
  <c r="CDM71" i="7"/>
  <c r="CDO71" i="7"/>
  <c r="CDQ71" i="7"/>
  <c r="CDS71" i="7"/>
  <c r="CDU71" i="7"/>
  <c r="CDW71" i="7"/>
  <c r="CDY71" i="7"/>
  <c r="CEA71" i="7"/>
  <c r="CEC71" i="7"/>
  <c r="CEE71" i="7"/>
  <c r="CEG71" i="7"/>
  <c r="CEI71" i="7"/>
  <c r="CEK71" i="7"/>
  <c r="CEM71" i="7"/>
  <c r="CEO71" i="7"/>
  <c r="CEQ71" i="7"/>
  <c r="CES71" i="7"/>
  <c r="CEU71" i="7"/>
  <c r="CEW71" i="7"/>
  <c r="CEY71" i="7"/>
  <c r="CFA71" i="7"/>
  <c r="CFC71" i="7"/>
  <c r="CFE71" i="7"/>
  <c r="CFG71" i="7"/>
  <c r="CFI71" i="7"/>
  <c r="CFK71" i="7"/>
  <c r="CFM71" i="7"/>
  <c r="CFO71" i="7"/>
  <c r="CFQ71" i="7"/>
  <c r="CFS71" i="7"/>
  <c r="CFU71" i="7"/>
  <c r="CFW71" i="7"/>
  <c r="CFY71" i="7"/>
  <c r="CGA71" i="7"/>
  <c r="CGC71" i="7"/>
  <c r="CGE71" i="7"/>
  <c r="CGG71" i="7"/>
  <c r="CGI71" i="7"/>
  <c r="CGK71" i="7"/>
  <c r="CGM71" i="7"/>
  <c r="CGO71" i="7"/>
  <c r="CGQ71" i="7"/>
  <c r="CGS71" i="7"/>
  <c r="CGU71" i="7"/>
  <c r="CGW71" i="7"/>
  <c r="CGY71" i="7"/>
  <c r="CHA71" i="7"/>
  <c r="CHC71" i="7"/>
  <c r="CHE71" i="7"/>
  <c r="CHG71" i="7"/>
  <c r="CHI71" i="7"/>
  <c r="CHK71" i="7"/>
  <c r="CHM71" i="7"/>
  <c r="CHO71" i="7"/>
  <c r="CHQ71" i="7"/>
  <c r="CHS71" i="7"/>
  <c r="CHU71" i="7"/>
  <c r="CHW71" i="7"/>
  <c r="CHY71" i="7"/>
  <c r="CIA71" i="7"/>
  <c r="CIC71" i="7"/>
  <c r="CIE71" i="7"/>
  <c r="CIG71" i="7"/>
  <c r="CII71" i="7"/>
  <c r="CIK71" i="7"/>
  <c r="CIM71" i="7"/>
  <c r="CIO71" i="7"/>
  <c r="CIQ71" i="7"/>
  <c r="CIS71" i="7"/>
  <c r="CIU71" i="7"/>
  <c r="CIW71" i="7"/>
  <c r="CIY71" i="7"/>
  <c r="CJA71" i="7"/>
  <c r="CJC71" i="7"/>
  <c r="CJE71" i="7"/>
  <c r="CJG71" i="7"/>
  <c r="CJI71" i="7"/>
  <c r="CJK71" i="7"/>
  <c r="CJM71" i="7"/>
  <c r="CJO71" i="7"/>
  <c r="CJQ71" i="7"/>
  <c r="CJS71" i="7"/>
  <c r="CJU71" i="7"/>
  <c r="CJW71" i="7"/>
  <c r="CJY71" i="7"/>
  <c r="CKA71" i="7"/>
  <c r="CKC71" i="7"/>
  <c r="CKE71" i="7"/>
  <c r="CKG71" i="7"/>
  <c r="CKI71" i="7"/>
  <c r="CKK71" i="7"/>
  <c r="CKM71" i="7"/>
  <c r="CKO71" i="7"/>
  <c r="CKQ71" i="7"/>
  <c r="CKS71" i="7"/>
  <c r="CKU71" i="7"/>
  <c r="CKW71" i="7"/>
  <c r="CKY71" i="7"/>
  <c r="CLA71" i="7"/>
  <c r="CLC71" i="7"/>
  <c r="CLE71" i="7"/>
  <c r="CLG71" i="7"/>
  <c r="CLI71" i="7"/>
  <c r="CLK71" i="7"/>
  <c r="CLM71" i="7"/>
  <c r="CLO71" i="7"/>
  <c r="CLQ71" i="7"/>
  <c r="CLS71" i="7"/>
  <c r="CLU71" i="7"/>
  <c r="CLW71" i="7"/>
  <c r="CLY71" i="7"/>
  <c r="CMA71" i="7"/>
  <c r="CMC71" i="7"/>
  <c r="CME71" i="7"/>
  <c r="CMG71" i="7"/>
  <c r="CMI71" i="7"/>
  <c r="CMK71" i="7"/>
  <c r="CMM71" i="7"/>
  <c r="CMO71" i="7"/>
  <c r="CMQ71" i="7"/>
  <c r="CMS71" i="7"/>
  <c r="CMU71" i="7"/>
  <c r="CMW71" i="7"/>
  <c r="CMY71" i="7"/>
  <c r="CNA71" i="7"/>
  <c r="CNC71" i="7"/>
  <c r="CNE71" i="7"/>
  <c r="CNG71" i="7"/>
  <c r="CNI71" i="7"/>
  <c r="CNK71" i="7"/>
  <c r="CNM71" i="7"/>
  <c r="CNO71" i="7"/>
  <c r="CNQ71" i="7"/>
  <c r="CNS71" i="7"/>
  <c r="CNU71" i="7"/>
  <c r="CNW71" i="7"/>
  <c r="CNY71" i="7"/>
  <c r="COA71" i="7"/>
  <c r="COC71" i="7"/>
  <c r="COE71" i="7"/>
  <c r="COG71" i="7"/>
  <c r="COI71" i="7"/>
  <c r="COK71" i="7"/>
  <c r="COM71" i="7"/>
  <c r="COO71" i="7"/>
  <c r="COQ71" i="7"/>
  <c r="COS71" i="7"/>
  <c r="COU71" i="7"/>
  <c r="COW71" i="7"/>
  <c r="COY71" i="7"/>
  <c r="CPA71" i="7"/>
  <c r="CPC71" i="7"/>
  <c r="CPE71" i="7"/>
  <c r="CPG71" i="7"/>
  <c r="CPI71" i="7"/>
  <c r="CPK71" i="7"/>
  <c r="CPM71" i="7"/>
  <c r="CPO71" i="7"/>
  <c r="CPQ71" i="7"/>
  <c r="CPS71" i="7"/>
  <c r="CPU71" i="7"/>
  <c r="CPW71" i="7"/>
  <c r="CPY71" i="7"/>
  <c r="CQA71" i="7"/>
  <c r="CQC71" i="7"/>
  <c r="CQE71" i="7"/>
  <c r="CQG71" i="7"/>
  <c r="CQI71" i="7"/>
  <c r="CQK71" i="7"/>
  <c r="CQM71" i="7"/>
  <c r="CQO71" i="7"/>
  <c r="CQQ71" i="7"/>
  <c r="CQS71" i="7"/>
  <c r="CQU71" i="7"/>
  <c r="CQW71" i="7"/>
  <c r="CQY71" i="7"/>
  <c r="CRA71" i="7"/>
  <c r="CRC71" i="7"/>
  <c r="CRE71" i="7"/>
  <c r="CRG71" i="7"/>
  <c r="CRI71" i="7"/>
  <c r="CRK71" i="7"/>
  <c r="CRM71" i="7"/>
  <c r="CRO71" i="7"/>
  <c r="CRQ71" i="7"/>
  <c r="CRS71" i="7"/>
  <c r="CRU71" i="7"/>
  <c r="CRW71" i="7"/>
  <c r="CRY71" i="7"/>
  <c r="CSA71" i="7"/>
  <c r="CSC71" i="7"/>
  <c r="CSE71" i="7"/>
  <c r="CSG71" i="7"/>
  <c r="CSI71" i="7"/>
  <c r="CSK71" i="7"/>
  <c r="CSM71" i="7"/>
  <c r="CSO71" i="7"/>
  <c r="CSQ71" i="7"/>
  <c r="CSS71" i="7"/>
  <c r="CSU71" i="7"/>
  <c r="CSW71" i="7"/>
  <c r="CSY71" i="7"/>
  <c r="CTA71" i="7"/>
  <c r="CTC71" i="7"/>
  <c r="CTE71" i="7"/>
  <c r="CTG71" i="7"/>
  <c r="CTI71" i="7"/>
  <c r="CTK71" i="7"/>
  <c r="CTM71" i="7"/>
  <c r="CTO71" i="7"/>
  <c r="CTQ71" i="7"/>
  <c r="CTS71" i="7"/>
  <c r="CTU71" i="7"/>
  <c r="CTW71" i="7"/>
  <c r="CTY71" i="7"/>
  <c r="CUA71" i="7"/>
  <c r="CUC71" i="7"/>
  <c r="CUE71" i="7"/>
  <c r="CUG71" i="7"/>
  <c r="CUI71" i="7"/>
  <c r="CUK71" i="7"/>
  <c r="CUM71" i="7"/>
  <c r="CUO71" i="7"/>
  <c r="CUQ71" i="7"/>
  <c r="CUS71" i="7"/>
  <c r="CUU71" i="7"/>
  <c r="CUW71" i="7"/>
  <c r="CUY71" i="7"/>
  <c r="CVA71" i="7"/>
  <c r="CVC71" i="7"/>
  <c r="CVE71" i="7"/>
  <c r="CVG71" i="7"/>
  <c r="CVI71" i="7"/>
  <c r="CVK71" i="7"/>
  <c r="CVM71" i="7"/>
  <c r="CVO71" i="7"/>
  <c r="CVQ71" i="7"/>
  <c r="CVS71" i="7"/>
  <c r="CVU71" i="7"/>
  <c r="CVW71" i="7"/>
  <c r="CVY71" i="7"/>
  <c r="CWA71" i="7"/>
  <c r="CWC71" i="7"/>
  <c r="CWE71" i="7"/>
  <c r="CWG71" i="7"/>
  <c r="CWI71" i="7"/>
  <c r="CWK71" i="7"/>
  <c r="CWM71" i="7"/>
  <c r="CWO71" i="7"/>
  <c r="CWQ71" i="7"/>
  <c r="CWS71" i="7"/>
  <c r="CWU71" i="7"/>
  <c r="CWW71" i="7"/>
  <c r="CWY71" i="7"/>
  <c r="CXA71" i="7"/>
  <c r="CXC71" i="7"/>
  <c r="CXE71" i="7"/>
  <c r="CXG71" i="7"/>
  <c r="CXI71" i="7"/>
  <c r="CXK71" i="7"/>
  <c r="CXM71" i="7"/>
  <c r="CXO71" i="7"/>
  <c r="CXQ71" i="7"/>
  <c r="CXS71" i="7"/>
  <c r="CXU71" i="7"/>
  <c r="CXW71" i="7"/>
  <c r="CXY71" i="7"/>
  <c r="CYA71" i="7"/>
  <c r="CYC71" i="7"/>
  <c r="CYE71" i="7"/>
  <c r="CYG71" i="7"/>
  <c r="CYI71" i="7"/>
  <c r="CYK71" i="7"/>
  <c r="CYM71" i="7"/>
  <c r="CYO71" i="7"/>
  <c r="CYQ71" i="7"/>
  <c r="CYS71" i="7"/>
  <c r="CYU71" i="7"/>
  <c r="CYW71" i="7"/>
  <c r="CYY71" i="7"/>
  <c r="CZA71" i="7"/>
  <c r="CZC71" i="7"/>
  <c r="CZE71" i="7"/>
  <c r="CZG71" i="7"/>
  <c r="CZI71" i="7"/>
  <c r="CZK71" i="7"/>
  <c r="CZM71" i="7"/>
  <c r="CZO71" i="7"/>
  <c r="CZQ71" i="7"/>
  <c r="CZS71" i="7"/>
  <c r="CZU71" i="7"/>
  <c r="CZW71" i="7"/>
  <c r="CZY71" i="7"/>
  <c r="DAA71" i="7"/>
  <c r="DAC71" i="7"/>
  <c r="DAE71" i="7"/>
  <c r="DAG71" i="7"/>
  <c r="DAI71" i="7"/>
  <c r="DAK71" i="7"/>
  <c r="DAM71" i="7"/>
  <c r="DAO71" i="7"/>
  <c r="DAQ71" i="7"/>
  <c r="DAS71" i="7"/>
  <c r="DAU71" i="7"/>
  <c r="DAW71" i="7"/>
  <c r="DAY71" i="7"/>
  <c r="DBA71" i="7"/>
  <c r="DBC71" i="7"/>
  <c r="DBE71" i="7"/>
  <c r="DBG71" i="7"/>
  <c r="DBI71" i="7"/>
  <c r="DBK71" i="7"/>
  <c r="DBM71" i="7"/>
  <c r="DBO71" i="7"/>
  <c r="DBQ71" i="7"/>
  <c r="DBS71" i="7"/>
  <c r="DBU71" i="7"/>
  <c r="DBW71" i="7"/>
  <c r="DBY71" i="7"/>
  <c r="DCA71" i="7"/>
  <c r="DCC71" i="7"/>
  <c r="DCE71" i="7"/>
  <c r="DCG71" i="7"/>
  <c r="DCI71" i="7"/>
  <c r="DCK71" i="7"/>
  <c r="DCM71" i="7"/>
  <c r="DCO71" i="7"/>
  <c r="DCQ71" i="7"/>
  <c r="DCS71" i="7"/>
  <c r="DCU71" i="7"/>
  <c r="DCW71" i="7"/>
  <c r="DCY71" i="7"/>
  <c r="DDA71" i="7"/>
  <c r="DDC71" i="7"/>
  <c r="DDE71" i="7"/>
  <c r="DDG71" i="7"/>
  <c r="DDI71" i="7"/>
  <c r="DDK71" i="7"/>
  <c r="DDM71" i="7"/>
  <c r="DDO71" i="7"/>
  <c r="DDQ71" i="7"/>
  <c r="DDS71" i="7"/>
  <c r="DDU71" i="7"/>
  <c r="DDW71" i="7"/>
  <c r="DDY71" i="7"/>
  <c r="DEA71" i="7"/>
  <c r="DEC71" i="7"/>
  <c r="DEE71" i="7"/>
  <c r="DEG71" i="7"/>
  <c r="DEI71" i="7"/>
  <c r="DEK71" i="7"/>
  <c r="DEM71" i="7"/>
  <c r="DEO71" i="7"/>
  <c r="DEQ71" i="7"/>
  <c r="DES71" i="7"/>
  <c r="DEU71" i="7"/>
  <c r="DEW71" i="7"/>
  <c r="DEY71" i="7"/>
  <c r="DFA71" i="7"/>
  <c r="DFC71" i="7"/>
  <c r="DFE71" i="7"/>
  <c r="DFG71" i="7"/>
  <c r="DFI71" i="7"/>
  <c r="DFK71" i="7"/>
  <c r="DFM71" i="7"/>
  <c r="DFO71" i="7"/>
  <c r="DFQ71" i="7"/>
  <c r="DFS71" i="7"/>
  <c r="DFU71" i="7"/>
  <c r="DFW71" i="7"/>
  <c r="DFY71" i="7"/>
  <c r="DGA71" i="7"/>
  <c r="DGC71" i="7"/>
  <c r="DGE71" i="7"/>
  <c r="DGG71" i="7"/>
  <c r="DGI71" i="7"/>
  <c r="DGK71" i="7"/>
  <c r="DGM71" i="7"/>
  <c r="DGO71" i="7"/>
  <c r="DGQ71" i="7"/>
  <c r="DGS71" i="7"/>
  <c r="DGU71" i="7"/>
  <c r="DGW71" i="7"/>
  <c r="DGY71" i="7"/>
  <c r="DHA71" i="7"/>
  <c r="DHC71" i="7"/>
  <c r="DHE71" i="7"/>
  <c r="DHG71" i="7"/>
  <c r="DHI71" i="7"/>
  <c r="DHK71" i="7"/>
  <c r="DHM71" i="7"/>
  <c r="DHO71" i="7"/>
  <c r="DHQ71" i="7"/>
  <c r="DHS71" i="7"/>
  <c r="DHU71" i="7"/>
  <c r="DHW71" i="7"/>
  <c r="DHY71" i="7"/>
  <c r="DIA71" i="7"/>
  <c r="DIC71" i="7"/>
  <c r="DIE71" i="7"/>
  <c r="DIG71" i="7"/>
  <c r="DII71" i="7"/>
  <c r="DIK71" i="7"/>
  <c r="DIM71" i="7"/>
  <c r="DIO71" i="7"/>
  <c r="DIQ71" i="7"/>
  <c r="DIS71" i="7"/>
  <c r="DIU71" i="7"/>
  <c r="DIW71" i="7"/>
  <c r="DIY71" i="7"/>
  <c r="DJA71" i="7"/>
  <c r="DJC71" i="7"/>
  <c r="DJE71" i="7"/>
  <c r="DJG71" i="7"/>
  <c r="DJI71" i="7"/>
  <c r="DJK71" i="7"/>
  <c r="DJM71" i="7"/>
  <c r="DJO71" i="7"/>
  <c r="DJQ71" i="7"/>
  <c r="DJS71" i="7"/>
  <c r="DJU71" i="7"/>
  <c r="DJW71" i="7"/>
  <c r="DJY71" i="7"/>
  <c r="DKA71" i="7"/>
  <c r="DKC71" i="7"/>
  <c r="DKE71" i="7"/>
  <c r="DKG71" i="7"/>
  <c r="DKI71" i="7"/>
  <c r="DKK71" i="7"/>
  <c r="DKM71" i="7"/>
  <c r="DKO71" i="7"/>
  <c r="DKQ71" i="7"/>
  <c r="DKS71" i="7"/>
  <c r="DKU71" i="7"/>
  <c r="DKW71" i="7"/>
  <c r="DKY71" i="7"/>
  <c r="DLA71" i="7"/>
  <c r="DLC71" i="7"/>
  <c r="DLE71" i="7"/>
  <c r="DLG71" i="7"/>
  <c r="DLI71" i="7"/>
  <c r="DLK71" i="7"/>
  <c r="DLM71" i="7"/>
  <c r="DLO71" i="7"/>
  <c r="DLQ71" i="7"/>
  <c r="DLS71" i="7"/>
  <c r="DLU71" i="7"/>
  <c r="DLW71" i="7"/>
  <c r="DLY71" i="7"/>
  <c r="DMA71" i="7"/>
  <c r="DMC71" i="7"/>
  <c r="DME71" i="7"/>
  <c r="DMG71" i="7"/>
  <c r="DMI71" i="7"/>
  <c r="DMK71" i="7"/>
  <c r="DMM71" i="7"/>
  <c r="DMO71" i="7"/>
  <c r="DMQ71" i="7"/>
  <c r="DMS71" i="7"/>
  <c r="DMU71" i="7"/>
  <c r="DMW71" i="7"/>
  <c r="DMY71" i="7"/>
  <c r="DNA71" i="7"/>
  <c r="DNC71" i="7"/>
  <c r="DNE71" i="7"/>
  <c r="DNG71" i="7"/>
  <c r="DNI71" i="7"/>
  <c r="DNK71" i="7"/>
  <c r="DNM71" i="7"/>
  <c r="DNO71" i="7"/>
  <c r="DNQ71" i="7"/>
  <c r="DNS71" i="7"/>
  <c r="DNU71" i="7"/>
  <c r="DNW71" i="7"/>
  <c r="DNY71" i="7"/>
  <c r="DOA71" i="7"/>
  <c r="DOC71" i="7"/>
  <c r="DOE71" i="7"/>
  <c r="DOG71" i="7"/>
  <c r="DOI71" i="7"/>
  <c r="DOK71" i="7"/>
  <c r="DOM71" i="7"/>
  <c r="DOO71" i="7"/>
  <c r="DOQ71" i="7"/>
  <c r="DOS71" i="7"/>
  <c r="DOU71" i="7"/>
  <c r="DOW71" i="7"/>
  <c r="DOY71" i="7"/>
  <c r="DPA71" i="7"/>
  <c r="DPC71" i="7"/>
  <c r="DPE71" i="7"/>
  <c r="DPG71" i="7"/>
  <c r="DPI71" i="7"/>
  <c r="DPK71" i="7"/>
  <c r="DPM71" i="7"/>
  <c r="DPO71" i="7"/>
  <c r="DPQ71" i="7"/>
  <c r="DPS71" i="7"/>
  <c r="DPU71" i="7"/>
  <c r="DPW71" i="7"/>
  <c r="DPY71" i="7"/>
  <c r="DQA71" i="7"/>
  <c r="DQC71" i="7"/>
  <c r="DQE71" i="7"/>
  <c r="DQG71" i="7"/>
  <c r="DQI71" i="7"/>
  <c r="DQK71" i="7"/>
  <c r="DQM71" i="7"/>
  <c r="DQO71" i="7"/>
  <c r="DQQ71" i="7"/>
  <c r="DQS71" i="7"/>
  <c r="DQU71" i="7"/>
  <c r="DQW71" i="7"/>
  <c r="DQY71" i="7"/>
  <c r="DRA71" i="7"/>
  <c r="DRC71" i="7"/>
  <c r="DRE71" i="7"/>
  <c r="DRG71" i="7"/>
  <c r="DRI71" i="7"/>
  <c r="DRK71" i="7"/>
  <c r="DRM71" i="7"/>
  <c r="DRO71" i="7"/>
  <c r="DRQ71" i="7"/>
  <c r="DRS71" i="7"/>
  <c r="DRU71" i="7"/>
  <c r="DRW71" i="7"/>
  <c r="DRY71" i="7"/>
  <c r="DSA71" i="7"/>
  <c r="DSC71" i="7"/>
  <c r="DSE71" i="7"/>
  <c r="DSG71" i="7"/>
  <c r="DSI71" i="7"/>
  <c r="DSK71" i="7"/>
  <c r="DSM71" i="7"/>
  <c r="DSO71" i="7"/>
  <c r="DSQ71" i="7"/>
  <c r="DSS71" i="7"/>
  <c r="DSU71" i="7"/>
  <c r="DSW71" i="7"/>
  <c r="DSY71" i="7"/>
  <c r="DTA71" i="7"/>
  <c r="DTC71" i="7"/>
  <c r="DTE71" i="7"/>
  <c r="DTG71" i="7"/>
  <c r="DTI71" i="7"/>
  <c r="DTK71" i="7"/>
  <c r="DTM71" i="7"/>
  <c r="DTO71" i="7"/>
  <c r="DTQ71" i="7"/>
  <c r="DTS71" i="7"/>
  <c r="DTU71" i="7"/>
  <c r="DTW71" i="7"/>
  <c r="DTY71" i="7"/>
  <c r="DUA71" i="7"/>
  <c r="DUC71" i="7"/>
  <c r="DUE71" i="7"/>
  <c r="DUG71" i="7"/>
  <c r="DUI71" i="7"/>
  <c r="DUK71" i="7"/>
  <c r="DUM71" i="7"/>
  <c r="DUO71" i="7"/>
  <c r="DUQ71" i="7"/>
  <c r="DUS71" i="7"/>
  <c r="DUU71" i="7"/>
  <c r="DUW71" i="7"/>
  <c r="DUY71" i="7"/>
  <c r="DVA71" i="7"/>
  <c r="DVC71" i="7"/>
  <c r="DVE71" i="7"/>
  <c r="DVG71" i="7"/>
  <c r="DVI71" i="7"/>
  <c r="DVK71" i="7"/>
  <c r="DVM71" i="7"/>
  <c r="DVO71" i="7"/>
  <c r="DVQ71" i="7"/>
  <c r="DVS71" i="7"/>
  <c r="DVU71" i="7"/>
  <c r="DVW71" i="7"/>
  <c r="DVY71" i="7"/>
  <c r="DWA71" i="7"/>
  <c r="DWC71" i="7"/>
  <c r="DWE71" i="7"/>
  <c r="DWG71" i="7"/>
  <c r="DWI71" i="7"/>
  <c r="DWK71" i="7"/>
  <c r="DWM71" i="7"/>
  <c r="DWO71" i="7"/>
  <c r="DWQ71" i="7"/>
  <c r="DWS71" i="7"/>
  <c r="DWU71" i="7"/>
  <c r="DWW71" i="7"/>
  <c r="DWY71" i="7"/>
  <c r="DXA71" i="7"/>
  <c r="DXC71" i="7"/>
  <c r="DXE71" i="7"/>
  <c r="DXG71" i="7"/>
  <c r="DXI71" i="7"/>
  <c r="DXK71" i="7"/>
  <c r="DXM71" i="7"/>
  <c r="DXO71" i="7"/>
  <c r="DXQ71" i="7"/>
  <c r="DXS71" i="7"/>
  <c r="DXU71" i="7"/>
  <c r="DXW71" i="7"/>
  <c r="DXY71" i="7"/>
  <c r="DYA71" i="7"/>
  <c r="DYC71" i="7"/>
  <c r="DYE71" i="7"/>
  <c r="DYG71" i="7"/>
  <c r="DYI71" i="7"/>
  <c r="DYK71" i="7"/>
  <c r="DYM71" i="7"/>
  <c r="DYO71" i="7"/>
  <c r="DYQ71" i="7"/>
  <c r="DYS71" i="7"/>
  <c r="DYU71" i="7"/>
  <c r="DYW71" i="7"/>
  <c r="DYY71" i="7"/>
  <c r="DZA71" i="7"/>
  <c r="DZC71" i="7"/>
  <c r="DZE71" i="7"/>
  <c r="DZG71" i="7"/>
  <c r="DZI71" i="7"/>
  <c r="DZK71" i="7"/>
  <c r="DZM71" i="7"/>
  <c r="DZO71" i="7"/>
  <c r="DZQ71" i="7"/>
  <c r="DZS71" i="7"/>
  <c r="DZU71" i="7"/>
  <c r="DZW71" i="7"/>
  <c r="DZY71" i="7"/>
  <c r="EAA71" i="7"/>
  <c r="EAC71" i="7"/>
  <c r="EAE71" i="7"/>
  <c r="EAG71" i="7"/>
  <c r="EAI71" i="7"/>
  <c r="EAK71" i="7"/>
  <c r="EAM71" i="7"/>
  <c r="EAO71" i="7"/>
  <c r="EAQ71" i="7"/>
  <c r="EAS71" i="7"/>
  <c r="EAU71" i="7"/>
  <c r="EAW71" i="7"/>
  <c r="EAY71" i="7"/>
  <c r="EBA71" i="7"/>
  <c r="EBC71" i="7"/>
  <c r="EBE71" i="7"/>
  <c r="EBG71" i="7"/>
  <c r="EBI71" i="7"/>
  <c r="EBK71" i="7"/>
  <c r="EBM71" i="7"/>
  <c r="EBO71" i="7"/>
  <c r="EBQ71" i="7"/>
  <c r="EBS71" i="7"/>
  <c r="EBU71" i="7"/>
  <c r="EBW71" i="7"/>
  <c r="EBY71" i="7"/>
  <c r="ECA71" i="7"/>
  <c r="ECC71" i="7"/>
  <c r="ECE71" i="7"/>
  <c r="ECG71" i="7"/>
  <c r="ECI71" i="7"/>
  <c r="ECK71" i="7"/>
  <c r="ECM71" i="7"/>
  <c r="ECO71" i="7"/>
  <c r="ECQ71" i="7"/>
  <c r="ECS71" i="7"/>
  <c r="ECU71" i="7"/>
  <c r="ECW71" i="7"/>
  <c r="ECY71" i="7"/>
  <c r="EDA71" i="7"/>
  <c r="EDC71" i="7"/>
  <c r="EDE71" i="7"/>
  <c r="EDG71" i="7"/>
  <c r="EDI71" i="7"/>
  <c r="EDK71" i="7"/>
  <c r="EDM71" i="7"/>
  <c r="EDO71" i="7"/>
  <c r="EDQ71" i="7"/>
  <c r="EDS71" i="7"/>
  <c r="EDU71" i="7"/>
  <c r="EDW71" i="7"/>
  <c r="EDY71" i="7"/>
  <c r="EEA71" i="7"/>
  <c r="EEC71" i="7"/>
  <c r="EEE71" i="7"/>
  <c r="EEG71" i="7"/>
  <c r="EEI71" i="7"/>
  <c r="EEK71" i="7"/>
  <c r="EEM71" i="7"/>
  <c r="EEO71" i="7"/>
  <c r="EEQ71" i="7"/>
  <c r="EES71" i="7"/>
  <c r="EEU71" i="7"/>
  <c r="EEW71" i="7"/>
  <c r="EEY71" i="7"/>
  <c r="EFA71" i="7"/>
  <c r="EFC71" i="7"/>
  <c r="EFE71" i="7"/>
  <c r="EFG71" i="7"/>
  <c r="EFI71" i="7"/>
  <c r="EFK71" i="7"/>
  <c r="EFM71" i="7"/>
  <c r="EFO71" i="7"/>
  <c r="EFQ71" i="7"/>
  <c r="EFS71" i="7"/>
  <c r="EFU71" i="7"/>
  <c r="EFW71" i="7"/>
  <c r="EFY71" i="7"/>
  <c r="EGA71" i="7"/>
  <c r="EGC71" i="7"/>
  <c r="EGE71" i="7"/>
  <c r="EGG71" i="7"/>
  <c r="EGI71" i="7"/>
  <c r="EGK71" i="7"/>
  <c r="EGM71" i="7"/>
  <c r="EGO71" i="7"/>
  <c r="EGQ71" i="7"/>
  <c r="EGS71" i="7"/>
  <c r="EGU71" i="7"/>
  <c r="EGW71" i="7"/>
  <c r="EGY71" i="7"/>
  <c r="EHA71" i="7"/>
  <c r="EHC71" i="7"/>
  <c r="EHE71" i="7"/>
  <c r="EHG71" i="7"/>
  <c r="EHI71" i="7"/>
  <c r="EHK71" i="7"/>
  <c r="EHM71" i="7"/>
  <c r="EHO71" i="7"/>
  <c r="EHQ71" i="7"/>
  <c r="EHS71" i="7"/>
  <c r="EHU71" i="7"/>
  <c r="EHW71" i="7"/>
  <c r="EHY71" i="7"/>
  <c r="EIA71" i="7"/>
  <c r="EIC71" i="7"/>
  <c r="EIE71" i="7"/>
  <c r="EIG71" i="7"/>
  <c r="EII71" i="7"/>
  <c r="EIK71" i="7"/>
  <c r="EIM71" i="7"/>
  <c r="EIO71" i="7"/>
  <c r="EIQ71" i="7"/>
  <c r="EIS71" i="7"/>
  <c r="EIU71" i="7"/>
  <c r="EIW71" i="7"/>
  <c r="EIY71" i="7"/>
  <c r="EJA71" i="7"/>
  <c r="EJC71" i="7"/>
  <c r="EJE71" i="7"/>
  <c r="EJG71" i="7"/>
  <c r="EJI71" i="7"/>
  <c r="EJK71" i="7"/>
  <c r="EJM71" i="7"/>
  <c r="EJO71" i="7"/>
  <c r="EJQ71" i="7"/>
  <c r="EJS71" i="7"/>
  <c r="EJU71" i="7"/>
  <c r="EJW71" i="7"/>
  <c r="EJY71" i="7"/>
  <c r="EKA71" i="7"/>
  <c r="EKC71" i="7"/>
  <c r="EKE71" i="7"/>
  <c r="EKG71" i="7"/>
  <c r="EKI71" i="7"/>
  <c r="EKK71" i="7"/>
  <c r="EKM71" i="7"/>
  <c r="EKO71" i="7"/>
  <c r="EKQ71" i="7"/>
  <c r="EKS71" i="7"/>
  <c r="EKU71" i="7"/>
  <c r="EKW71" i="7"/>
  <c r="EKY71" i="7"/>
  <c r="ELA71" i="7"/>
  <c r="ELC71" i="7"/>
  <c r="ELE71" i="7"/>
  <c r="ELG71" i="7"/>
  <c r="ELI71" i="7"/>
  <c r="ELK71" i="7"/>
  <c r="ELM71" i="7"/>
  <c r="ELO71" i="7"/>
  <c r="ELQ71" i="7"/>
  <c r="ELS71" i="7"/>
  <c r="ELU71" i="7"/>
  <c r="ELW71" i="7"/>
  <c r="ELY71" i="7"/>
  <c r="EMA71" i="7"/>
  <c r="EMC71" i="7"/>
  <c r="EME71" i="7"/>
  <c r="EMG71" i="7"/>
  <c r="EMI71" i="7"/>
  <c r="EMK71" i="7"/>
  <c r="EMM71" i="7"/>
  <c r="EMO71" i="7"/>
  <c r="EMQ71" i="7"/>
  <c r="EMS71" i="7"/>
  <c r="EMU71" i="7"/>
  <c r="EMW71" i="7"/>
  <c r="EMY71" i="7"/>
  <c r="ENA71" i="7"/>
  <c r="ENC71" i="7"/>
  <c r="ENE71" i="7"/>
  <c r="ENG71" i="7"/>
  <c r="ENI71" i="7"/>
  <c r="ENK71" i="7"/>
  <c r="ENM71" i="7"/>
  <c r="ENO71" i="7"/>
  <c r="ENQ71" i="7"/>
  <c r="ENS71" i="7"/>
  <c r="ENU71" i="7"/>
  <c r="ENW71" i="7"/>
  <c r="ENY71" i="7"/>
  <c r="EOA71" i="7"/>
  <c r="EOC71" i="7"/>
  <c r="EOE71" i="7"/>
  <c r="EOG71" i="7"/>
  <c r="EOI71" i="7"/>
  <c r="EOK71" i="7"/>
  <c r="EOM71" i="7"/>
  <c r="EOO71" i="7"/>
  <c r="EOQ71" i="7"/>
  <c r="EOS71" i="7"/>
  <c r="EOU71" i="7"/>
  <c r="EOW71" i="7"/>
  <c r="EOY71" i="7"/>
  <c r="EPA71" i="7"/>
  <c r="EPC71" i="7"/>
  <c r="EPE71" i="7"/>
  <c r="EPG71" i="7"/>
  <c r="EPI71" i="7"/>
  <c r="EPK71" i="7"/>
  <c r="EPM71" i="7"/>
  <c r="EPO71" i="7"/>
  <c r="EPQ71" i="7"/>
  <c r="EPS71" i="7"/>
  <c r="EPU71" i="7"/>
  <c r="EPW71" i="7"/>
  <c r="EPY71" i="7"/>
  <c r="EQA71" i="7"/>
  <c r="EQC71" i="7"/>
  <c r="EQE71" i="7"/>
  <c r="EQG71" i="7"/>
  <c r="EQI71" i="7"/>
  <c r="EQK71" i="7"/>
  <c r="EQM71" i="7"/>
  <c r="EQO71" i="7"/>
  <c r="EQQ71" i="7"/>
  <c r="EQS71" i="7"/>
  <c r="EQU71" i="7"/>
  <c r="EQW71" i="7"/>
  <c r="EQY71" i="7"/>
  <c r="ERA71" i="7"/>
  <c r="ERC71" i="7"/>
  <c r="ERE71" i="7"/>
  <c r="ERG71" i="7"/>
  <c r="ERI71" i="7"/>
  <c r="ERK71" i="7"/>
  <c r="ERM71" i="7"/>
  <c r="ERO71" i="7"/>
  <c r="ERQ71" i="7"/>
  <c r="ERS71" i="7"/>
  <c r="ERU71" i="7"/>
  <c r="ERW71" i="7"/>
  <c r="ERY71" i="7"/>
  <c r="ESA71" i="7"/>
  <c r="ESC71" i="7"/>
  <c r="ESE71" i="7"/>
  <c r="ESG71" i="7"/>
  <c r="ESI71" i="7"/>
  <c r="ESK71" i="7"/>
  <c r="ESM71" i="7"/>
  <c r="ESO71" i="7"/>
  <c r="ESQ71" i="7"/>
  <c r="ESS71" i="7"/>
  <c r="ESU71" i="7"/>
  <c r="ESW71" i="7"/>
  <c r="ESY71" i="7"/>
  <c r="ETA71" i="7"/>
  <c r="ETC71" i="7"/>
  <c r="ETE71" i="7"/>
  <c r="ETG71" i="7"/>
  <c r="ETI71" i="7"/>
  <c r="ETK71" i="7"/>
  <c r="ETM71" i="7"/>
  <c r="ETO71" i="7"/>
  <c r="ETQ71" i="7"/>
  <c r="ETS71" i="7"/>
  <c r="ETU71" i="7"/>
  <c r="ETW71" i="7"/>
  <c r="ETY71" i="7"/>
  <c r="EUA71" i="7"/>
  <c r="EUC71" i="7"/>
  <c r="EUE71" i="7"/>
  <c r="EUG71" i="7"/>
  <c r="EUI71" i="7"/>
  <c r="EUK71" i="7"/>
  <c r="EUM71" i="7"/>
  <c r="EUO71" i="7"/>
  <c r="EUQ71" i="7"/>
  <c r="EUS71" i="7"/>
  <c r="EUU71" i="7"/>
  <c r="EUW71" i="7"/>
  <c r="EUY71" i="7"/>
  <c r="EVA71" i="7"/>
  <c r="EVC71" i="7"/>
  <c r="EVE71" i="7"/>
  <c r="EVG71" i="7"/>
  <c r="EVI71" i="7"/>
  <c r="EVK71" i="7"/>
  <c r="EVM71" i="7"/>
  <c r="EVO71" i="7"/>
  <c r="EVQ71" i="7"/>
  <c r="EVS71" i="7"/>
  <c r="EVU71" i="7"/>
  <c r="EVW71" i="7"/>
  <c r="EVY71" i="7"/>
  <c r="EWA71" i="7"/>
  <c r="EWC71" i="7"/>
  <c r="EWE71" i="7"/>
  <c r="EWG71" i="7"/>
  <c r="EWI71" i="7"/>
  <c r="EWK71" i="7"/>
  <c r="EWM71" i="7"/>
  <c r="EWO71" i="7"/>
  <c r="EWQ71" i="7"/>
  <c r="EWS71" i="7"/>
  <c r="EWU71" i="7"/>
  <c r="EWW71" i="7"/>
  <c r="EWY71" i="7"/>
  <c r="EXA71" i="7"/>
  <c r="EXC71" i="7"/>
  <c r="EXE71" i="7"/>
  <c r="EXG71" i="7"/>
  <c r="EXI71" i="7"/>
  <c r="EXK71" i="7"/>
  <c r="EXM71" i="7"/>
  <c r="EXO71" i="7"/>
  <c r="EXQ71" i="7"/>
  <c r="EXS71" i="7"/>
  <c r="EXU71" i="7"/>
  <c r="EXW71" i="7"/>
  <c r="EXY71" i="7"/>
  <c r="EYA71" i="7"/>
  <c r="EYC71" i="7"/>
  <c r="EYE71" i="7"/>
  <c r="EYG71" i="7"/>
  <c r="EYI71" i="7"/>
  <c r="EYK71" i="7"/>
  <c r="EYM71" i="7"/>
  <c r="EYO71" i="7"/>
  <c r="EYQ71" i="7"/>
  <c r="EYS71" i="7"/>
  <c r="EYU71" i="7"/>
  <c r="EYW71" i="7"/>
  <c r="EYY71" i="7"/>
  <c r="EZA71" i="7"/>
  <c r="EZC71" i="7"/>
  <c r="EZE71" i="7"/>
  <c r="EZG71" i="7"/>
  <c r="EZI71" i="7"/>
  <c r="EZK71" i="7"/>
  <c r="EZM71" i="7"/>
  <c r="EZO71" i="7"/>
  <c r="EZQ71" i="7"/>
  <c r="EZS71" i="7"/>
  <c r="EZU71" i="7"/>
  <c r="EZW71" i="7"/>
  <c r="EZY71" i="7"/>
  <c r="FAA71" i="7"/>
  <c r="FAC71" i="7"/>
  <c r="FAE71" i="7"/>
  <c r="FAG71" i="7"/>
  <c r="FAI71" i="7"/>
  <c r="FAK71" i="7"/>
  <c r="FAM71" i="7"/>
  <c r="FAO71" i="7"/>
  <c r="FAQ71" i="7"/>
  <c r="FAS71" i="7"/>
  <c r="FAU71" i="7"/>
  <c r="FAW71" i="7"/>
  <c r="FAY71" i="7"/>
  <c r="FBA71" i="7"/>
  <c r="FBC71" i="7"/>
  <c r="FBE71" i="7"/>
  <c r="FBG71" i="7"/>
  <c r="FBI71" i="7"/>
  <c r="FBK71" i="7"/>
  <c r="FBM71" i="7"/>
  <c r="FBO71" i="7"/>
  <c r="FBQ71" i="7"/>
  <c r="FBS71" i="7"/>
  <c r="FBU71" i="7"/>
  <c r="FBW71" i="7"/>
  <c r="FBY71" i="7"/>
  <c r="FCA71" i="7"/>
  <c r="FCC71" i="7"/>
  <c r="FCE71" i="7"/>
  <c r="FCG71" i="7"/>
  <c r="FCI71" i="7"/>
  <c r="FCK71" i="7"/>
  <c r="FCM71" i="7"/>
  <c r="FCO71" i="7"/>
  <c r="FCQ71" i="7"/>
  <c r="FCS71" i="7"/>
  <c r="FCU71" i="7"/>
  <c r="FCW71" i="7"/>
  <c r="FCY71" i="7"/>
  <c r="FDA71" i="7"/>
  <c r="FDC71" i="7"/>
  <c r="FDE71" i="7"/>
  <c r="FDG71" i="7"/>
  <c r="FDI71" i="7"/>
  <c r="FDK71" i="7"/>
  <c r="FDM71" i="7"/>
  <c r="FDO71" i="7"/>
  <c r="FDQ71" i="7"/>
  <c r="FDS71" i="7"/>
  <c r="FDU71" i="7"/>
  <c r="FDW71" i="7"/>
  <c r="FDY71" i="7"/>
  <c r="FEA71" i="7"/>
  <c r="FEC71" i="7"/>
  <c r="FEE71" i="7"/>
  <c r="FEG71" i="7"/>
  <c r="FEI71" i="7"/>
  <c r="FEK71" i="7"/>
  <c r="FEM71" i="7"/>
  <c r="FEO71" i="7"/>
  <c r="FEQ71" i="7"/>
  <c r="FES71" i="7"/>
  <c r="FEU71" i="7"/>
  <c r="FEW71" i="7"/>
  <c r="FEY71" i="7"/>
  <c r="FFA71" i="7"/>
  <c r="FFC71" i="7"/>
  <c r="FFE71" i="7"/>
  <c r="FFG71" i="7"/>
  <c r="FFI71" i="7"/>
  <c r="FFK71" i="7"/>
  <c r="FFM71" i="7"/>
  <c r="FFO71" i="7"/>
  <c r="FFQ71" i="7"/>
  <c r="FFS71" i="7"/>
  <c r="FFU71" i="7"/>
  <c r="FFW71" i="7"/>
  <c r="FFY71" i="7"/>
  <c r="FGA71" i="7"/>
  <c r="FGC71" i="7"/>
  <c r="FGE71" i="7"/>
  <c r="FGG71" i="7"/>
  <c r="FGI71" i="7"/>
  <c r="FGK71" i="7"/>
  <c r="FGM71" i="7"/>
  <c r="FGO71" i="7"/>
  <c r="FGQ71" i="7"/>
  <c r="FGS71" i="7"/>
  <c r="FGU71" i="7"/>
  <c r="FGW71" i="7"/>
  <c r="FGY71" i="7"/>
  <c r="FHA71" i="7"/>
  <c r="FHC71" i="7"/>
  <c r="FHE71" i="7"/>
  <c r="FHG71" i="7"/>
  <c r="FHI71" i="7"/>
  <c r="FHK71" i="7"/>
  <c r="FHM71" i="7"/>
  <c r="FHO71" i="7"/>
  <c r="FHQ71" i="7"/>
  <c r="FHS71" i="7"/>
  <c r="FHU71" i="7"/>
  <c r="FHW71" i="7"/>
  <c r="FHY71" i="7"/>
  <c r="FIA71" i="7"/>
  <c r="FIC71" i="7"/>
  <c r="FIE71" i="7"/>
  <c r="FIG71" i="7"/>
  <c r="FII71" i="7"/>
  <c r="FIK71" i="7"/>
  <c r="FIM71" i="7"/>
  <c r="FIO71" i="7"/>
  <c r="FIQ71" i="7"/>
  <c r="FIS71" i="7"/>
  <c r="FIU71" i="7"/>
  <c r="FIW71" i="7"/>
  <c r="FIY71" i="7"/>
  <c r="FJA71" i="7"/>
  <c r="FJC71" i="7"/>
  <c r="FJE71" i="7"/>
  <c r="FJG71" i="7"/>
  <c r="FJI71" i="7"/>
  <c r="FJK71" i="7"/>
  <c r="FJM71" i="7"/>
  <c r="FJO71" i="7"/>
  <c r="FJQ71" i="7"/>
  <c r="FJS71" i="7"/>
  <c r="FJU71" i="7"/>
  <c r="FJW71" i="7"/>
  <c r="FJY71" i="7"/>
  <c r="FKA71" i="7"/>
  <c r="FKC71" i="7"/>
  <c r="FKE71" i="7"/>
  <c r="FKG71" i="7"/>
  <c r="FKI71" i="7"/>
  <c r="FKK71" i="7"/>
  <c r="FKM71" i="7"/>
  <c r="FKO71" i="7"/>
  <c r="FKQ71" i="7"/>
  <c r="FKS71" i="7"/>
  <c r="FKU71" i="7"/>
  <c r="FKW71" i="7"/>
  <c r="FKY71" i="7"/>
  <c r="FLA71" i="7"/>
  <c r="FLC71" i="7"/>
  <c r="FLE71" i="7"/>
  <c r="FLG71" i="7"/>
  <c r="FLI71" i="7"/>
  <c r="FLK71" i="7"/>
  <c r="FLM71" i="7"/>
  <c r="FLO71" i="7"/>
  <c r="FLQ71" i="7"/>
  <c r="FLS71" i="7"/>
  <c r="FLU71" i="7"/>
  <c r="FLW71" i="7"/>
  <c r="FLY71" i="7"/>
  <c r="FMA71" i="7"/>
  <c r="FMC71" i="7"/>
  <c r="FME71" i="7"/>
  <c r="FMG71" i="7"/>
  <c r="FMI71" i="7"/>
  <c r="FMK71" i="7"/>
  <c r="FMM71" i="7"/>
  <c r="FMO71" i="7"/>
  <c r="FMQ71" i="7"/>
  <c r="FMS71" i="7"/>
  <c r="FMU71" i="7"/>
  <c r="FMW71" i="7"/>
  <c r="FMY71" i="7"/>
  <c r="FNA71" i="7"/>
  <c r="FNC71" i="7"/>
  <c r="FNE71" i="7"/>
  <c r="FNG71" i="7"/>
  <c r="FNI71" i="7"/>
  <c r="FNK71" i="7"/>
  <c r="FNM71" i="7"/>
  <c r="FNO71" i="7"/>
  <c r="FNQ71" i="7"/>
  <c r="FNS71" i="7"/>
  <c r="FNU71" i="7"/>
  <c r="FNW71" i="7"/>
  <c r="FNY71" i="7"/>
  <c r="FOA71" i="7"/>
  <c r="FOC71" i="7"/>
  <c r="FOE71" i="7"/>
  <c r="FOG71" i="7"/>
  <c r="FOI71" i="7"/>
  <c r="FOK71" i="7"/>
  <c r="FOM71" i="7"/>
  <c r="FOO71" i="7"/>
  <c r="FOQ71" i="7"/>
  <c r="FOS71" i="7"/>
  <c r="FOU71" i="7"/>
  <c r="FOW71" i="7"/>
  <c r="FOY71" i="7"/>
  <c r="FPA71" i="7"/>
  <c r="FPC71" i="7"/>
  <c r="FPE71" i="7"/>
  <c r="FPG71" i="7"/>
  <c r="FPI71" i="7"/>
  <c r="FPK71" i="7"/>
  <c r="FPM71" i="7"/>
  <c r="FPO71" i="7"/>
  <c r="FPQ71" i="7"/>
  <c r="FPS71" i="7"/>
  <c r="FPU71" i="7"/>
  <c r="FPW71" i="7"/>
  <c r="FPY71" i="7"/>
  <c r="FQA71" i="7"/>
  <c r="FQC71" i="7"/>
  <c r="FQE71" i="7"/>
  <c r="FQG71" i="7"/>
  <c r="FQI71" i="7"/>
  <c r="FQK71" i="7"/>
  <c r="FQM71" i="7"/>
  <c r="FQO71" i="7"/>
  <c r="FQQ71" i="7"/>
  <c r="FQS71" i="7"/>
  <c r="FQU71" i="7"/>
  <c r="FQW71" i="7"/>
  <c r="FQY71" i="7"/>
  <c r="FRA71" i="7"/>
  <c r="FRC71" i="7"/>
  <c r="FRE71" i="7"/>
  <c r="FRG71" i="7"/>
  <c r="FRI71" i="7"/>
  <c r="FRK71" i="7"/>
  <c r="FRM71" i="7"/>
  <c r="FRO71" i="7"/>
  <c r="FRQ71" i="7"/>
  <c r="FRS71" i="7"/>
  <c r="FRU71" i="7"/>
  <c r="FRW71" i="7"/>
  <c r="FRY71" i="7"/>
  <c r="FSA71" i="7"/>
  <c r="FSC71" i="7"/>
  <c r="FSE71" i="7"/>
  <c r="FSG71" i="7"/>
  <c r="FSI71" i="7"/>
  <c r="FSK71" i="7"/>
  <c r="FSM71" i="7"/>
  <c r="FSO71" i="7"/>
  <c r="FSQ71" i="7"/>
  <c r="FSS71" i="7"/>
  <c r="FSU71" i="7"/>
  <c r="FSW71" i="7"/>
  <c r="FSY71" i="7"/>
  <c r="FTA71" i="7"/>
  <c r="FTC71" i="7"/>
  <c r="FTE71" i="7"/>
  <c r="FTG71" i="7"/>
  <c r="FTI71" i="7"/>
  <c r="FTK71" i="7"/>
  <c r="FTM71" i="7"/>
  <c r="FTO71" i="7"/>
  <c r="FTQ71" i="7"/>
  <c r="FTS71" i="7"/>
  <c r="FTU71" i="7"/>
  <c r="FTW71" i="7"/>
  <c r="FTY71" i="7"/>
  <c r="FUA71" i="7"/>
  <c r="FUC71" i="7"/>
  <c r="FUE71" i="7"/>
  <c r="FUG71" i="7"/>
  <c r="FUI71" i="7"/>
  <c r="FUK71" i="7"/>
  <c r="FUM71" i="7"/>
  <c r="FUO71" i="7"/>
  <c r="FUQ71" i="7"/>
  <c r="FUS71" i="7"/>
  <c r="FUU71" i="7"/>
  <c r="FUW71" i="7"/>
  <c r="FUY71" i="7"/>
  <c r="FVA71" i="7"/>
  <c r="FVC71" i="7"/>
  <c r="FVE71" i="7"/>
  <c r="FVG71" i="7"/>
  <c r="FVI71" i="7"/>
  <c r="FVK71" i="7"/>
  <c r="FVM71" i="7"/>
  <c r="FVO71" i="7"/>
  <c r="FVQ71" i="7"/>
  <c r="FVS71" i="7"/>
  <c r="FVU71" i="7"/>
  <c r="FVW71" i="7"/>
  <c r="FVY71" i="7"/>
  <c r="FWA71" i="7"/>
  <c r="FWC71" i="7"/>
  <c r="FWE71" i="7"/>
  <c r="FWG71" i="7"/>
  <c r="FWI71" i="7"/>
  <c r="FWK71" i="7"/>
  <c r="FWM71" i="7"/>
  <c r="FWO71" i="7"/>
  <c r="FWQ71" i="7"/>
  <c r="FWS71" i="7"/>
  <c r="FWU71" i="7"/>
  <c r="FWW71" i="7"/>
  <c r="FWY71" i="7"/>
  <c r="FXA71" i="7"/>
  <c r="FXC71" i="7"/>
  <c r="FXE71" i="7"/>
  <c r="FXG71" i="7"/>
  <c r="FXI71" i="7"/>
  <c r="FXK71" i="7"/>
  <c r="FXM71" i="7"/>
  <c r="FXO71" i="7"/>
  <c r="FXQ71" i="7"/>
  <c r="FXS71" i="7"/>
  <c r="FXU71" i="7"/>
  <c r="FXW71" i="7"/>
  <c r="FXY71" i="7"/>
  <c r="FYA71" i="7"/>
  <c r="FYC71" i="7"/>
  <c r="FYE71" i="7"/>
  <c r="FYG71" i="7"/>
  <c r="FYI71" i="7"/>
  <c r="FYK71" i="7"/>
  <c r="FYM71" i="7"/>
  <c r="FYO71" i="7"/>
  <c r="FYQ71" i="7"/>
  <c r="FYS71" i="7"/>
  <c r="FYU71" i="7"/>
  <c r="FYW71" i="7"/>
  <c r="FYY71" i="7"/>
  <c r="FZA71" i="7"/>
  <c r="FZC71" i="7"/>
  <c r="FZE71" i="7"/>
  <c r="FZG71" i="7"/>
  <c r="FZI71" i="7"/>
  <c r="FZK71" i="7"/>
  <c r="FZM71" i="7"/>
  <c r="FZO71" i="7"/>
  <c r="FZQ71" i="7"/>
  <c r="FZS71" i="7"/>
  <c r="FZU71" i="7"/>
  <c r="FZW71" i="7"/>
  <c r="FZY71" i="7"/>
  <c r="GAA71" i="7"/>
  <c r="GAC71" i="7"/>
  <c r="GAE71" i="7"/>
  <c r="GAG71" i="7"/>
  <c r="GAI71" i="7"/>
  <c r="GAK71" i="7"/>
  <c r="GAM71" i="7"/>
  <c r="GAO71" i="7"/>
  <c r="GAQ71" i="7"/>
  <c r="GAS71" i="7"/>
  <c r="GAU71" i="7"/>
  <c r="GAW71" i="7"/>
  <c r="GAY71" i="7"/>
  <c r="GBA71" i="7"/>
  <c r="GBC71" i="7"/>
  <c r="GBE71" i="7"/>
  <c r="GBG71" i="7"/>
  <c r="GBI71" i="7"/>
  <c r="GBK71" i="7"/>
  <c r="GBM71" i="7"/>
  <c r="GBO71" i="7"/>
  <c r="GBQ71" i="7"/>
  <c r="GBS71" i="7"/>
  <c r="GBU71" i="7"/>
  <c r="GBW71" i="7"/>
  <c r="GBY71" i="7"/>
  <c r="GCA71" i="7"/>
  <c r="GCC71" i="7"/>
  <c r="GCE71" i="7"/>
  <c r="GCG71" i="7"/>
  <c r="GCI71" i="7"/>
  <c r="GCK71" i="7"/>
  <c r="GCM71" i="7"/>
  <c r="GCO71" i="7"/>
  <c r="GCQ71" i="7"/>
  <c r="GCS71" i="7"/>
  <c r="GCU71" i="7"/>
  <c r="GCW71" i="7"/>
  <c r="GCY71" i="7"/>
  <c r="GDA71" i="7"/>
  <c r="GDC71" i="7"/>
  <c r="GDE71" i="7"/>
  <c r="GDG71" i="7"/>
  <c r="GDI71" i="7"/>
  <c r="GDK71" i="7"/>
  <c r="GDM71" i="7"/>
  <c r="GDO71" i="7"/>
  <c r="GDQ71" i="7"/>
  <c r="GDS71" i="7"/>
  <c r="GDU71" i="7"/>
  <c r="GDW71" i="7"/>
  <c r="GDY71" i="7"/>
  <c r="GEA71" i="7"/>
  <c r="GEC71" i="7"/>
  <c r="GEE71" i="7"/>
  <c r="GEG71" i="7"/>
  <c r="GEI71" i="7"/>
  <c r="GEK71" i="7"/>
  <c r="GEM71" i="7"/>
  <c r="GEO71" i="7"/>
  <c r="GEQ71" i="7"/>
  <c r="GES71" i="7"/>
  <c r="GEU71" i="7"/>
  <c r="GEW71" i="7"/>
  <c r="GEY71" i="7"/>
  <c r="GFA71" i="7"/>
  <c r="GFC71" i="7"/>
  <c r="GFE71" i="7"/>
  <c r="GFG71" i="7"/>
  <c r="GFI71" i="7"/>
  <c r="GFK71" i="7"/>
  <c r="GFM71" i="7"/>
  <c r="GFO71" i="7"/>
  <c r="GFQ71" i="7"/>
  <c r="GFS71" i="7"/>
  <c r="GFU71" i="7"/>
  <c r="GFW71" i="7"/>
  <c r="GFY71" i="7"/>
  <c r="GGA71" i="7"/>
  <c r="GGC71" i="7"/>
  <c r="GGE71" i="7"/>
  <c r="GGG71" i="7"/>
  <c r="GGI71" i="7"/>
  <c r="GGK71" i="7"/>
  <c r="GGM71" i="7"/>
  <c r="GGO71" i="7"/>
  <c r="GGQ71" i="7"/>
  <c r="GGS71" i="7"/>
  <c r="GGU71" i="7"/>
  <c r="GGW71" i="7"/>
  <c r="GGY71" i="7"/>
  <c r="GHA71" i="7"/>
  <c r="GHC71" i="7"/>
  <c r="GHE71" i="7"/>
  <c r="GHG71" i="7"/>
  <c r="GHI71" i="7"/>
  <c r="GHK71" i="7"/>
  <c r="GHM71" i="7"/>
  <c r="GHO71" i="7"/>
  <c r="GHQ71" i="7"/>
  <c r="GHS71" i="7"/>
  <c r="GHU71" i="7"/>
  <c r="GHW71" i="7"/>
  <c r="GHY71" i="7"/>
  <c r="GIA71" i="7"/>
  <c r="GIC71" i="7"/>
  <c r="GIE71" i="7"/>
  <c r="GIG71" i="7"/>
  <c r="GII71" i="7"/>
  <c r="GIK71" i="7"/>
  <c r="GIM71" i="7"/>
  <c r="GIO71" i="7"/>
  <c r="GIQ71" i="7"/>
  <c r="GIS71" i="7"/>
  <c r="GIU71" i="7"/>
  <c r="GIW71" i="7"/>
  <c r="GIY71" i="7"/>
  <c r="GJA71" i="7"/>
  <c r="GJC71" i="7"/>
  <c r="GJE71" i="7"/>
  <c r="GJG71" i="7"/>
  <c r="GJI71" i="7"/>
  <c r="GJK71" i="7"/>
  <c r="GJM71" i="7"/>
  <c r="GJO71" i="7"/>
  <c r="GJQ71" i="7"/>
  <c r="GJS71" i="7"/>
  <c r="GJU71" i="7"/>
  <c r="GJW71" i="7"/>
  <c r="GJY71" i="7"/>
  <c r="GKA71" i="7"/>
  <c r="GKC71" i="7"/>
  <c r="GKE71" i="7"/>
  <c r="GKG71" i="7"/>
  <c r="GKI71" i="7"/>
  <c r="GKK71" i="7"/>
  <c r="GKM71" i="7"/>
  <c r="GKO71" i="7"/>
  <c r="GKQ71" i="7"/>
  <c r="GKS71" i="7"/>
  <c r="GKU71" i="7"/>
  <c r="GKW71" i="7"/>
  <c r="GKY71" i="7"/>
  <c r="GLA71" i="7"/>
  <c r="GLC71" i="7"/>
  <c r="GLE71" i="7"/>
  <c r="GLG71" i="7"/>
  <c r="GLI71" i="7"/>
  <c r="GLK71" i="7"/>
  <c r="GLM71" i="7"/>
  <c r="GLO71" i="7"/>
  <c r="GLQ71" i="7"/>
  <c r="GLS71" i="7"/>
  <c r="GLU71" i="7"/>
  <c r="GLW71" i="7"/>
  <c r="GLY71" i="7"/>
  <c r="GMA71" i="7"/>
  <c r="GMC71" i="7"/>
  <c r="GME71" i="7"/>
  <c r="GMG71" i="7"/>
  <c r="GMI71" i="7"/>
  <c r="GMK71" i="7"/>
  <c r="GMM71" i="7"/>
  <c r="GMO71" i="7"/>
  <c r="GMQ71" i="7"/>
  <c r="GMS71" i="7"/>
  <c r="GMU71" i="7"/>
  <c r="GMW71" i="7"/>
  <c r="GMY71" i="7"/>
  <c r="GNA71" i="7"/>
  <c r="GNC71" i="7"/>
  <c r="GNE71" i="7"/>
  <c r="GNG71" i="7"/>
  <c r="GNI71" i="7"/>
  <c r="GNK71" i="7"/>
  <c r="GNM71" i="7"/>
  <c r="GNO71" i="7"/>
  <c r="GNQ71" i="7"/>
  <c r="GNS71" i="7"/>
  <c r="GNU71" i="7"/>
  <c r="GNW71" i="7"/>
  <c r="GNY71" i="7"/>
  <c r="GOA71" i="7"/>
  <c r="GOC71" i="7"/>
  <c r="GOE71" i="7"/>
  <c r="GOG71" i="7"/>
  <c r="GOI71" i="7"/>
  <c r="GOK71" i="7"/>
  <c r="GOM71" i="7"/>
  <c r="GOO71" i="7"/>
  <c r="GOQ71" i="7"/>
  <c r="GOS71" i="7"/>
  <c r="GOU71" i="7"/>
  <c r="GOW71" i="7"/>
  <c r="GOY71" i="7"/>
  <c r="GPA71" i="7"/>
  <c r="GPC71" i="7"/>
  <c r="GPE71" i="7"/>
  <c r="GPG71" i="7"/>
  <c r="GPI71" i="7"/>
  <c r="GPK71" i="7"/>
  <c r="GPM71" i="7"/>
  <c r="GPO71" i="7"/>
  <c r="GPQ71" i="7"/>
  <c r="GPS71" i="7"/>
  <c r="GPU71" i="7"/>
  <c r="GPW71" i="7"/>
  <c r="GPY71" i="7"/>
  <c r="GQA71" i="7"/>
  <c r="GQC71" i="7"/>
  <c r="GQE71" i="7"/>
  <c r="GQG71" i="7"/>
  <c r="GQI71" i="7"/>
  <c r="GQK71" i="7"/>
  <c r="GQM71" i="7"/>
  <c r="GQO71" i="7"/>
  <c r="GQQ71" i="7"/>
  <c r="GQS71" i="7"/>
  <c r="GQU71" i="7"/>
  <c r="GQW71" i="7"/>
  <c r="GQY71" i="7"/>
  <c r="GRA71" i="7"/>
  <c r="GRC71" i="7"/>
  <c r="GRE71" i="7"/>
  <c r="GRG71" i="7"/>
  <c r="GRI71" i="7"/>
  <c r="GRK71" i="7"/>
  <c r="GRM71" i="7"/>
  <c r="GRO71" i="7"/>
  <c r="GRQ71" i="7"/>
  <c r="GRS71" i="7"/>
  <c r="GRU71" i="7"/>
  <c r="GRW71" i="7"/>
  <c r="GRY71" i="7"/>
  <c r="GSA71" i="7"/>
  <c r="GSC71" i="7"/>
  <c r="GSE71" i="7"/>
  <c r="GSG71" i="7"/>
  <c r="GSI71" i="7"/>
  <c r="GSK71" i="7"/>
  <c r="GSM71" i="7"/>
  <c r="GSO71" i="7"/>
  <c r="GSQ71" i="7"/>
  <c r="GSS71" i="7"/>
  <c r="GSU71" i="7"/>
  <c r="GSW71" i="7"/>
  <c r="GSY71" i="7"/>
  <c r="GTA71" i="7"/>
  <c r="GTC71" i="7"/>
  <c r="GTE71" i="7"/>
  <c r="GTG71" i="7"/>
  <c r="GTI71" i="7"/>
  <c r="GTK71" i="7"/>
  <c r="GTM71" i="7"/>
  <c r="GTO71" i="7"/>
  <c r="GTQ71" i="7"/>
  <c r="GTS71" i="7"/>
  <c r="GTU71" i="7"/>
  <c r="GTW71" i="7"/>
  <c r="GTY71" i="7"/>
  <c r="GUA71" i="7"/>
  <c r="GUC71" i="7"/>
  <c r="GUE71" i="7"/>
  <c r="GUG71" i="7"/>
  <c r="GUI71" i="7"/>
  <c r="GUK71" i="7"/>
  <c r="GUM71" i="7"/>
  <c r="GUO71" i="7"/>
  <c r="GUQ71" i="7"/>
  <c r="GUS71" i="7"/>
  <c r="GUU71" i="7"/>
  <c r="GUW71" i="7"/>
  <c r="GUY71" i="7"/>
  <c r="GVA71" i="7"/>
  <c r="GVC71" i="7"/>
  <c r="GVE71" i="7"/>
  <c r="GVG71" i="7"/>
  <c r="GVI71" i="7"/>
  <c r="GVK71" i="7"/>
  <c r="GVM71" i="7"/>
  <c r="GVO71" i="7"/>
  <c r="GVQ71" i="7"/>
  <c r="GVS71" i="7"/>
  <c r="GVU71" i="7"/>
  <c r="GVW71" i="7"/>
  <c r="GVY71" i="7"/>
  <c r="GWA71" i="7"/>
  <c r="GWC71" i="7"/>
  <c r="GWE71" i="7"/>
  <c r="GWG71" i="7"/>
  <c r="GWI71" i="7"/>
  <c r="GWK71" i="7"/>
  <c r="GWM71" i="7"/>
  <c r="GWO71" i="7"/>
  <c r="GWQ71" i="7"/>
  <c r="GWS71" i="7"/>
  <c r="GWU71" i="7"/>
  <c r="GWW71" i="7"/>
  <c r="GWY71" i="7"/>
  <c r="GXA71" i="7"/>
  <c r="GXC71" i="7"/>
  <c r="GXE71" i="7"/>
  <c r="GXG71" i="7"/>
  <c r="GXI71" i="7"/>
  <c r="GXK71" i="7"/>
  <c r="GXM71" i="7"/>
  <c r="GXO71" i="7"/>
  <c r="GXQ71" i="7"/>
  <c r="GXS71" i="7"/>
  <c r="GXU71" i="7"/>
  <c r="GXW71" i="7"/>
  <c r="GXY71" i="7"/>
  <c r="GYA71" i="7"/>
  <c r="GYC71" i="7"/>
  <c r="GYE71" i="7"/>
  <c r="GYG71" i="7"/>
  <c r="GYI71" i="7"/>
  <c r="GYK71" i="7"/>
  <c r="GYM71" i="7"/>
  <c r="GYO71" i="7"/>
  <c r="GYQ71" i="7"/>
  <c r="GYS71" i="7"/>
  <c r="GYU71" i="7"/>
  <c r="GYW71" i="7"/>
  <c r="GYY71" i="7"/>
  <c r="GZA71" i="7"/>
  <c r="GZC71" i="7"/>
  <c r="GZE71" i="7"/>
  <c r="GZG71" i="7"/>
  <c r="GZI71" i="7"/>
  <c r="GZK71" i="7"/>
  <c r="GZM71" i="7"/>
  <c r="GZO71" i="7"/>
  <c r="GZQ71" i="7"/>
  <c r="GZS71" i="7"/>
  <c r="GZU71" i="7"/>
  <c r="GZW71" i="7"/>
  <c r="GZY71" i="7"/>
  <c r="HAA71" i="7"/>
  <c r="HAC71" i="7"/>
  <c r="HAE71" i="7"/>
  <c r="HAG71" i="7"/>
  <c r="HAI71" i="7"/>
  <c r="HAK71" i="7"/>
  <c r="HAM71" i="7"/>
  <c r="HAO71" i="7"/>
  <c r="HAQ71" i="7"/>
  <c r="HAS71" i="7"/>
  <c r="HAU71" i="7"/>
  <c r="HAW71" i="7"/>
  <c r="HAY71" i="7"/>
  <c r="HBA71" i="7"/>
  <c r="HBC71" i="7"/>
  <c r="HBE71" i="7"/>
  <c r="HBG71" i="7"/>
  <c r="HBI71" i="7"/>
  <c r="HBK71" i="7"/>
  <c r="HBM71" i="7"/>
  <c r="HBO71" i="7"/>
  <c r="HBQ71" i="7"/>
  <c r="HBS71" i="7"/>
  <c r="HBU71" i="7"/>
  <c r="HBW71" i="7"/>
  <c r="HBY71" i="7"/>
  <c r="HCA71" i="7"/>
  <c r="HCC71" i="7"/>
  <c r="HCE71" i="7"/>
  <c r="HCG71" i="7"/>
  <c r="HCI71" i="7"/>
  <c r="HCK71" i="7"/>
  <c r="HCM71" i="7"/>
  <c r="HCO71" i="7"/>
  <c r="HCQ71" i="7"/>
  <c r="HCS71" i="7"/>
  <c r="HCU71" i="7"/>
  <c r="HCW71" i="7"/>
  <c r="HCY71" i="7"/>
  <c r="HDA71" i="7"/>
  <c r="HDC71" i="7"/>
  <c r="HDE71" i="7"/>
  <c r="HDG71" i="7"/>
  <c r="HDI71" i="7"/>
  <c r="HDK71" i="7"/>
  <c r="HDM71" i="7"/>
  <c r="HDO71" i="7"/>
  <c r="HDQ71" i="7"/>
  <c r="HDS71" i="7"/>
  <c r="HDU71" i="7"/>
  <c r="HDW71" i="7"/>
  <c r="HDY71" i="7"/>
  <c r="HEA71" i="7"/>
  <c r="HEC71" i="7"/>
  <c r="HEE71" i="7"/>
  <c r="HEG71" i="7"/>
  <c r="HEI71" i="7"/>
  <c r="HEK71" i="7"/>
  <c r="HEM71" i="7"/>
  <c r="HEO71" i="7"/>
  <c r="HEQ71" i="7"/>
  <c r="HES71" i="7"/>
  <c r="HEU71" i="7"/>
  <c r="HEW71" i="7"/>
  <c r="HEY71" i="7"/>
  <c r="HFA71" i="7"/>
  <c r="HFC71" i="7"/>
  <c r="HFE71" i="7"/>
  <c r="HFG71" i="7"/>
  <c r="HFI71" i="7"/>
  <c r="HFK71" i="7"/>
  <c r="HFM71" i="7"/>
  <c r="HFO71" i="7"/>
  <c r="HFQ71" i="7"/>
  <c r="HFS71" i="7"/>
  <c r="HFU71" i="7"/>
  <c r="HFW71" i="7"/>
  <c r="HFY71" i="7"/>
  <c r="HGA71" i="7"/>
  <c r="HGC71" i="7"/>
  <c r="HGE71" i="7"/>
  <c r="HGG71" i="7"/>
  <c r="HGI71" i="7"/>
  <c r="HGK71" i="7"/>
  <c r="HGM71" i="7"/>
  <c r="HGO71" i="7"/>
  <c r="HGQ71" i="7"/>
  <c r="HGS71" i="7"/>
  <c r="HGU71" i="7"/>
  <c r="HGW71" i="7"/>
  <c r="HGY71" i="7"/>
  <c r="HHA71" i="7"/>
  <c r="HHC71" i="7"/>
  <c r="HHE71" i="7"/>
  <c r="HHG71" i="7"/>
  <c r="HHI71" i="7"/>
  <c r="HHK71" i="7"/>
  <c r="HHM71" i="7"/>
  <c r="HHO71" i="7"/>
  <c r="HHQ71" i="7"/>
  <c r="HHS71" i="7"/>
  <c r="HHU71" i="7"/>
  <c r="HHW71" i="7"/>
  <c r="HHY71" i="7"/>
  <c r="HIA71" i="7"/>
  <c r="HIC71" i="7"/>
  <c r="HIE71" i="7"/>
  <c r="HIG71" i="7"/>
  <c r="HII71" i="7"/>
  <c r="HIK71" i="7"/>
  <c r="HIM71" i="7"/>
  <c r="HIO71" i="7"/>
  <c r="HIQ71" i="7"/>
  <c r="HIS71" i="7"/>
  <c r="HIU71" i="7"/>
  <c r="HIW71" i="7"/>
  <c r="HIY71" i="7"/>
  <c r="HJA71" i="7"/>
  <c r="HJC71" i="7"/>
  <c r="HJE71" i="7"/>
  <c r="HJG71" i="7"/>
  <c r="HJI71" i="7"/>
  <c r="HJK71" i="7"/>
  <c r="HJM71" i="7"/>
  <c r="HJO71" i="7"/>
  <c r="HJQ71" i="7"/>
  <c r="HJS71" i="7"/>
  <c r="HJU71" i="7"/>
  <c r="HJW71" i="7"/>
  <c r="HJY71" i="7"/>
  <c r="HKA71" i="7"/>
  <c r="HKC71" i="7"/>
  <c r="HKE71" i="7"/>
  <c r="HKG71" i="7"/>
  <c r="HKI71" i="7"/>
  <c r="HKK71" i="7"/>
  <c r="HKM71" i="7"/>
  <c r="HKO71" i="7"/>
  <c r="HKQ71" i="7"/>
  <c r="HKS71" i="7"/>
  <c r="HKU71" i="7"/>
  <c r="HKW71" i="7"/>
  <c r="HKY71" i="7"/>
  <c r="HLA71" i="7"/>
  <c r="HLC71" i="7"/>
  <c r="HLE71" i="7"/>
  <c r="HLG71" i="7"/>
  <c r="HLI71" i="7"/>
  <c r="HLK71" i="7"/>
  <c r="HLM71" i="7"/>
  <c r="HLO71" i="7"/>
  <c r="HLQ71" i="7"/>
  <c r="HLS71" i="7"/>
  <c r="HLU71" i="7"/>
  <c r="HLW71" i="7"/>
  <c r="HLY71" i="7"/>
  <c r="HMA71" i="7"/>
  <c r="HMC71" i="7"/>
  <c r="HME71" i="7"/>
  <c r="HMG71" i="7"/>
  <c r="HMI71" i="7"/>
  <c r="HMK71" i="7"/>
  <c r="HMM71" i="7"/>
  <c r="HMO71" i="7"/>
  <c r="HMQ71" i="7"/>
  <c r="HMS71" i="7"/>
  <c r="HMU71" i="7"/>
  <c r="HMW71" i="7"/>
  <c r="HMY71" i="7"/>
  <c r="HNA71" i="7"/>
  <c r="HNC71" i="7"/>
  <c r="HNE71" i="7"/>
  <c r="HNG71" i="7"/>
  <c r="HNI71" i="7"/>
  <c r="HNK71" i="7"/>
  <c r="HNM71" i="7"/>
  <c r="HNO71" i="7"/>
  <c r="HNQ71" i="7"/>
  <c r="HNS71" i="7"/>
  <c r="HNU71" i="7"/>
  <c r="HNW71" i="7"/>
  <c r="HNY71" i="7"/>
  <c r="HOA71" i="7"/>
  <c r="HOC71" i="7"/>
  <c r="HOE71" i="7"/>
  <c r="HOG71" i="7"/>
  <c r="HOI71" i="7"/>
  <c r="HOK71" i="7"/>
  <c r="HOM71" i="7"/>
  <c r="HOO71" i="7"/>
  <c r="HOQ71" i="7"/>
  <c r="HOS71" i="7"/>
  <c r="HOU71" i="7"/>
  <c r="HOW71" i="7"/>
  <c r="HOY71" i="7"/>
  <c r="HPA71" i="7"/>
  <c r="HPC71" i="7"/>
  <c r="HPE71" i="7"/>
  <c r="HPG71" i="7"/>
  <c r="HPI71" i="7"/>
  <c r="HPK71" i="7"/>
  <c r="HPM71" i="7"/>
  <c r="HPO71" i="7"/>
  <c r="HPQ71" i="7"/>
  <c r="HPS71" i="7"/>
  <c r="HPU71" i="7"/>
  <c r="HPW71" i="7"/>
  <c r="HPY71" i="7"/>
  <c r="HQA71" i="7"/>
  <c r="HQC71" i="7"/>
  <c r="HQE71" i="7"/>
  <c r="HQG71" i="7"/>
  <c r="HQI71" i="7"/>
  <c r="HQK71" i="7"/>
  <c r="HQM71" i="7"/>
  <c r="HQO71" i="7"/>
  <c r="HQQ71" i="7"/>
  <c r="HQS71" i="7"/>
  <c r="HQU71" i="7"/>
  <c r="HQW71" i="7"/>
  <c r="HQY71" i="7"/>
  <c r="HRA71" i="7"/>
  <c r="HRC71" i="7"/>
  <c r="HRE71" i="7"/>
  <c r="HRG71" i="7"/>
  <c r="HRI71" i="7"/>
  <c r="HRK71" i="7"/>
  <c r="HRM71" i="7"/>
  <c r="HRO71" i="7"/>
  <c r="HRQ71" i="7"/>
  <c r="HRS71" i="7"/>
  <c r="HRU71" i="7"/>
  <c r="HRW71" i="7"/>
  <c r="HRY71" i="7"/>
  <c r="HSA71" i="7"/>
  <c r="HSC71" i="7"/>
  <c r="HSE71" i="7"/>
  <c r="HSG71" i="7"/>
  <c r="HSI71" i="7"/>
  <c r="HSK71" i="7"/>
  <c r="HSM71" i="7"/>
  <c r="HSO71" i="7"/>
  <c r="HSQ71" i="7"/>
  <c r="HSS71" i="7"/>
  <c r="HSU71" i="7"/>
  <c r="HSW71" i="7"/>
  <c r="HSY71" i="7"/>
  <c r="HTA71" i="7"/>
  <c r="HTC71" i="7"/>
  <c r="HTE71" i="7"/>
  <c r="HTG71" i="7"/>
  <c r="HTI71" i="7"/>
  <c r="HTK71" i="7"/>
  <c r="HTM71" i="7"/>
  <c r="HTO71" i="7"/>
  <c r="HTQ71" i="7"/>
  <c r="HTS71" i="7"/>
  <c r="HTU71" i="7"/>
  <c r="HTW71" i="7"/>
  <c r="HTY71" i="7"/>
  <c r="HUA71" i="7"/>
  <c r="HUC71" i="7"/>
  <c r="HUE71" i="7"/>
  <c r="HUG71" i="7"/>
  <c r="HUI71" i="7"/>
  <c r="HUK71" i="7"/>
  <c r="HUM71" i="7"/>
  <c r="HUO71" i="7"/>
  <c r="HUQ71" i="7"/>
  <c r="HUS71" i="7"/>
  <c r="HUU71" i="7"/>
  <c r="HUW71" i="7"/>
  <c r="HUY71" i="7"/>
  <c r="HVA71" i="7"/>
  <c r="HVC71" i="7"/>
  <c r="HVE71" i="7"/>
  <c r="HVG71" i="7"/>
  <c r="HVI71" i="7"/>
  <c r="HVK71" i="7"/>
  <c r="HVM71" i="7"/>
  <c r="HVO71" i="7"/>
  <c r="HVQ71" i="7"/>
  <c r="HVS71" i="7"/>
  <c r="HVU71" i="7"/>
  <c r="HVW71" i="7"/>
  <c r="HVY71" i="7"/>
  <c r="HWA71" i="7"/>
  <c r="HWC71" i="7"/>
  <c r="HWE71" i="7"/>
  <c r="HWG71" i="7"/>
  <c r="HWI71" i="7"/>
  <c r="HWK71" i="7"/>
  <c r="HWM71" i="7"/>
  <c r="HWO71" i="7"/>
  <c r="HWQ71" i="7"/>
  <c r="HWS71" i="7"/>
  <c r="HWU71" i="7"/>
  <c r="HWW71" i="7"/>
  <c r="HWY71" i="7"/>
  <c r="HXA71" i="7"/>
  <c r="HXC71" i="7"/>
  <c r="HXE71" i="7"/>
  <c r="HXG71" i="7"/>
  <c r="HXI71" i="7"/>
  <c r="HXK71" i="7"/>
  <c r="HXM71" i="7"/>
  <c r="HXO71" i="7"/>
  <c r="HXQ71" i="7"/>
  <c r="HXS71" i="7"/>
  <c r="HXU71" i="7"/>
  <c r="HXW71" i="7"/>
  <c r="HXY71" i="7"/>
  <c r="HYA71" i="7"/>
  <c r="HYC71" i="7"/>
  <c r="HYE71" i="7"/>
  <c r="HYG71" i="7"/>
  <c r="HYI71" i="7"/>
  <c r="HYK71" i="7"/>
  <c r="HYM71" i="7"/>
  <c r="HYO71" i="7"/>
  <c r="HYQ71" i="7"/>
  <c r="HYS71" i="7"/>
  <c r="HYU71" i="7"/>
  <c r="HYW71" i="7"/>
  <c r="HYY71" i="7"/>
  <c r="HZA71" i="7"/>
  <c r="HZC71" i="7"/>
  <c r="HZE71" i="7"/>
  <c r="HZG71" i="7"/>
  <c r="HZI71" i="7"/>
  <c r="HZK71" i="7"/>
  <c r="HZM71" i="7"/>
  <c r="HZO71" i="7"/>
  <c r="HZQ71" i="7"/>
  <c r="HZS71" i="7"/>
  <c r="HZU71" i="7"/>
  <c r="HZW71" i="7"/>
  <c r="HZY71" i="7"/>
  <c r="IAA71" i="7"/>
  <c r="IAC71" i="7"/>
  <c r="IAE71" i="7"/>
  <c r="IAG71" i="7"/>
  <c r="IAI71" i="7"/>
  <c r="IAK71" i="7"/>
  <c r="IAM71" i="7"/>
  <c r="IAO71" i="7"/>
  <c r="IAQ71" i="7"/>
  <c r="IAS71" i="7"/>
  <c r="IAU71" i="7"/>
  <c r="IAW71" i="7"/>
  <c r="IAY71" i="7"/>
  <c r="IBA71" i="7"/>
  <c r="IBC71" i="7"/>
  <c r="IBE71" i="7"/>
  <c r="IBG71" i="7"/>
  <c r="IBI71" i="7"/>
  <c r="IBK71" i="7"/>
  <c r="IBM71" i="7"/>
  <c r="IBO71" i="7"/>
  <c r="IBQ71" i="7"/>
  <c r="IBS71" i="7"/>
  <c r="IBU71" i="7"/>
  <c r="IBW71" i="7"/>
  <c r="IBY71" i="7"/>
  <c r="ICA71" i="7"/>
  <c r="ICC71" i="7"/>
  <c r="ICE71" i="7"/>
  <c r="ICG71" i="7"/>
  <c r="ICI71" i="7"/>
  <c r="ICK71" i="7"/>
  <c r="ICM71" i="7"/>
  <c r="ICO71" i="7"/>
  <c r="ICQ71" i="7"/>
  <c r="ICS71" i="7"/>
  <c r="ICU71" i="7"/>
  <c r="ICW71" i="7"/>
  <c r="ICY71" i="7"/>
  <c r="IDA71" i="7"/>
  <c r="IDC71" i="7"/>
  <c r="IDE71" i="7"/>
  <c r="IDG71" i="7"/>
  <c r="IDI71" i="7"/>
  <c r="IDK71" i="7"/>
  <c r="IDM71" i="7"/>
  <c r="IDO71" i="7"/>
  <c r="IDQ71" i="7"/>
  <c r="IDS71" i="7"/>
  <c r="IDU71" i="7"/>
  <c r="IDW71" i="7"/>
  <c r="IDY71" i="7"/>
  <c r="IEA71" i="7"/>
  <c r="IEC71" i="7"/>
  <c r="IEE71" i="7"/>
  <c r="IEG71" i="7"/>
  <c r="IEI71" i="7"/>
  <c r="IEK71" i="7"/>
  <c r="IEM71" i="7"/>
  <c r="IEO71" i="7"/>
  <c r="IEQ71" i="7"/>
  <c r="IES71" i="7"/>
  <c r="IEU71" i="7"/>
  <c r="IEW71" i="7"/>
  <c r="IEY71" i="7"/>
  <c r="IFA71" i="7"/>
  <c r="IFC71" i="7"/>
  <c r="IFE71" i="7"/>
  <c r="IFG71" i="7"/>
  <c r="IFI71" i="7"/>
  <c r="IFK71" i="7"/>
  <c r="IFM71" i="7"/>
  <c r="IFO71" i="7"/>
  <c r="IFQ71" i="7"/>
  <c r="IFS71" i="7"/>
  <c r="IFU71" i="7"/>
  <c r="IFW71" i="7"/>
  <c r="IFY71" i="7"/>
  <c r="IGA71" i="7"/>
  <c r="IGC71" i="7"/>
  <c r="IGE71" i="7"/>
  <c r="IGG71" i="7"/>
  <c r="IGI71" i="7"/>
  <c r="IGK71" i="7"/>
  <c r="IGM71" i="7"/>
  <c r="IGO71" i="7"/>
  <c r="IGQ71" i="7"/>
  <c r="IGS71" i="7"/>
  <c r="IGU71" i="7"/>
  <c r="IGW71" i="7"/>
  <c r="IGY71" i="7"/>
  <c r="IHA71" i="7"/>
  <c r="IHC71" i="7"/>
  <c r="IHE71" i="7"/>
  <c r="IHG71" i="7"/>
  <c r="IHI71" i="7"/>
  <c r="IHK71" i="7"/>
  <c r="IHM71" i="7"/>
  <c r="IHO71" i="7"/>
  <c r="IHQ71" i="7"/>
  <c r="IHS71" i="7"/>
  <c r="IHU71" i="7"/>
  <c r="IHW71" i="7"/>
  <c r="IHY71" i="7"/>
  <c r="IIA71" i="7"/>
  <c r="IIC71" i="7"/>
  <c r="IIE71" i="7"/>
  <c r="IIG71" i="7"/>
  <c r="III71" i="7"/>
  <c r="IIK71" i="7"/>
  <c r="IIM71" i="7"/>
  <c r="IIO71" i="7"/>
  <c r="IIQ71" i="7"/>
  <c r="IIS71" i="7"/>
  <c r="IIU71" i="7"/>
  <c r="IIW71" i="7"/>
  <c r="IIY71" i="7"/>
  <c r="IJA71" i="7"/>
  <c r="IJC71" i="7"/>
  <c r="IJE71" i="7"/>
  <c r="IJG71" i="7"/>
  <c r="IJI71" i="7"/>
  <c r="IJK71" i="7"/>
  <c r="IJM71" i="7"/>
  <c r="IJO71" i="7"/>
  <c r="IJQ71" i="7"/>
  <c r="IJS71" i="7"/>
  <c r="IJU71" i="7"/>
  <c r="IJW71" i="7"/>
  <c r="IJY71" i="7"/>
  <c r="IKA71" i="7"/>
  <c r="IKC71" i="7"/>
  <c r="IKE71" i="7"/>
  <c r="IKG71" i="7"/>
  <c r="IKI71" i="7"/>
  <c r="IKK71" i="7"/>
  <c r="IKM71" i="7"/>
  <c r="IKO71" i="7"/>
  <c r="IKQ71" i="7"/>
  <c r="IKS71" i="7"/>
  <c r="IKU71" i="7"/>
  <c r="IKW71" i="7"/>
  <c r="IKY71" i="7"/>
  <c r="ILA71" i="7"/>
  <c r="ILC71" i="7"/>
  <c r="ILE71" i="7"/>
  <c r="ILG71" i="7"/>
  <c r="ILI71" i="7"/>
  <c r="ILK71" i="7"/>
  <c r="ILM71" i="7"/>
  <c r="ILO71" i="7"/>
  <c r="ILQ71" i="7"/>
  <c r="ILS71" i="7"/>
  <c r="ILU71" i="7"/>
  <c r="ILW71" i="7"/>
  <c r="ILY71" i="7"/>
  <c r="IMA71" i="7"/>
  <c r="IMC71" i="7"/>
  <c r="IME71" i="7"/>
  <c r="IMG71" i="7"/>
  <c r="IMI71" i="7"/>
  <c r="IMK71" i="7"/>
  <c r="IMM71" i="7"/>
  <c r="IMO71" i="7"/>
  <c r="IMQ71" i="7"/>
  <c r="IMS71" i="7"/>
  <c r="IMU71" i="7"/>
  <c r="IMW71" i="7"/>
  <c r="IMY71" i="7"/>
  <c r="INA71" i="7"/>
  <c r="INC71" i="7"/>
  <c r="INE71" i="7"/>
  <c r="ING71" i="7"/>
  <c r="INI71" i="7"/>
  <c r="INK71" i="7"/>
  <c r="INM71" i="7"/>
  <c r="INO71" i="7"/>
  <c r="INQ71" i="7"/>
  <c r="INS71" i="7"/>
  <c r="INU71" i="7"/>
  <c r="INW71" i="7"/>
  <c r="INY71" i="7"/>
  <c r="IOA71" i="7"/>
  <c r="IOC71" i="7"/>
  <c r="IOE71" i="7"/>
  <c r="IOG71" i="7"/>
  <c r="IOI71" i="7"/>
  <c r="IOK71" i="7"/>
  <c r="IOM71" i="7"/>
  <c r="IOO71" i="7"/>
  <c r="IOQ71" i="7"/>
  <c r="IOS71" i="7"/>
  <c r="IOU71" i="7"/>
  <c r="IOW71" i="7"/>
  <c r="IOY71" i="7"/>
  <c r="IPA71" i="7"/>
  <c r="IPC71" i="7"/>
  <c r="IPE71" i="7"/>
  <c r="IPG71" i="7"/>
  <c r="IPI71" i="7"/>
  <c r="IPK71" i="7"/>
  <c r="IPM71" i="7"/>
  <c r="IPO71" i="7"/>
  <c r="IPQ71" i="7"/>
  <c r="IPS71" i="7"/>
  <c r="IPU71" i="7"/>
  <c r="IPW71" i="7"/>
  <c r="IPY71" i="7"/>
  <c r="IQA71" i="7"/>
  <c r="IQC71" i="7"/>
  <c r="IQE71" i="7"/>
  <c r="IQG71" i="7"/>
  <c r="IQI71" i="7"/>
  <c r="IQK71" i="7"/>
  <c r="IQM71" i="7"/>
  <c r="IQO71" i="7"/>
  <c r="IQQ71" i="7"/>
  <c r="IQS71" i="7"/>
  <c r="IQU71" i="7"/>
  <c r="IQW71" i="7"/>
  <c r="IQY71" i="7"/>
  <c r="IRA71" i="7"/>
  <c r="IRC71" i="7"/>
  <c r="IRE71" i="7"/>
  <c r="IRG71" i="7"/>
  <c r="IRI71" i="7"/>
  <c r="IRK71" i="7"/>
  <c r="IRM71" i="7"/>
  <c r="IRO71" i="7"/>
  <c r="IRQ71" i="7"/>
  <c r="IRS71" i="7"/>
  <c r="IRU71" i="7"/>
  <c r="IRW71" i="7"/>
  <c r="IRY71" i="7"/>
  <c r="ISA71" i="7"/>
  <c r="ISC71" i="7"/>
  <c r="ISE71" i="7"/>
  <c r="ISG71" i="7"/>
  <c r="ISI71" i="7"/>
  <c r="ISK71" i="7"/>
  <c r="ISM71" i="7"/>
  <c r="ISO71" i="7"/>
  <c r="ISQ71" i="7"/>
  <c r="ISS71" i="7"/>
  <c r="ISU71" i="7"/>
  <c r="ISW71" i="7"/>
  <c r="ISY71" i="7"/>
  <c r="ITA71" i="7"/>
  <c r="ITC71" i="7"/>
  <c r="ITE71" i="7"/>
  <c r="ITG71" i="7"/>
  <c r="ITI71" i="7"/>
  <c r="ITK71" i="7"/>
  <c r="ITM71" i="7"/>
  <c r="ITO71" i="7"/>
  <c r="ITQ71" i="7"/>
  <c r="ITS71" i="7"/>
  <c r="ITU71" i="7"/>
  <c r="ITW71" i="7"/>
  <c r="ITY71" i="7"/>
  <c r="IUA71" i="7"/>
  <c r="IUC71" i="7"/>
  <c r="IUE71" i="7"/>
  <c r="IUG71" i="7"/>
  <c r="IUI71" i="7"/>
  <c r="IUK71" i="7"/>
  <c r="IUM71" i="7"/>
  <c r="IUO71" i="7"/>
  <c r="IUQ71" i="7"/>
  <c r="IUS71" i="7"/>
  <c r="IUU71" i="7"/>
  <c r="IUW71" i="7"/>
  <c r="IUY71" i="7"/>
  <c r="IVA71" i="7"/>
  <c r="IVC71" i="7"/>
  <c r="IVE71" i="7"/>
  <c r="IVG71" i="7"/>
  <c r="IVI71" i="7"/>
  <c r="IVK71" i="7"/>
  <c r="IVM71" i="7"/>
  <c r="IVO71" i="7"/>
  <c r="IVQ71" i="7"/>
  <c r="IVS71" i="7"/>
  <c r="IVU71" i="7"/>
  <c r="IVW71" i="7"/>
  <c r="IVY71" i="7"/>
  <c r="IWA71" i="7"/>
  <c r="IWC71" i="7"/>
  <c r="IWE71" i="7"/>
  <c r="IWG71" i="7"/>
  <c r="IWI71" i="7"/>
  <c r="IWK71" i="7"/>
  <c r="IWM71" i="7"/>
  <c r="IWO71" i="7"/>
  <c r="IWQ71" i="7"/>
  <c r="IWS71" i="7"/>
  <c r="IWU71" i="7"/>
  <c r="IWW71" i="7"/>
  <c r="IWY71" i="7"/>
  <c r="IXA71" i="7"/>
  <c r="IXC71" i="7"/>
  <c r="IXE71" i="7"/>
  <c r="IXG71" i="7"/>
  <c r="IXI71" i="7"/>
  <c r="IXK71" i="7"/>
  <c r="IXM71" i="7"/>
  <c r="IXO71" i="7"/>
  <c r="IXQ71" i="7"/>
  <c r="IXS71" i="7"/>
  <c r="IXU71" i="7"/>
  <c r="IXW71" i="7"/>
  <c r="IXY71" i="7"/>
  <c r="IYA71" i="7"/>
  <c r="IYC71" i="7"/>
  <c r="IYE71" i="7"/>
  <c r="IYG71" i="7"/>
  <c r="IYI71" i="7"/>
  <c r="IYK71" i="7"/>
  <c r="IYM71" i="7"/>
  <c r="IYO71" i="7"/>
  <c r="IYQ71" i="7"/>
  <c r="IYS71" i="7"/>
  <c r="IYU71" i="7"/>
  <c r="IYW71" i="7"/>
  <c r="IYY71" i="7"/>
  <c r="IZA71" i="7"/>
  <c r="IZC71" i="7"/>
  <c r="IZE71" i="7"/>
  <c r="IZG71" i="7"/>
  <c r="IZI71" i="7"/>
  <c r="IZK71" i="7"/>
  <c r="IZM71" i="7"/>
  <c r="IZO71" i="7"/>
  <c r="IZQ71" i="7"/>
  <c r="IZS71" i="7"/>
  <c r="IZU71" i="7"/>
  <c r="IZW71" i="7"/>
  <c r="IZY71" i="7"/>
  <c r="JAA71" i="7"/>
  <c r="JAC71" i="7"/>
  <c r="JAE71" i="7"/>
  <c r="JAG71" i="7"/>
  <c r="JAI71" i="7"/>
  <c r="JAK71" i="7"/>
  <c r="JAM71" i="7"/>
  <c r="JAO71" i="7"/>
  <c r="JAQ71" i="7"/>
  <c r="JAS71" i="7"/>
  <c r="JAU71" i="7"/>
  <c r="JAW71" i="7"/>
  <c r="JAY71" i="7"/>
  <c r="JBA71" i="7"/>
  <c r="JBC71" i="7"/>
  <c r="JBE71" i="7"/>
  <c r="JBG71" i="7"/>
  <c r="JBI71" i="7"/>
  <c r="JBK71" i="7"/>
  <c r="JBM71" i="7"/>
  <c r="JBO71" i="7"/>
  <c r="JBQ71" i="7"/>
  <c r="JBS71" i="7"/>
  <c r="JBU71" i="7"/>
  <c r="JBW71" i="7"/>
  <c r="JBY71" i="7"/>
  <c r="JCA71" i="7"/>
  <c r="JCC71" i="7"/>
  <c r="JCE71" i="7"/>
  <c r="JCG71" i="7"/>
  <c r="JCI71" i="7"/>
  <c r="JCK71" i="7"/>
  <c r="JCM71" i="7"/>
  <c r="JCO71" i="7"/>
  <c r="JCQ71" i="7"/>
  <c r="JCS71" i="7"/>
  <c r="JCU71" i="7"/>
  <c r="JCW71" i="7"/>
  <c r="JCY71" i="7"/>
  <c r="JDA71" i="7"/>
  <c r="JDC71" i="7"/>
  <c r="JDE71" i="7"/>
  <c r="JDG71" i="7"/>
  <c r="JDI71" i="7"/>
  <c r="JDK71" i="7"/>
  <c r="JDM71" i="7"/>
  <c r="JDO71" i="7"/>
  <c r="JDQ71" i="7"/>
  <c r="JDS71" i="7"/>
  <c r="JDU71" i="7"/>
  <c r="JDW71" i="7"/>
  <c r="JDY71" i="7"/>
  <c r="JEA71" i="7"/>
  <c r="JEC71" i="7"/>
  <c r="JEE71" i="7"/>
  <c r="JEG71" i="7"/>
  <c r="JEI71" i="7"/>
  <c r="JEK71" i="7"/>
  <c r="JEM71" i="7"/>
  <c r="JEO71" i="7"/>
  <c r="JEQ71" i="7"/>
  <c r="JES71" i="7"/>
  <c r="JEU71" i="7"/>
  <c r="JEW71" i="7"/>
  <c r="JEY71" i="7"/>
  <c r="JFA71" i="7"/>
  <c r="JFC71" i="7"/>
  <c r="JFE71" i="7"/>
  <c r="JFG71" i="7"/>
  <c r="JFI71" i="7"/>
  <c r="JFK71" i="7"/>
  <c r="JFM71" i="7"/>
  <c r="JFO71" i="7"/>
  <c r="JFQ71" i="7"/>
  <c r="JFS71" i="7"/>
  <c r="JFU71" i="7"/>
  <c r="JFW71" i="7"/>
  <c r="JFY71" i="7"/>
  <c r="JGA71" i="7"/>
  <c r="JGC71" i="7"/>
  <c r="JGE71" i="7"/>
  <c r="JGG71" i="7"/>
  <c r="JGI71" i="7"/>
  <c r="JGK71" i="7"/>
  <c r="JGM71" i="7"/>
  <c r="JGO71" i="7"/>
  <c r="JGQ71" i="7"/>
  <c r="JGS71" i="7"/>
  <c r="JGU71" i="7"/>
  <c r="JGW71" i="7"/>
  <c r="JGY71" i="7"/>
  <c r="JHA71" i="7"/>
  <c r="JHC71" i="7"/>
  <c r="JHE71" i="7"/>
  <c r="JHG71" i="7"/>
  <c r="JHI71" i="7"/>
  <c r="JHK71" i="7"/>
  <c r="JHM71" i="7"/>
  <c r="JHO71" i="7"/>
  <c r="JHQ71" i="7"/>
  <c r="JHS71" i="7"/>
  <c r="JHU71" i="7"/>
  <c r="JHW71" i="7"/>
  <c r="JHY71" i="7"/>
  <c r="JIA71" i="7"/>
  <c r="JIC71" i="7"/>
  <c r="JIE71" i="7"/>
  <c r="JIG71" i="7"/>
  <c r="JII71" i="7"/>
  <c r="JIK71" i="7"/>
  <c r="JIM71" i="7"/>
  <c r="JIO71" i="7"/>
  <c r="JIQ71" i="7"/>
  <c r="JIS71" i="7"/>
  <c r="JIU71" i="7"/>
  <c r="JIW71" i="7"/>
  <c r="JIY71" i="7"/>
  <c r="JJA71" i="7"/>
  <c r="JJC71" i="7"/>
  <c r="JJE71" i="7"/>
  <c r="JJG71" i="7"/>
  <c r="JJI71" i="7"/>
  <c r="JJK71" i="7"/>
  <c r="JJM71" i="7"/>
  <c r="JJO71" i="7"/>
  <c r="JJQ71" i="7"/>
  <c r="JJS71" i="7"/>
  <c r="JJU71" i="7"/>
  <c r="JJW71" i="7"/>
  <c r="JJY71" i="7"/>
  <c r="JKA71" i="7"/>
  <c r="JKC71" i="7"/>
  <c r="JKE71" i="7"/>
  <c r="JKG71" i="7"/>
  <c r="JKI71" i="7"/>
  <c r="JKK71" i="7"/>
  <c r="JKM71" i="7"/>
  <c r="JKO71" i="7"/>
  <c r="JKQ71" i="7"/>
  <c r="JKS71" i="7"/>
  <c r="JKU71" i="7"/>
  <c r="JKW71" i="7"/>
  <c r="JKY71" i="7"/>
  <c r="JLA71" i="7"/>
  <c r="JLC71" i="7"/>
  <c r="JLE71" i="7"/>
  <c r="JLG71" i="7"/>
  <c r="JLI71" i="7"/>
  <c r="JLK71" i="7"/>
  <c r="JLM71" i="7"/>
  <c r="JLO71" i="7"/>
  <c r="JLQ71" i="7"/>
  <c r="JLS71" i="7"/>
  <c r="JLU71" i="7"/>
  <c r="JLW71" i="7"/>
  <c r="JLY71" i="7"/>
  <c r="JMA71" i="7"/>
  <c r="JMC71" i="7"/>
  <c r="JME71" i="7"/>
  <c r="JMG71" i="7"/>
  <c r="JMI71" i="7"/>
  <c r="JMK71" i="7"/>
  <c r="JMM71" i="7"/>
  <c r="JMO71" i="7"/>
  <c r="JMQ71" i="7"/>
  <c r="JMS71" i="7"/>
  <c r="JMU71" i="7"/>
  <c r="JMW71" i="7"/>
  <c r="JMY71" i="7"/>
  <c r="JNA71" i="7"/>
  <c r="JNC71" i="7"/>
  <c r="JNE71" i="7"/>
  <c r="JNG71" i="7"/>
  <c r="JNI71" i="7"/>
  <c r="JNK71" i="7"/>
  <c r="JNM71" i="7"/>
  <c r="JNO71" i="7"/>
  <c r="JNQ71" i="7"/>
  <c r="JNS71" i="7"/>
  <c r="JNU71" i="7"/>
  <c r="JNW71" i="7"/>
  <c r="JNY71" i="7"/>
  <c r="JOA71" i="7"/>
  <c r="JOC71" i="7"/>
  <c r="JOE71" i="7"/>
  <c r="JOG71" i="7"/>
  <c r="JOI71" i="7"/>
  <c r="JOK71" i="7"/>
  <c r="JOM71" i="7"/>
  <c r="JOO71" i="7"/>
  <c r="JOQ71" i="7"/>
  <c r="JOS71" i="7"/>
  <c r="JOU71" i="7"/>
  <c r="JOW71" i="7"/>
  <c r="JOY71" i="7"/>
  <c r="JPA71" i="7"/>
  <c r="JPC71" i="7"/>
  <c r="JPE71" i="7"/>
  <c r="JPG71" i="7"/>
  <c r="JPI71" i="7"/>
  <c r="JPK71" i="7"/>
  <c r="JPM71" i="7"/>
  <c r="JPO71" i="7"/>
  <c r="JPQ71" i="7"/>
  <c r="JPS71" i="7"/>
  <c r="JPU71" i="7"/>
  <c r="JPW71" i="7"/>
  <c r="JPY71" i="7"/>
  <c r="JQA71" i="7"/>
  <c r="JQC71" i="7"/>
  <c r="JQE71" i="7"/>
  <c r="JQG71" i="7"/>
  <c r="JQI71" i="7"/>
  <c r="JQK71" i="7"/>
  <c r="JQM71" i="7"/>
  <c r="JQO71" i="7"/>
  <c r="JQQ71" i="7"/>
  <c r="JQS71" i="7"/>
  <c r="JQU71" i="7"/>
  <c r="JQW71" i="7"/>
  <c r="JQY71" i="7"/>
  <c r="JRA71" i="7"/>
  <c r="JRC71" i="7"/>
  <c r="JRE71" i="7"/>
  <c r="JRG71" i="7"/>
  <c r="JRI71" i="7"/>
  <c r="JRK71" i="7"/>
  <c r="JRM71" i="7"/>
  <c r="JRO71" i="7"/>
  <c r="JRQ71" i="7"/>
  <c r="JRS71" i="7"/>
  <c r="JRU71" i="7"/>
  <c r="JRW71" i="7"/>
  <c r="JRY71" i="7"/>
  <c r="JSA71" i="7"/>
  <c r="JSC71" i="7"/>
  <c r="JSE71" i="7"/>
  <c r="JSG71" i="7"/>
  <c r="JSI71" i="7"/>
  <c r="JSK71" i="7"/>
  <c r="JSM71" i="7"/>
  <c r="JSO71" i="7"/>
  <c r="JSQ71" i="7"/>
  <c r="JSS71" i="7"/>
  <c r="JSU71" i="7"/>
  <c r="JSW71" i="7"/>
  <c r="JSY71" i="7"/>
  <c r="JTA71" i="7"/>
  <c r="JTC71" i="7"/>
  <c r="JTE71" i="7"/>
  <c r="JTG71" i="7"/>
  <c r="JTI71" i="7"/>
  <c r="JTK71" i="7"/>
  <c r="JTM71" i="7"/>
  <c r="JTO71" i="7"/>
  <c r="JTQ71" i="7"/>
  <c r="JTS71" i="7"/>
  <c r="JTU71" i="7"/>
  <c r="JTW71" i="7"/>
  <c r="JTY71" i="7"/>
  <c r="JUA71" i="7"/>
  <c r="JUC71" i="7"/>
  <c r="JUE71" i="7"/>
  <c r="JUG71" i="7"/>
  <c r="JUI71" i="7"/>
  <c r="JUK71" i="7"/>
  <c r="JUM71" i="7"/>
  <c r="JUO71" i="7"/>
  <c r="JUQ71" i="7"/>
  <c r="JUS71" i="7"/>
  <c r="JUU71" i="7"/>
  <c r="JUW71" i="7"/>
  <c r="JUY71" i="7"/>
  <c r="JVA71" i="7"/>
  <c r="JVC71" i="7"/>
  <c r="JVE71" i="7"/>
  <c r="JVG71" i="7"/>
  <c r="JVI71" i="7"/>
  <c r="JVK71" i="7"/>
  <c r="JVM71" i="7"/>
  <c r="JVO71" i="7"/>
  <c r="JVQ71" i="7"/>
  <c r="JVS71" i="7"/>
  <c r="JVU71" i="7"/>
  <c r="JVW71" i="7"/>
  <c r="JVY71" i="7"/>
  <c r="JWA71" i="7"/>
  <c r="JWC71" i="7"/>
  <c r="JWE71" i="7"/>
  <c r="JWG71" i="7"/>
  <c r="JWI71" i="7"/>
  <c r="JWK71" i="7"/>
  <c r="JWM71" i="7"/>
  <c r="JWO71" i="7"/>
  <c r="JWQ71" i="7"/>
  <c r="JWS71" i="7"/>
  <c r="JWU71" i="7"/>
  <c r="JWW71" i="7"/>
  <c r="JWY71" i="7"/>
  <c r="JXA71" i="7"/>
  <c r="JXC71" i="7"/>
  <c r="JXE71" i="7"/>
  <c r="JXG71" i="7"/>
  <c r="JXI71" i="7"/>
  <c r="JXK71" i="7"/>
  <c r="JXM71" i="7"/>
  <c r="JXO71" i="7"/>
  <c r="JXQ71" i="7"/>
  <c r="JXS71" i="7"/>
  <c r="JXU71" i="7"/>
  <c r="JXW71" i="7"/>
  <c r="JXY71" i="7"/>
  <c r="JYA71" i="7"/>
  <c r="JYC71" i="7"/>
  <c r="JYE71" i="7"/>
  <c r="JYG71" i="7"/>
  <c r="JYI71" i="7"/>
  <c r="JYK71" i="7"/>
  <c r="JYM71" i="7"/>
  <c r="JYO71" i="7"/>
  <c r="JYQ71" i="7"/>
  <c r="JYS71" i="7"/>
  <c r="JYU71" i="7"/>
  <c r="JYW71" i="7"/>
  <c r="JYY71" i="7"/>
  <c r="JZA71" i="7"/>
  <c r="JZC71" i="7"/>
  <c r="JZE71" i="7"/>
  <c r="JZG71" i="7"/>
  <c r="JZI71" i="7"/>
  <c r="JZK71" i="7"/>
  <c r="JZM71" i="7"/>
  <c r="JZO71" i="7"/>
  <c r="JZQ71" i="7"/>
  <c r="JZS71" i="7"/>
  <c r="JZU71" i="7"/>
  <c r="JZW71" i="7"/>
  <c r="JZY71" i="7"/>
  <c r="KAA71" i="7"/>
  <c r="KAC71" i="7"/>
  <c r="KAE71" i="7"/>
  <c r="KAG71" i="7"/>
  <c r="KAI71" i="7"/>
  <c r="KAK71" i="7"/>
  <c r="KAM71" i="7"/>
  <c r="KAO71" i="7"/>
  <c r="KAQ71" i="7"/>
  <c r="KAS71" i="7"/>
  <c r="KAU71" i="7"/>
  <c r="KAW71" i="7"/>
  <c r="KAY71" i="7"/>
  <c r="KBA71" i="7"/>
  <c r="KBC71" i="7"/>
  <c r="KBE71" i="7"/>
  <c r="KBG71" i="7"/>
  <c r="KBI71" i="7"/>
  <c r="KBK71" i="7"/>
  <c r="KBM71" i="7"/>
  <c r="KBO71" i="7"/>
  <c r="KBQ71" i="7"/>
  <c r="KBS71" i="7"/>
  <c r="KBU71" i="7"/>
  <c r="KBW71" i="7"/>
  <c r="KBY71" i="7"/>
  <c r="KCA71" i="7"/>
  <c r="KCC71" i="7"/>
  <c r="KCE71" i="7"/>
  <c r="KCG71" i="7"/>
  <c r="KCI71" i="7"/>
  <c r="KCK71" i="7"/>
  <c r="KCM71" i="7"/>
  <c r="KCO71" i="7"/>
  <c r="KCQ71" i="7"/>
  <c r="KCS71" i="7"/>
  <c r="KCU71" i="7"/>
  <c r="KCW71" i="7"/>
  <c r="KCY71" i="7"/>
  <c r="KDA71" i="7"/>
  <c r="KDC71" i="7"/>
  <c r="KDE71" i="7"/>
  <c r="KDG71" i="7"/>
  <c r="KDI71" i="7"/>
  <c r="KDK71" i="7"/>
  <c r="KDM71" i="7"/>
  <c r="KDO71" i="7"/>
  <c r="KDQ71" i="7"/>
  <c r="KDS71" i="7"/>
  <c r="KDU71" i="7"/>
  <c r="KDW71" i="7"/>
  <c r="KDY71" i="7"/>
  <c r="KEA71" i="7"/>
  <c r="KEC71" i="7"/>
  <c r="KEE71" i="7"/>
  <c r="KEG71" i="7"/>
  <c r="KEI71" i="7"/>
  <c r="KEK71" i="7"/>
  <c r="KEM71" i="7"/>
  <c r="KEO71" i="7"/>
  <c r="KEQ71" i="7"/>
  <c r="KES71" i="7"/>
  <c r="KEU71" i="7"/>
  <c r="KEW71" i="7"/>
  <c r="KEY71" i="7"/>
  <c r="KFA71" i="7"/>
  <c r="KFC71" i="7"/>
  <c r="KFE71" i="7"/>
  <c r="KFG71" i="7"/>
  <c r="KFI71" i="7"/>
  <c r="KFK71" i="7"/>
  <c r="KFM71" i="7"/>
  <c r="KFO71" i="7"/>
  <c r="KFQ71" i="7"/>
  <c r="KFS71" i="7"/>
  <c r="KFU71" i="7"/>
  <c r="KFW71" i="7"/>
  <c r="KFY71" i="7"/>
  <c r="KGA71" i="7"/>
  <c r="KGC71" i="7"/>
  <c r="KGE71" i="7"/>
  <c r="KGG71" i="7"/>
  <c r="KGI71" i="7"/>
  <c r="KGK71" i="7"/>
  <c r="KGM71" i="7"/>
  <c r="KGO71" i="7"/>
  <c r="KGQ71" i="7"/>
  <c r="KGS71" i="7"/>
  <c r="KGU71" i="7"/>
  <c r="KGW71" i="7"/>
  <c r="KGY71" i="7"/>
  <c r="KHA71" i="7"/>
  <c r="KHC71" i="7"/>
  <c r="KHE71" i="7"/>
  <c r="KHG71" i="7"/>
  <c r="KHI71" i="7"/>
  <c r="KHK71" i="7"/>
  <c r="KHM71" i="7"/>
  <c r="KHO71" i="7"/>
  <c r="KHQ71" i="7"/>
  <c r="KHS71" i="7"/>
  <c r="KHU71" i="7"/>
  <c r="KHW71" i="7"/>
  <c r="KHY71" i="7"/>
  <c r="KIA71" i="7"/>
  <c r="KIC71" i="7"/>
  <c r="KIE71" i="7"/>
  <c r="KIG71" i="7"/>
  <c r="KII71" i="7"/>
  <c r="KIK71" i="7"/>
  <c r="KIM71" i="7"/>
  <c r="KIO71" i="7"/>
  <c r="KIQ71" i="7"/>
  <c r="KIS71" i="7"/>
  <c r="KIU71" i="7"/>
  <c r="KIW71" i="7"/>
  <c r="KIY71" i="7"/>
  <c r="KJA71" i="7"/>
  <c r="KJC71" i="7"/>
  <c r="KJE71" i="7"/>
  <c r="KJG71" i="7"/>
  <c r="KJI71" i="7"/>
  <c r="KJK71" i="7"/>
  <c r="KJM71" i="7"/>
  <c r="KJO71" i="7"/>
  <c r="KJQ71" i="7"/>
  <c r="KJS71" i="7"/>
  <c r="KJU71" i="7"/>
  <c r="KJW71" i="7"/>
  <c r="KJY71" i="7"/>
  <c r="KKA71" i="7"/>
  <c r="KKC71" i="7"/>
  <c r="KKE71" i="7"/>
  <c r="KKG71" i="7"/>
  <c r="KKI71" i="7"/>
  <c r="KKK71" i="7"/>
  <c r="KKM71" i="7"/>
  <c r="KKO71" i="7"/>
  <c r="KKQ71" i="7"/>
  <c r="KKS71" i="7"/>
  <c r="KKU71" i="7"/>
  <c r="KKW71" i="7"/>
  <c r="KKY71" i="7"/>
  <c r="KLA71" i="7"/>
  <c r="KLC71" i="7"/>
  <c r="KLE71" i="7"/>
  <c r="KLG71" i="7"/>
  <c r="KLI71" i="7"/>
  <c r="KLK71" i="7"/>
  <c r="KLM71" i="7"/>
  <c r="KLO71" i="7"/>
  <c r="KLQ71" i="7"/>
  <c r="KLS71" i="7"/>
  <c r="KLU71" i="7"/>
  <c r="KLW71" i="7"/>
  <c r="KLY71" i="7"/>
  <c r="KMA71" i="7"/>
  <c r="KMC71" i="7"/>
  <c r="KME71" i="7"/>
  <c r="KMG71" i="7"/>
  <c r="KMI71" i="7"/>
  <c r="KMK71" i="7"/>
  <c r="KMM71" i="7"/>
  <c r="KMO71" i="7"/>
  <c r="KMQ71" i="7"/>
  <c r="KMS71" i="7"/>
  <c r="KMU71" i="7"/>
  <c r="KMW71" i="7"/>
  <c r="KMY71" i="7"/>
  <c r="KNA71" i="7"/>
  <c r="KNC71" i="7"/>
  <c r="KNE71" i="7"/>
  <c r="KNG71" i="7"/>
  <c r="KNI71" i="7"/>
  <c r="KNK71" i="7"/>
  <c r="KNM71" i="7"/>
  <c r="KNO71" i="7"/>
  <c r="KNQ71" i="7"/>
  <c r="KNS71" i="7"/>
  <c r="KNU71" i="7"/>
  <c r="KNW71" i="7"/>
  <c r="KNY71" i="7"/>
  <c r="KOA71" i="7"/>
  <c r="KOC71" i="7"/>
  <c r="KOE71" i="7"/>
  <c r="KOG71" i="7"/>
  <c r="KOI71" i="7"/>
  <c r="KOK71" i="7"/>
  <c r="KOM71" i="7"/>
  <c r="KOO71" i="7"/>
  <c r="KOQ71" i="7"/>
  <c r="KOS71" i="7"/>
  <c r="KOU71" i="7"/>
  <c r="KOW71" i="7"/>
  <c r="KOY71" i="7"/>
  <c r="KPA71" i="7"/>
  <c r="KPC71" i="7"/>
  <c r="KPE71" i="7"/>
  <c r="KPG71" i="7"/>
  <c r="KPI71" i="7"/>
  <c r="KPK71" i="7"/>
  <c r="KPM71" i="7"/>
  <c r="KPO71" i="7"/>
  <c r="KPQ71" i="7"/>
  <c r="KPS71" i="7"/>
  <c r="KPU71" i="7"/>
  <c r="KPW71" i="7"/>
  <c r="KPY71" i="7"/>
  <c r="KQA71" i="7"/>
  <c r="KQC71" i="7"/>
  <c r="KQE71" i="7"/>
  <c r="KQG71" i="7"/>
  <c r="KQI71" i="7"/>
  <c r="KQK71" i="7"/>
  <c r="KQM71" i="7"/>
  <c r="KQO71" i="7"/>
  <c r="KQQ71" i="7"/>
  <c r="KQS71" i="7"/>
  <c r="KQU71" i="7"/>
  <c r="KQW71" i="7"/>
  <c r="KQY71" i="7"/>
  <c r="KRA71" i="7"/>
  <c r="KRC71" i="7"/>
  <c r="KRE71" i="7"/>
  <c r="KRG71" i="7"/>
  <c r="KRI71" i="7"/>
  <c r="KRK71" i="7"/>
  <c r="KRM71" i="7"/>
  <c r="KRO71" i="7"/>
  <c r="KRQ71" i="7"/>
  <c r="KRS71" i="7"/>
  <c r="KRU71" i="7"/>
  <c r="KRW71" i="7"/>
  <c r="KRY71" i="7"/>
  <c r="KSA71" i="7"/>
  <c r="KSC71" i="7"/>
  <c r="KSE71" i="7"/>
  <c r="KSG71" i="7"/>
  <c r="KSI71" i="7"/>
  <c r="KSK71" i="7"/>
  <c r="KSM71" i="7"/>
  <c r="KSO71" i="7"/>
  <c r="KSQ71" i="7"/>
  <c r="KSS71" i="7"/>
  <c r="KSU71" i="7"/>
  <c r="KSW71" i="7"/>
  <c r="KSY71" i="7"/>
  <c r="KTA71" i="7"/>
  <c r="KTC71" i="7"/>
  <c r="KTE71" i="7"/>
  <c r="KTG71" i="7"/>
  <c r="KTI71" i="7"/>
  <c r="KTK71" i="7"/>
  <c r="KTM71" i="7"/>
  <c r="KTO71" i="7"/>
  <c r="KTQ71" i="7"/>
  <c r="KTS71" i="7"/>
  <c r="KTU71" i="7"/>
  <c r="KTW71" i="7"/>
  <c r="KTY71" i="7"/>
  <c r="KUA71" i="7"/>
  <c r="KUC71" i="7"/>
  <c r="KUE71" i="7"/>
  <c r="KUG71" i="7"/>
  <c r="KUI71" i="7"/>
  <c r="KUK71" i="7"/>
  <c r="KUM71" i="7"/>
  <c r="KUO71" i="7"/>
  <c r="KUQ71" i="7"/>
  <c r="KUS71" i="7"/>
  <c r="KUU71" i="7"/>
  <c r="KUW71" i="7"/>
  <c r="KUY71" i="7"/>
  <c r="KVA71" i="7"/>
  <c r="KVC71" i="7"/>
  <c r="KVE71" i="7"/>
  <c r="KVG71" i="7"/>
  <c r="KVI71" i="7"/>
  <c r="KVK71" i="7"/>
  <c r="KVM71" i="7"/>
  <c r="KVO71" i="7"/>
  <c r="KVQ71" i="7"/>
  <c r="KVS71" i="7"/>
  <c r="KVU71" i="7"/>
  <c r="KVW71" i="7"/>
  <c r="KVY71" i="7"/>
  <c r="KWA71" i="7"/>
  <c r="KWC71" i="7"/>
  <c r="KWE71" i="7"/>
  <c r="KWG71" i="7"/>
  <c r="KWI71" i="7"/>
  <c r="KWK71" i="7"/>
  <c r="KWM71" i="7"/>
  <c r="KWO71" i="7"/>
  <c r="KWQ71" i="7"/>
  <c r="KWS71" i="7"/>
  <c r="KWU71" i="7"/>
  <c r="KWW71" i="7"/>
  <c r="KWY71" i="7"/>
  <c r="KXA71" i="7"/>
  <c r="KXC71" i="7"/>
  <c r="KXE71" i="7"/>
  <c r="KXG71" i="7"/>
  <c r="KXI71" i="7"/>
  <c r="KXK71" i="7"/>
  <c r="KXM71" i="7"/>
  <c r="KXO71" i="7"/>
  <c r="KXQ71" i="7"/>
  <c r="KXS71" i="7"/>
  <c r="KXU71" i="7"/>
  <c r="KXW71" i="7"/>
  <c r="KXY71" i="7"/>
  <c r="KYA71" i="7"/>
  <c r="KYC71" i="7"/>
  <c r="KYE71" i="7"/>
  <c r="KYG71" i="7"/>
  <c r="KYI71" i="7"/>
  <c r="KYK71" i="7"/>
  <c r="KYM71" i="7"/>
  <c r="KYO71" i="7"/>
  <c r="KYQ71" i="7"/>
  <c r="KYS71" i="7"/>
  <c r="KYU71" i="7"/>
  <c r="KYW71" i="7"/>
  <c r="KYY71" i="7"/>
  <c r="KZA71" i="7"/>
  <c r="KZC71" i="7"/>
  <c r="KZE71" i="7"/>
  <c r="KZG71" i="7"/>
  <c r="KZI71" i="7"/>
  <c r="KZK71" i="7"/>
  <c r="KZM71" i="7"/>
  <c r="KZO71" i="7"/>
  <c r="KZQ71" i="7"/>
  <c r="KZS71" i="7"/>
  <c r="KZU71" i="7"/>
  <c r="KZW71" i="7"/>
  <c r="KZY71" i="7"/>
  <c r="LAA71" i="7"/>
  <c r="LAC71" i="7"/>
  <c r="LAE71" i="7"/>
  <c r="LAG71" i="7"/>
  <c r="LAI71" i="7"/>
  <c r="LAK71" i="7"/>
  <c r="LAM71" i="7"/>
  <c r="LAO71" i="7"/>
  <c r="LAQ71" i="7"/>
  <c r="LAS71" i="7"/>
  <c r="LAU71" i="7"/>
  <c r="LAW71" i="7"/>
  <c r="LAY71" i="7"/>
  <c r="LBA71" i="7"/>
  <c r="LBC71" i="7"/>
  <c r="LBE71" i="7"/>
  <c r="LBG71" i="7"/>
  <c r="LBI71" i="7"/>
  <c r="LBK71" i="7"/>
  <c r="LBM71" i="7"/>
  <c r="LBO71" i="7"/>
  <c r="LBQ71" i="7"/>
  <c r="LBS71" i="7"/>
  <c r="LBU71" i="7"/>
  <c r="LBW71" i="7"/>
  <c r="LBY71" i="7"/>
  <c r="LCA71" i="7"/>
  <c r="LCC71" i="7"/>
  <c r="LCE71" i="7"/>
  <c r="LCG71" i="7"/>
  <c r="LCI71" i="7"/>
  <c r="LCK71" i="7"/>
  <c r="LCM71" i="7"/>
  <c r="LCO71" i="7"/>
  <c r="LCQ71" i="7"/>
  <c r="LCS71" i="7"/>
  <c r="LCU71" i="7"/>
  <c r="LCW71" i="7"/>
  <c r="LCY71" i="7"/>
  <c r="LDA71" i="7"/>
  <c r="LDC71" i="7"/>
  <c r="LDE71" i="7"/>
  <c r="LDG71" i="7"/>
  <c r="LDI71" i="7"/>
  <c r="LDK71" i="7"/>
  <c r="LDM71" i="7"/>
  <c r="LDO71" i="7"/>
  <c r="LDQ71" i="7"/>
  <c r="LDS71" i="7"/>
  <c r="LDU71" i="7"/>
  <c r="LDW71" i="7"/>
  <c r="LDY71" i="7"/>
  <c r="LEA71" i="7"/>
  <c r="LEC71" i="7"/>
  <c r="LEE71" i="7"/>
  <c r="LEG71" i="7"/>
  <c r="LEI71" i="7"/>
  <c r="LEK71" i="7"/>
  <c r="LEM71" i="7"/>
  <c r="LEO71" i="7"/>
  <c r="LEQ71" i="7"/>
  <c r="LES71" i="7"/>
  <c r="LEU71" i="7"/>
  <c r="LEW71" i="7"/>
  <c r="LEY71" i="7"/>
  <c r="LFA71" i="7"/>
  <c r="LFC71" i="7"/>
  <c r="LFE71" i="7"/>
  <c r="LFG71" i="7"/>
  <c r="LFI71" i="7"/>
  <c r="LFK71" i="7"/>
  <c r="LFM71" i="7"/>
  <c r="LFO71" i="7"/>
  <c r="LFQ71" i="7"/>
  <c r="LFS71" i="7"/>
  <c r="LFU71" i="7"/>
  <c r="LFW71" i="7"/>
  <c r="LFY71" i="7"/>
  <c r="LGA71" i="7"/>
  <c r="LGC71" i="7"/>
  <c r="LGE71" i="7"/>
  <c r="LGG71" i="7"/>
  <c r="LGI71" i="7"/>
  <c r="LGK71" i="7"/>
  <c r="LGM71" i="7"/>
  <c r="LGO71" i="7"/>
  <c r="LGQ71" i="7"/>
  <c r="LGS71" i="7"/>
  <c r="LGU71" i="7"/>
  <c r="LGW71" i="7"/>
  <c r="LGY71" i="7"/>
  <c r="LHA71" i="7"/>
  <c r="LHC71" i="7"/>
  <c r="LHE71" i="7"/>
  <c r="LHG71" i="7"/>
  <c r="LHI71" i="7"/>
  <c r="LHK71" i="7"/>
  <c r="LHM71" i="7"/>
  <c r="LHO71" i="7"/>
  <c r="LHQ71" i="7"/>
  <c r="LHS71" i="7"/>
  <c r="LHU71" i="7"/>
  <c r="LHW71" i="7"/>
  <c r="LHY71" i="7"/>
  <c r="LIA71" i="7"/>
  <c r="LIC71" i="7"/>
  <c r="LIE71" i="7"/>
  <c r="LIG71" i="7"/>
  <c r="LII71" i="7"/>
  <c r="LIK71" i="7"/>
  <c r="LIM71" i="7"/>
  <c r="LIO71" i="7"/>
  <c r="LIQ71" i="7"/>
  <c r="LIS71" i="7"/>
  <c r="LIU71" i="7"/>
  <c r="LIW71" i="7"/>
  <c r="LIY71" i="7"/>
  <c r="LJA71" i="7"/>
  <c r="LJC71" i="7"/>
  <c r="LJE71" i="7"/>
  <c r="LJG71" i="7"/>
  <c r="LJI71" i="7"/>
  <c r="LJK71" i="7"/>
  <c r="LJM71" i="7"/>
  <c r="LJO71" i="7"/>
  <c r="LJQ71" i="7"/>
  <c r="LJS71" i="7"/>
  <c r="LJU71" i="7"/>
  <c r="LJW71" i="7"/>
  <c r="LJY71" i="7"/>
  <c r="LKA71" i="7"/>
  <c r="LKC71" i="7"/>
  <c r="LKE71" i="7"/>
  <c r="LKG71" i="7"/>
  <c r="LKI71" i="7"/>
  <c r="LKK71" i="7"/>
  <c r="LKM71" i="7"/>
  <c r="LKO71" i="7"/>
  <c r="LKQ71" i="7"/>
  <c r="LKS71" i="7"/>
  <c r="LKU71" i="7"/>
  <c r="LKW71" i="7"/>
  <c r="LKY71" i="7"/>
  <c r="LLA71" i="7"/>
  <c r="LLC71" i="7"/>
  <c r="LLE71" i="7"/>
  <c r="LLG71" i="7"/>
  <c r="LLI71" i="7"/>
  <c r="LLK71" i="7"/>
  <c r="LLM71" i="7"/>
  <c r="LLO71" i="7"/>
  <c r="LLQ71" i="7"/>
  <c r="LLS71" i="7"/>
  <c r="LLU71" i="7"/>
  <c r="LLW71" i="7"/>
  <c r="LLY71" i="7"/>
  <c r="LMA71" i="7"/>
  <c r="LMC71" i="7"/>
  <c r="LME71" i="7"/>
  <c r="LMG71" i="7"/>
  <c r="LMI71" i="7"/>
  <c r="LMK71" i="7"/>
  <c r="LMM71" i="7"/>
  <c r="LMO71" i="7"/>
  <c r="LMQ71" i="7"/>
  <c r="LMS71" i="7"/>
  <c r="LMU71" i="7"/>
  <c r="LMW71" i="7"/>
  <c r="LMY71" i="7"/>
  <c r="LNA71" i="7"/>
  <c r="LNC71" i="7"/>
  <c r="LNE71" i="7"/>
  <c r="LNG71" i="7"/>
  <c r="LNI71" i="7"/>
  <c r="LNK71" i="7"/>
  <c r="LNM71" i="7"/>
  <c r="LNO71" i="7"/>
  <c r="LNQ71" i="7"/>
  <c r="LNS71" i="7"/>
  <c r="LNU71" i="7"/>
  <c r="LNW71" i="7"/>
  <c r="LNY71" i="7"/>
  <c r="LOA71" i="7"/>
  <c r="LOC71" i="7"/>
  <c r="LOE71" i="7"/>
  <c r="LOG71" i="7"/>
  <c r="LOI71" i="7"/>
  <c r="LOK71" i="7"/>
  <c r="LOM71" i="7"/>
  <c r="LOO71" i="7"/>
  <c r="LOQ71" i="7"/>
  <c r="LOS71" i="7"/>
  <c r="LOU71" i="7"/>
  <c r="LOW71" i="7"/>
  <c r="LOY71" i="7"/>
  <c r="LPA71" i="7"/>
  <c r="LPC71" i="7"/>
  <c r="LPE71" i="7"/>
  <c r="LPG71" i="7"/>
  <c r="LPI71" i="7"/>
  <c r="LPK71" i="7"/>
  <c r="LPM71" i="7"/>
  <c r="LPO71" i="7"/>
  <c r="LPQ71" i="7"/>
  <c r="LPS71" i="7"/>
  <c r="LPU71" i="7"/>
  <c r="LPW71" i="7"/>
  <c r="LPY71" i="7"/>
  <c r="LQA71" i="7"/>
  <c r="LQC71" i="7"/>
  <c r="LQE71" i="7"/>
  <c r="LQG71" i="7"/>
  <c r="LQI71" i="7"/>
  <c r="LQK71" i="7"/>
  <c r="LQM71" i="7"/>
  <c r="LQO71" i="7"/>
  <c r="LQQ71" i="7"/>
  <c r="LQS71" i="7"/>
  <c r="LQU71" i="7"/>
  <c r="LQW71" i="7"/>
  <c r="LQY71" i="7"/>
  <c r="LRA71" i="7"/>
  <c r="LRC71" i="7"/>
  <c r="LRE71" i="7"/>
  <c r="LRG71" i="7"/>
  <c r="LRI71" i="7"/>
  <c r="LRK71" i="7"/>
  <c r="LRM71" i="7"/>
  <c r="LRO71" i="7"/>
  <c r="LRQ71" i="7"/>
  <c r="LRS71" i="7"/>
  <c r="LRU71" i="7"/>
  <c r="LRW71" i="7"/>
  <c r="LRY71" i="7"/>
  <c r="LSA71" i="7"/>
  <c r="LSC71" i="7"/>
  <c r="LSE71" i="7"/>
  <c r="LSG71" i="7"/>
  <c r="LSI71" i="7"/>
  <c r="LSK71" i="7"/>
  <c r="LSM71" i="7"/>
  <c r="LSO71" i="7"/>
  <c r="LSQ71" i="7"/>
  <c r="LSS71" i="7"/>
  <c r="LSU71" i="7"/>
  <c r="LSW71" i="7"/>
  <c r="LSY71" i="7"/>
  <c r="LTA71" i="7"/>
  <c r="LTC71" i="7"/>
  <c r="LTE71" i="7"/>
  <c r="LTG71" i="7"/>
  <c r="LTI71" i="7"/>
  <c r="LTK71" i="7"/>
  <c r="LTM71" i="7"/>
  <c r="LTO71" i="7"/>
  <c r="LTQ71" i="7"/>
  <c r="LTS71" i="7"/>
  <c r="LTU71" i="7"/>
  <c r="LTW71" i="7"/>
  <c r="LTY71" i="7"/>
  <c r="LUA71" i="7"/>
  <c r="LUC71" i="7"/>
  <c r="LUE71" i="7"/>
  <c r="LUG71" i="7"/>
  <c r="LUI71" i="7"/>
  <c r="LUK71" i="7"/>
  <c r="LUM71" i="7"/>
  <c r="LUO71" i="7"/>
  <c r="LUQ71" i="7"/>
  <c r="LUS71" i="7"/>
  <c r="LUU71" i="7"/>
  <c r="LUW71" i="7"/>
  <c r="LUY71" i="7"/>
  <c r="LVA71" i="7"/>
  <c r="LVC71" i="7"/>
  <c r="LVE71" i="7"/>
  <c r="LVG71" i="7"/>
  <c r="LVI71" i="7"/>
  <c r="LVK71" i="7"/>
  <c r="LVM71" i="7"/>
  <c r="LVO71" i="7"/>
  <c r="LVQ71" i="7"/>
  <c r="LVS71" i="7"/>
  <c r="LVU71" i="7"/>
  <c r="LVW71" i="7"/>
  <c r="LVY71" i="7"/>
  <c r="LWA71" i="7"/>
  <c r="LWC71" i="7"/>
  <c r="LWE71" i="7"/>
  <c r="LWG71" i="7"/>
  <c r="LWI71" i="7"/>
  <c r="LWK71" i="7"/>
  <c r="LWM71" i="7"/>
  <c r="LWO71" i="7"/>
  <c r="LWQ71" i="7"/>
  <c r="LWS71" i="7"/>
  <c r="LWU71" i="7"/>
  <c r="LWW71" i="7"/>
  <c r="LWY71" i="7"/>
  <c r="LXA71" i="7"/>
  <c r="LXC71" i="7"/>
  <c r="LXE71" i="7"/>
  <c r="LXG71" i="7"/>
  <c r="LXI71" i="7"/>
  <c r="LXK71" i="7"/>
  <c r="LXM71" i="7"/>
  <c r="LXO71" i="7"/>
  <c r="LXQ71" i="7"/>
  <c r="LXS71" i="7"/>
  <c r="LXU71" i="7"/>
  <c r="LXW71" i="7"/>
  <c r="LXY71" i="7"/>
  <c r="LYA71" i="7"/>
  <c r="LYC71" i="7"/>
  <c r="LYE71" i="7"/>
  <c r="LYG71" i="7"/>
  <c r="LYI71" i="7"/>
  <c r="LYK71" i="7"/>
  <c r="LYM71" i="7"/>
  <c r="LYO71" i="7"/>
  <c r="LYQ71" i="7"/>
  <c r="LYS71" i="7"/>
  <c r="LYU71" i="7"/>
  <c r="LYW71" i="7"/>
  <c r="LYY71" i="7"/>
  <c r="LZA71" i="7"/>
  <c r="LZC71" i="7"/>
  <c r="LZE71" i="7"/>
  <c r="LZG71" i="7"/>
  <c r="LZI71" i="7"/>
  <c r="LZK71" i="7"/>
  <c r="LZM71" i="7"/>
  <c r="LZO71" i="7"/>
  <c r="LZQ71" i="7"/>
  <c r="LZS71" i="7"/>
  <c r="LZU71" i="7"/>
  <c r="LZW71" i="7"/>
  <c r="LZY71" i="7"/>
  <c r="MAA71" i="7"/>
  <c r="MAC71" i="7"/>
  <c r="MAE71" i="7"/>
  <c r="MAG71" i="7"/>
  <c r="MAI71" i="7"/>
  <c r="MAK71" i="7"/>
  <c r="MAM71" i="7"/>
  <c r="MAO71" i="7"/>
  <c r="MAQ71" i="7"/>
  <c r="MAS71" i="7"/>
  <c r="MAU71" i="7"/>
  <c r="MAW71" i="7"/>
  <c r="MAY71" i="7"/>
  <c r="MBA71" i="7"/>
  <c r="MBC71" i="7"/>
  <c r="MBE71" i="7"/>
  <c r="MBG71" i="7"/>
  <c r="MBI71" i="7"/>
  <c r="MBK71" i="7"/>
  <c r="MBM71" i="7"/>
  <c r="MBO71" i="7"/>
  <c r="MBQ71" i="7"/>
  <c r="MBS71" i="7"/>
  <c r="MBU71" i="7"/>
  <c r="MBW71" i="7"/>
  <c r="MBY71" i="7"/>
  <c r="MCA71" i="7"/>
  <c r="MCC71" i="7"/>
  <c r="MCE71" i="7"/>
  <c r="MCG71" i="7"/>
  <c r="MCI71" i="7"/>
  <c r="MCK71" i="7"/>
  <c r="MCM71" i="7"/>
  <c r="MCO71" i="7"/>
  <c r="MCQ71" i="7"/>
  <c r="MCS71" i="7"/>
  <c r="MCU71" i="7"/>
  <c r="MCW71" i="7"/>
  <c r="MCY71" i="7"/>
  <c r="MDA71" i="7"/>
  <c r="MDC71" i="7"/>
  <c r="MDE71" i="7"/>
  <c r="MDG71" i="7"/>
  <c r="MDI71" i="7"/>
  <c r="MDK71" i="7"/>
  <c r="MDM71" i="7"/>
  <c r="MDO71" i="7"/>
  <c r="MDQ71" i="7"/>
  <c r="MDS71" i="7"/>
  <c r="MDU71" i="7"/>
  <c r="MDW71" i="7"/>
  <c r="MDY71" i="7"/>
  <c r="MEA71" i="7"/>
  <c r="MEC71" i="7"/>
  <c r="MEE71" i="7"/>
  <c r="MEG71" i="7"/>
  <c r="MEI71" i="7"/>
  <c r="MEK71" i="7"/>
  <c r="MEM71" i="7"/>
  <c r="MEO71" i="7"/>
  <c r="MEQ71" i="7"/>
  <c r="MES71" i="7"/>
  <c r="MEU71" i="7"/>
  <c r="MEW71" i="7"/>
  <c r="MEY71" i="7"/>
  <c r="MFA71" i="7"/>
  <c r="MFC71" i="7"/>
  <c r="MFE71" i="7"/>
  <c r="MFG71" i="7"/>
  <c r="MFI71" i="7"/>
  <c r="MFK71" i="7"/>
  <c r="MFM71" i="7"/>
  <c r="MFO71" i="7"/>
  <c r="MFQ71" i="7"/>
  <c r="MFS71" i="7"/>
  <c r="MFU71" i="7"/>
  <c r="MFW71" i="7"/>
  <c r="MFY71" i="7"/>
  <c r="MGA71" i="7"/>
  <c r="MGC71" i="7"/>
  <c r="MGE71" i="7"/>
  <c r="MGG71" i="7"/>
  <c r="MGI71" i="7"/>
  <c r="MGK71" i="7"/>
  <c r="MGM71" i="7"/>
  <c r="MGO71" i="7"/>
  <c r="MGQ71" i="7"/>
  <c r="MGS71" i="7"/>
  <c r="MGU71" i="7"/>
  <c r="MGW71" i="7"/>
  <c r="MGY71" i="7"/>
  <c r="MHA71" i="7"/>
  <c r="MHC71" i="7"/>
  <c r="MHE71" i="7"/>
  <c r="MHG71" i="7"/>
  <c r="MHI71" i="7"/>
  <c r="MHK71" i="7"/>
  <c r="MHM71" i="7"/>
  <c r="MHO71" i="7"/>
  <c r="MHQ71" i="7"/>
  <c r="MHS71" i="7"/>
  <c r="MHU71" i="7"/>
  <c r="MHW71" i="7"/>
  <c r="MHY71" i="7"/>
  <c r="MIA71" i="7"/>
  <c r="MIC71" i="7"/>
  <c r="MIE71" i="7"/>
  <c r="MIG71" i="7"/>
  <c r="MII71" i="7"/>
  <c r="MIK71" i="7"/>
  <c r="MIM71" i="7"/>
  <c r="MIO71" i="7"/>
  <c r="MIQ71" i="7"/>
  <c r="MIS71" i="7"/>
  <c r="MIU71" i="7"/>
  <c r="MIW71" i="7"/>
  <c r="MIY71" i="7"/>
  <c r="MJA71" i="7"/>
  <c r="MJC71" i="7"/>
  <c r="MJE71" i="7"/>
  <c r="MJG71" i="7"/>
  <c r="MJI71" i="7"/>
  <c r="MJK71" i="7"/>
  <c r="MJM71" i="7"/>
  <c r="MJO71" i="7"/>
  <c r="MJQ71" i="7"/>
  <c r="MJS71" i="7"/>
  <c r="MJU71" i="7"/>
  <c r="MJW71" i="7"/>
  <c r="MJY71" i="7"/>
  <c r="MKA71" i="7"/>
  <c r="MKC71" i="7"/>
  <c r="MKE71" i="7"/>
  <c r="MKG71" i="7"/>
  <c r="MKI71" i="7"/>
  <c r="MKK71" i="7"/>
  <c r="MKM71" i="7"/>
  <c r="MKO71" i="7"/>
  <c r="MKQ71" i="7"/>
  <c r="MKS71" i="7"/>
  <c r="MKU71" i="7"/>
  <c r="MKW71" i="7"/>
  <c r="MKY71" i="7"/>
  <c r="MLA71" i="7"/>
  <c r="MLC71" i="7"/>
  <c r="MLE71" i="7"/>
  <c r="MLG71" i="7"/>
  <c r="MLI71" i="7"/>
  <c r="MLK71" i="7"/>
  <c r="MLM71" i="7"/>
  <c r="MLO71" i="7"/>
  <c r="MLQ71" i="7"/>
  <c r="MLS71" i="7"/>
  <c r="MLU71" i="7"/>
  <c r="MLW71" i="7"/>
  <c r="MLY71" i="7"/>
  <c r="MMA71" i="7"/>
  <c r="MMC71" i="7"/>
  <c r="MME71" i="7"/>
  <c r="MMG71" i="7"/>
  <c r="MMI71" i="7"/>
  <c r="MMK71" i="7"/>
  <c r="MMM71" i="7"/>
  <c r="MMO71" i="7"/>
  <c r="MMQ71" i="7"/>
  <c r="MMS71" i="7"/>
  <c r="MMU71" i="7"/>
  <c r="MMW71" i="7"/>
  <c r="MMY71" i="7"/>
  <c r="MNA71" i="7"/>
  <c r="MNC71" i="7"/>
  <c r="MNE71" i="7"/>
  <c r="MNG71" i="7"/>
  <c r="MNI71" i="7"/>
  <c r="MNK71" i="7"/>
  <c r="MNM71" i="7"/>
  <c r="MNO71" i="7"/>
  <c r="MNQ71" i="7"/>
  <c r="MNS71" i="7"/>
  <c r="MNU71" i="7"/>
  <c r="MNW71" i="7"/>
  <c r="MNY71" i="7"/>
  <c r="MOA71" i="7"/>
  <c r="MOC71" i="7"/>
  <c r="MOE71" i="7"/>
  <c r="MOG71" i="7"/>
  <c r="MOI71" i="7"/>
  <c r="MOK71" i="7"/>
  <c r="MOM71" i="7"/>
  <c r="MOO71" i="7"/>
  <c r="MOQ71" i="7"/>
  <c r="MOS71" i="7"/>
  <c r="MOU71" i="7"/>
  <c r="MOW71" i="7"/>
  <c r="MOY71" i="7"/>
  <c r="MPA71" i="7"/>
  <c r="MPC71" i="7"/>
  <c r="MPE71" i="7"/>
  <c r="MPG71" i="7"/>
  <c r="MPI71" i="7"/>
  <c r="MPK71" i="7"/>
  <c r="MPM71" i="7"/>
  <c r="MPO71" i="7"/>
  <c r="MPQ71" i="7"/>
  <c r="MPS71" i="7"/>
  <c r="MPU71" i="7"/>
  <c r="MPW71" i="7"/>
  <c r="MPY71" i="7"/>
  <c r="MQA71" i="7"/>
  <c r="MQC71" i="7"/>
  <c r="MQE71" i="7"/>
  <c r="MQG71" i="7"/>
  <c r="MQI71" i="7"/>
  <c r="MQK71" i="7"/>
  <c r="MQM71" i="7"/>
  <c r="MQO71" i="7"/>
  <c r="MQQ71" i="7"/>
  <c r="MQS71" i="7"/>
  <c r="MQU71" i="7"/>
  <c r="MQW71" i="7"/>
  <c r="MQY71" i="7"/>
  <c r="MRA71" i="7"/>
  <c r="MRC71" i="7"/>
  <c r="MRE71" i="7"/>
  <c r="MRG71" i="7"/>
  <c r="MRI71" i="7"/>
  <c r="MRK71" i="7"/>
  <c r="MRM71" i="7"/>
  <c r="MRO71" i="7"/>
  <c r="MRQ71" i="7"/>
  <c r="MRS71" i="7"/>
  <c r="MRU71" i="7"/>
  <c r="MRW71" i="7"/>
  <c r="MRY71" i="7"/>
  <c r="MSA71" i="7"/>
  <c r="MSC71" i="7"/>
  <c r="MSE71" i="7"/>
  <c r="MSG71" i="7"/>
  <c r="MSI71" i="7"/>
  <c r="MSK71" i="7"/>
  <c r="MSM71" i="7"/>
  <c r="MSO71" i="7"/>
  <c r="MSQ71" i="7"/>
  <c r="MSS71" i="7"/>
  <c r="MSU71" i="7"/>
  <c r="MSW71" i="7"/>
  <c r="MSY71" i="7"/>
  <c r="MTA71" i="7"/>
  <c r="MTC71" i="7"/>
  <c r="MTE71" i="7"/>
  <c r="MTG71" i="7"/>
  <c r="MTI71" i="7"/>
  <c r="MTK71" i="7"/>
  <c r="MTM71" i="7"/>
  <c r="MTO71" i="7"/>
  <c r="MTQ71" i="7"/>
  <c r="MTS71" i="7"/>
  <c r="MTU71" i="7"/>
  <c r="MTW71" i="7"/>
  <c r="MTY71" i="7"/>
  <c r="MUA71" i="7"/>
  <c r="MUC71" i="7"/>
  <c r="MUE71" i="7"/>
  <c r="MUG71" i="7"/>
  <c r="MUI71" i="7"/>
  <c r="MUK71" i="7"/>
  <c r="MUM71" i="7"/>
  <c r="MUO71" i="7"/>
  <c r="MUQ71" i="7"/>
  <c r="MUS71" i="7"/>
  <c r="MUU71" i="7"/>
  <c r="MUW71" i="7"/>
  <c r="MUY71" i="7"/>
  <c r="MVA71" i="7"/>
  <c r="MVC71" i="7"/>
  <c r="MVE71" i="7"/>
  <c r="MVG71" i="7"/>
  <c r="MVI71" i="7"/>
  <c r="MVK71" i="7"/>
  <c r="MVM71" i="7"/>
  <c r="MVO71" i="7"/>
  <c r="MVQ71" i="7"/>
  <c r="MVS71" i="7"/>
  <c r="MVU71" i="7"/>
  <c r="MVW71" i="7"/>
  <c r="MVY71" i="7"/>
  <c r="MWA71" i="7"/>
  <c r="MWC71" i="7"/>
  <c r="MWE71" i="7"/>
  <c r="MWG71" i="7"/>
  <c r="MWI71" i="7"/>
  <c r="MWK71" i="7"/>
  <c r="MWM71" i="7"/>
  <c r="MWO71" i="7"/>
  <c r="MWQ71" i="7"/>
  <c r="MWS71" i="7"/>
  <c r="MWU71" i="7"/>
  <c r="MWW71" i="7"/>
  <c r="MWY71" i="7"/>
  <c r="MXA71" i="7"/>
  <c r="MXC71" i="7"/>
  <c r="MXE71" i="7"/>
  <c r="MXG71" i="7"/>
  <c r="MXI71" i="7"/>
  <c r="MXK71" i="7"/>
  <c r="MXM71" i="7"/>
  <c r="MXO71" i="7"/>
  <c r="MXQ71" i="7"/>
  <c r="MXS71" i="7"/>
  <c r="MXU71" i="7"/>
  <c r="MXW71" i="7"/>
  <c r="MXY71" i="7"/>
  <c r="MYA71" i="7"/>
  <c r="MYC71" i="7"/>
  <c r="MYE71" i="7"/>
  <c r="MYG71" i="7"/>
  <c r="MYI71" i="7"/>
  <c r="MYK71" i="7"/>
  <c r="MYM71" i="7"/>
  <c r="MYO71" i="7"/>
  <c r="MYQ71" i="7"/>
  <c r="MYS71" i="7"/>
  <c r="MYU71" i="7"/>
  <c r="MYW71" i="7"/>
  <c r="MYY71" i="7"/>
  <c r="MZA71" i="7"/>
  <c r="MZC71" i="7"/>
  <c r="MZE71" i="7"/>
  <c r="MZG71" i="7"/>
  <c r="MZI71" i="7"/>
  <c r="MZK71" i="7"/>
  <c r="MZM71" i="7"/>
  <c r="MZO71" i="7"/>
  <c r="MZQ71" i="7"/>
  <c r="MZS71" i="7"/>
  <c r="MZU71" i="7"/>
  <c r="MZW71" i="7"/>
  <c r="MZY71" i="7"/>
  <c r="NAA71" i="7"/>
  <c r="NAC71" i="7"/>
  <c r="NAE71" i="7"/>
  <c r="NAG71" i="7"/>
  <c r="NAI71" i="7"/>
  <c r="NAK71" i="7"/>
  <c r="NAM71" i="7"/>
  <c r="NAO71" i="7"/>
  <c r="NAQ71" i="7"/>
  <c r="NAS71" i="7"/>
  <c r="NAU71" i="7"/>
  <c r="NAW71" i="7"/>
  <c r="NAY71" i="7"/>
  <c r="NBA71" i="7"/>
  <c r="NBC71" i="7"/>
  <c r="NBE71" i="7"/>
  <c r="NBG71" i="7"/>
  <c r="NBI71" i="7"/>
  <c r="NBK71" i="7"/>
  <c r="NBM71" i="7"/>
  <c r="NBO71" i="7"/>
  <c r="NBQ71" i="7"/>
  <c r="NBS71" i="7"/>
  <c r="NBU71" i="7"/>
  <c r="NBW71" i="7"/>
  <c r="NBY71" i="7"/>
  <c r="NCA71" i="7"/>
  <c r="NCC71" i="7"/>
  <c r="NCE71" i="7"/>
  <c r="NCG71" i="7"/>
  <c r="NCI71" i="7"/>
  <c r="NCK71" i="7"/>
  <c r="NCM71" i="7"/>
  <c r="NCO71" i="7"/>
  <c r="NCQ71" i="7"/>
  <c r="NCS71" i="7"/>
  <c r="NCU71" i="7"/>
  <c r="NCW71" i="7"/>
  <c r="NCY71" i="7"/>
  <c r="NDA71" i="7"/>
  <c r="NDC71" i="7"/>
  <c r="NDE71" i="7"/>
  <c r="NDG71" i="7"/>
  <c r="NDI71" i="7"/>
  <c r="NDK71" i="7"/>
  <c r="NDM71" i="7"/>
  <c r="NDO71" i="7"/>
  <c r="NDQ71" i="7"/>
  <c r="NDS71" i="7"/>
  <c r="NDU71" i="7"/>
  <c r="NDW71" i="7"/>
  <c r="NDY71" i="7"/>
  <c r="NEA71" i="7"/>
  <c r="NEC71" i="7"/>
  <c r="NEE71" i="7"/>
  <c r="NEG71" i="7"/>
  <c r="NEI71" i="7"/>
  <c r="NEK71" i="7"/>
  <c r="NEM71" i="7"/>
  <c r="NEO71" i="7"/>
  <c r="NEQ71" i="7"/>
  <c r="NES71" i="7"/>
  <c r="NEU71" i="7"/>
  <c r="NEW71" i="7"/>
  <c r="NEY71" i="7"/>
  <c r="NFA71" i="7"/>
  <c r="NFC71" i="7"/>
  <c r="NFE71" i="7"/>
  <c r="NFG71" i="7"/>
  <c r="NFI71" i="7"/>
  <c r="NFK71" i="7"/>
  <c r="NFM71" i="7"/>
  <c r="NFO71" i="7"/>
  <c r="NFQ71" i="7"/>
  <c r="NFS71" i="7"/>
  <c r="NFU71" i="7"/>
  <c r="NFW71" i="7"/>
  <c r="NFY71" i="7"/>
  <c r="NGA71" i="7"/>
  <c r="NGC71" i="7"/>
  <c r="NGE71" i="7"/>
  <c r="NGG71" i="7"/>
  <c r="NGI71" i="7"/>
  <c r="NGK71" i="7"/>
  <c r="NGM71" i="7"/>
  <c r="NGO71" i="7"/>
  <c r="NGQ71" i="7"/>
  <c r="NGS71" i="7"/>
  <c r="NGU71" i="7"/>
  <c r="NGW71" i="7"/>
  <c r="NGY71" i="7"/>
  <c r="NHA71" i="7"/>
  <c r="NHC71" i="7"/>
  <c r="NHE71" i="7"/>
  <c r="NHG71" i="7"/>
  <c r="NHI71" i="7"/>
  <c r="NHK71" i="7"/>
  <c r="NHM71" i="7"/>
  <c r="NHO71" i="7"/>
  <c r="NHQ71" i="7"/>
  <c r="NHS71" i="7"/>
  <c r="NHU71" i="7"/>
  <c r="NHW71" i="7"/>
  <c r="NHY71" i="7"/>
  <c r="NIA71" i="7"/>
  <c r="NIC71" i="7"/>
  <c r="NIE71" i="7"/>
  <c r="NIG71" i="7"/>
  <c r="NII71" i="7"/>
  <c r="NIK71" i="7"/>
  <c r="NIM71" i="7"/>
  <c r="NIO71" i="7"/>
  <c r="NIQ71" i="7"/>
  <c r="NIS71" i="7"/>
  <c r="NIU71" i="7"/>
  <c r="NIW71" i="7"/>
  <c r="NIY71" i="7"/>
  <c r="NJA71" i="7"/>
  <c r="NJC71" i="7"/>
  <c r="NJE71" i="7"/>
  <c r="NJG71" i="7"/>
  <c r="NJI71" i="7"/>
  <c r="NJK71" i="7"/>
  <c r="NJM71" i="7"/>
  <c r="NJO71" i="7"/>
  <c r="NJQ71" i="7"/>
  <c r="NJS71" i="7"/>
  <c r="NJU71" i="7"/>
  <c r="NJW71" i="7"/>
  <c r="NJY71" i="7"/>
  <c r="NKA71" i="7"/>
  <c r="NKC71" i="7"/>
  <c r="NKE71" i="7"/>
  <c r="NKG71" i="7"/>
  <c r="NKI71" i="7"/>
  <c r="NKK71" i="7"/>
  <c r="NKM71" i="7"/>
  <c r="NKO71" i="7"/>
  <c r="NKQ71" i="7"/>
  <c r="NKS71" i="7"/>
  <c r="NKU71" i="7"/>
  <c r="NKW71" i="7"/>
  <c r="NKY71" i="7"/>
  <c r="NLA71" i="7"/>
  <c r="NLC71" i="7"/>
  <c r="NLE71" i="7"/>
  <c r="NLG71" i="7"/>
  <c r="NLI71" i="7"/>
  <c r="NLK71" i="7"/>
  <c r="NLM71" i="7"/>
  <c r="NLO71" i="7"/>
  <c r="NLQ71" i="7"/>
  <c r="NLS71" i="7"/>
  <c r="NLU71" i="7"/>
  <c r="NLW71" i="7"/>
  <c r="NLY71" i="7"/>
  <c r="NMA71" i="7"/>
  <c r="NMC71" i="7"/>
  <c r="NME71" i="7"/>
  <c r="NMG71" i="7"/>
  <c r="NMI71" i="7"/>
  <c r="NMK71" i="7"/>
  <c r="NMM71" i="7"/>
  <c r="NMO71" i="7"/>
  <c r="NMQ71" i="7"/>
  <c r="NMS71" i="7"/>
  <c r="NMU71" i="7"/>
  <c r="NMW71" i="7"/>
  <c r="NMY71" i="7"/>
  <c r="NNA71" i="7"/>
  <c r="NNC71" i="7"/>
  <c r="NNE71" i="7"/>
  <c r="NNG71" i="7"/>
  <c r="NNI71" i="7"/>
  <c r="NNK71" i="7"/>
  <c r="NNM71" i="7"/>
  <c r="NNO71" i="7"/>
  <c r="NNQ71" i="7"/>
  <c r="NNS71" i="7"/>
  <c r="NNU71" i="7"/>
  <c r="NNW71" i="7"/>
  <c r="NNY71" i="7"/>
  <c r="NOA71" i="7"/>
  <c r="NOC71" i="7"/>
  <c r="NOE71" i="7"/>
  <c r="NOG71" i="7"/>
  <c r="NOI71" i="7"/>
  <c r="NOK71" i="7"/>
  <c r="NOM71" i="7"/>
  <c r="NOO71" i="7"/>
  <c r="NOQ71" i="7"/>
  <c r="NOS71" i="7"/>
  <c r="NOU71" i="7"/>
  <c r="NOW71" i="7"/>
  <c r="NOY71" i="7"/>
  <c r="NPA71" i="7"/>
  <c r="NPC71" i="7"/>
  <c r="NPE71" i="7"/>
  <c r="NPG71" i="7"/>
  <c r="NPI71" i="7"/>
  <c r="NPK71" i="7"/>
  <c r="NPM71" i="7"/>
  <c r="NPO71" i="7"/>
  <c r="NPQ71" i="7"/>
  <c r="NPS71" i="7"/>
  <c r="NPU71" i="7"/>
  <c r="NPW71" i="7"/>
  <c r="NPY71" i="7"/>
  <c r="NQA71" i="7"/>
  <c r="NQC71" i="7"/>
  <c r="NQE71" i="7"/>
  <c r="NQG71" i="7"/>
  <c r="NQI71" i="7"/>
  <c r="NQK71" i="7"/>
  <c r="NQM71" i="7"/>
  <c r="NQO71" i="7"/>
  <c r="NQQ71" i="7"/>
  <c r="NQS71" i="7"/>
  <c r="NQU71" i="7"/>
  <c r="NQW71" i="7"/>
  <c r="NQY71" i="7"/>
  <c r="NRA71" i="7"/>
  <c r="NRC71" i="7"/>
  <c r="NRE71" i="7"/>
  <c r="NRG71" i="7"/>
  <c r="NRI71" i="7"/>
  <c r="NRK71" i="7"/>
  <c r="NRM71" i="7"/>
  <c r="NRO71" i="7"/>
  <c r="NRQ71" i="7"/>
  <c r="NRS71" i="7"/>
  <c r="NRU71" i="7"/>
  <c r="NRW71" i="7"/>
  <c r="NRY71" i="7"/>
  <c r="NSA71" i="7"/>
  <c r="NSC71" i="7"/>
  <c r="NSE71" i="7"/>
  <c r="NSG71" i="7"/>
  <c r="NSI71" i="7"/>
  <c r="NSK71" i="7"/>
  <c r="NSM71" i="7"/>
  <c r="NSO71" i="7"/>
  <c r="NSQ71" i="7"/>
  <c r="NSS71" i="7"/>
  <c r="NSU71" i="7"/>
  <c r="NSW71" i="7"/>
  <c r="NSY71" i="7"/>
  <c r="NTA71" i="7"/>
  <c r="NTC71" i="7"/>
  <c r="NTE71" i="7"/>
  <c r="NTG71" i="7"/>
  <c r="NTI71" i="7"/>
  <c r="NTK71" i="7"/>
  <c r="NTM71" i="7"/>
  <c r="NTO71" i="7"/>
  <c r="NTQ71" i="7"/>
  <c r="NTS71" i="7"/>
  <c r="NTU71" i="7"/>
  <c r="NTW71" i="7"/>
  <c r="NTY71" i="7"/>
  <c r="NUA71" i="7"/>
  <c r="NUC71" i="7"/>
  <c r="NUE71" i="7"/>
  <c r="NUG71" i="7"/>
  <c r="NUI71" i="7"/>
  <c r="NUK71" i="7"/>
  <c r="NUM71" i="7"/>
  <c r="NUO71" i="7"/>
  <c r="NUQ71" i="7"/>
  <c r="NUS71" i="7"/>
  <c r="NUU71" i="7"/>
  <c r="NUW71" i="7"/>
  <c r="NUY71" i="7"/>
  <c r="NVA71" i="7"/>
  <c r="NVC71" i="7"/>
  <c r="NVE71" i="7"/>
  <c r="NVG71" i="7"/>
  <c r="NVI71" i="7"/>
  <c r="NVK71" i="7"/>
  <c r="NVM71" i="7"/>
  <c r="NVO71" i="7"/>
  <c r="NVQ71" i="7"/>
  <c r="NVS71" i="7"/>
  <c r="NVU71" i="7"/>
  <c r="NVW71" i="7"/>
  <c r="NVY71" i="7"/>
  <c r="NWA71" i="7"/>
  <c r="NWC71" i="7"/>
  <c r="NWE71" i="7"/>
  <c r="NWG71" i="7"/>
  <c r="NWI71" i="7"/>
  <c r="NWK71" i="7"/>
  <c r="NWM71" i="7"/>
  <c r="NWO71" i="7"/>
  <c r="NWQ71" i="7"/>
  <c r="NWS71" i="7"/>
  <c r="NWU71" i="7"/>
  <c r="NWW71" i="7"/>
  <c r="NWY71" i="7"/>
  <c r="NXA71" i="7"/>
  <c r="NXC71" i="7"/>
  <c r="NXE71" i="7"/>
  <c r="NXG71" i="7"/>
  <c r="NXI71" i="7"/>
  <c r="NXK71" i="7"/>
  <c r="NXM71" i="7"/>
  <c r="NXO71" i="7"/>
  <c r="NXQ71" i="7"/>
  <c r="NXS71" i="7"/>
  <c r="NXU71" i="7"/>
  <c r="NXW71" i="7"/>
  <c r="NXY71" i="7"/>
  <c r="NYA71" i="7"/>
  <c r="NYC71" i="7"/>
  <c r="NYE71" i="7"/>
  <c r="NYG71" i="7"/>
  <c r="NYI71" i="7"/>
  <c r="NYK71" i="7"/>
  <c r="NYM71" i="7"/>
  <c r="NYO71" i="7"/>
  <c r="NYQ71" i="7"/>
  <c r="NYS71" i="7"/>
  <c r="NYU71" i="7"/>
  <c r="NYW71" i="7"/>
  <c r="NYY71" i="7"/>
  <c r="NZA71" i="7"/>
  <c r="NZC71" i="7"/>
  <c r="NZE71" i="7"/>
  <c r="NZG71" i="7"/>
  <c r="NZI71" i="7"/>
  <c r="NZK71" i="7"/>
  <c r="NZM71" i="7"/>
  <c r="NZO71" i="7"/>
  <c r="NZQ71" i="7"/>
  <c r="NZS71" i="7"/>
  <c r="NZU71" i="7"/>
  <c r="NZW71" i="7"/>
  <c r="NZY71" i="7"/>
  <c r="OAA71" i="7"/>
  <c r="OAC71" i="7"/>
  <c r="OAE71" i="7"/>
  <c r="OAG71" i="7"/>
  <c r="OAI71" i="7"/>
  <c r="OAK71" i="7"/>
  <c r="OAM71" i="7"/>
  <c r="OAO71" i="7"/>
  <c r="OAQ71" i="7"/>
  <c r="OAS71" i="7"/>
  <c r="OAU71" i="7"/>
  <c r="OAW71" i="7"/>
  <c r="OAY71" i="7"/>
  <c r="OBA71" i="7"/>
  <c r="OBC71" i="7"/>
  <c r="OBE71" i="7"/>
  <c r="OBG71" i="7"/>
  <c r="OBI71" i="7"/>
  <c r="OBK71" i="7"/>
  <c r="OBM71" i="7"/>
  <c r="OBO71" i="7"/>
  <c r="OBQ71" i="7"/>
  <c r="OBS71" i="7"/>
  <c r="OBU71" i="7"/>
  <c r="OBW71" i="7"/>
  <c r="OBY71" i="7"/>
  <c r="OCA71" i="7"/>
  <c r="OCC71" i="7"/>
  <c r="OCE71" i="7"/>
  <c r="OCG71" i="7"/>
  <c r="OCI71" i="7"/>
  <c r="OCK71" i="7"/>
  <c r="OCM71" i="7"/>
  <c r="OCO71" i="7"/>
  <c r="OCQ71" i="7"/>
  <c r="OCS71" i="7"/>
  <c r="OCU71" i="7"/>
  <c r="OCW71" i="7"/>
  <c r="OCY71" i="7"/>
  <c r="ODA71" i="7"/>
  <c r="ODC71" i="7"/>
  <c r="ODE71" i="7"/>
  <c r="ODG71" i="7"/>
  <c r="ODI71" i="7"/>
  <c r="ODK71" i="7"/>
  <c r="ODM71" i="7"/>
  <c r="ODO71" i="7"/>
  <c r="ODQ71" i="7"/>
  <c r="ODS71" i="7"/>
  <c r="ODU71" i="7"/>
  <c r="ODW71" i="7"/>
  <c r="ODY71" i="7"/>
  <c r="OEA71" i="7"/>
  <c r="OEC71" i="7"/>
  <c r="OEE71" i="7"/>
  <c r="OEG71" i="7"/>
  <c r="OEI71" i="7"/>
  <c r="OEK71" i="7"/>
  <c r="OEM71" i="7"/>
  <c r="OEO71" i="7"/>
  <c r="OEQ71" i="7"/>
  <c r="OES71" i="7"/>
  <c r="OEU71" i="7"/>
  <c r="OEW71" i="7"/>
  <c r="OEY71" i="7"/>
  <c r="OFA71" i="7"/>
  <c r="OFC71" i="7"/>
  <c r="OFE71" i="7"/>
  <c r="OFG71" i="7"/>
  <c r="OFI71" i="7"/>
  <c r="OFK71" i="7"/>
  <c r="OFM71" i="7"/>
  <c r="OFO71" i="7"/>
  <c r="OFQ71" i="7"/>
  <c r="OFS71" i="7"/>
  <c r="OFU71" i="7"/>
  <c r="OFW71" i="7"/>
  <c r="OFY71" i="7"/>
  <c r="OGA71" i="7"/>
  <c r="OGC71" i="7"/>
  <c r="OGE71" i="7"/>
  <c r="OGG71" i="7"/>
  <c r="OGI71" i="7"/>
  <c r="OGK71" i="7"/>
  <c r="OGM71" i="7"/>
  <c r="OGO71" i="7"/>
  <c r="OGQ71" i="7"/>
  <c r="OGS71" i="7"/>
  <c r="OGU71" i="7"/>
  <c r="OGW71" i="7"/>
  <c r="OGY71" i="7"/>
  <c r="OHA71" i="7"/>
  <c r="OHC71" i="7"/>
  <c r="OHE71" i="7"/>
  <c r="OHG71" i="7"/>
  <c r="OHI71" i="7"/>
  <c r="OHK71" i="7"/>
  <c r="OHM71" i="7"/>
  <c r="OHO71" i="7"/>
  <c r="OHQ71" i="7"/>
  <c r="OHS71" i="7"/>
  <c r="OHU71" i="7"/>
  <c r="OHW71" i="7"/>
  <c r="OHY71" i="7"/>
  <c r="OIA71" i="7"/>
  <c r="OIC71" i="7"/>
  <c r="OIE71" i="7"/>
  <c r="OIG71" i="7"/>
  <c r="OII71" i="7"/>
  <c r="OIK71" i="7"/>
  <c r="OIM71" i="7"/>
  <c r="OIO71" i="7"/>
  <c r="OIQ71" i="7"/>
  <c r="OIS71" i="7"/>
  <c r="OIU71" i="7"/>
  <c r="OIW71" i="7"/>
  <c r="OIY71" i="7"/>
  <c r="OJA71" i="7"/>
  <c r="OJC71" i="7"/>
  <c r="OJE71" i="7"/>
  <c r="OJG71" i="7"/>
  <c r="OJI71" i="7"/>
  <c r="OJK71" i="7"/>
  <c r="OJM71" i="7"/>
  <c r="OJO71" i="7"/>
  <c r="OJQ71" i="7"/>
  <c r="OJS71" i="7"/>
  <c r="OJU71" i="7"/>
  <c r="OJW71" i="7"/>
  <c r="OJY71" i="7"/>
  <c r="OKA71" i="7"/>
  <c r="OKC71" i="7"/>
  <c r="OKE71" i="7"/>
  <c r="OKG71" i="7"/>
  <c r="OKI71" i="7"/>
  <c r="OKK71" i="7"/>
  <c r="OKM71" i="7"/>
  <c r="OKO71" i="7"/>
  <c r="OKQ71" i="7"/>
  <c r="OKS71" i="7"/>
  <c r="OKU71" i="7"/>
  <c r="OKW71" i="7"/>
  <c r="OKY71" i="7"/>
  <c r="OLA71" i="7"/>
  <c r="OLC71" i="7"/>
  <c r="OLE71" i="7"/>
  <c r="OLG71" i="7"/>
  <c r="OLI71" i="7"/>
  <c r="OLK71" i="7"/>
  <c r="OLM71" i="7"/>
  <c r="OLO71" i="7"/>
  <c r="OLQ71" i="7"/>
  <c r="OLS71" i="7"/>
  <c r="OLU71" i="7"/>
  <c r="OLW71" i="7"/>
  <c r="OLY71" i="7"/>
  <c r="OMA71" i="7"/>
  <c r="OMC71" i="7"/>
  <c r="OME71" i="7"/>
  <c r="OMG71" i="7"/>
  <c r="OMI71" i="7"/>
  <c r="OMK71" i="7"/>
  <c r="OMM71" i="7"/>
  <c r="OMO71" i="7"/>
  <c r="OMQ71" i="7"/>
  <c r="OMS71" i="7"/>
  <c r="OMU71" i="7"/>
  <c r="OMW71" i="7"/>
  <c r="OMY71" i="7"/>
  <c r="ONA71" i="7"/>
  <c r="ONC71" i="7"/>
  <c r="ONE71" i="7"/>
  <c r="ONG71" i="7"/>
  <c r="ONI71" i="7"/>
  <c r="ONK71" i="7"/>
  <c r="ONM71" i="7"/>
  <c r="ONO71" i="7"/>
  <c r="ONQ71" i="7"/>
  <c r="ONS71" i="7"/>
  <c r="ONU71" i="7"/>
  <c r="ONW71" i="7"/>
  <c r="ONY71" i="7"/>
  <c r="OOA71" i="7"/>
  <c r="OOC71" i="7"/>
  <c r="OOE71" i="7"/>
  <c r="OOG71" i="7"/>
  <c r="OOI71" i="7"/>
  <c r="OOK71" i="7"/>
  <c r="OOM71" i="7"/>
  <c r="OOO71" i="7"/>
  <c r="OOQ71" i="7"/>
  <c r="OOS71" i="7"/>
  <c r="OOU71" i="7"/>
  <c r="OOW71" i="7"/>
  <c r="OOY71" i="7"/>
  <c r="OPA71" i="7"/>
  <c r="OPC71" i="7"/>
  <c r="OPE71" i="7"/>
  <c r="OPG71" i="7"/>
  <c r="OPI71" i="7"/>
  <c r="OPK71" i="7"/>
  <c r="OPM71" i="7"/>
  <c r="OPO71" i="7"/>
  <c r="OPQ71" i="7"/>
  <c r="OPS71" i="7"/>
  <c r="OPU71" i="7"/>
  <c r="OPW71" i="7"/>
  <c r="OPY71" i="7"/>
  <c r="OQA71" i="7"/>
  <c r="OQC71" i="7"/>
  <c r="OQE71" i="7"/>
  <c r="OQG71" i="7"/>
  <c r="OQI71" i="7"/>
  <c r="OQK71" i="7"/>
  <c r="OQM71" i="7"/>
  <c r="OQO71" i="7"/>
  <c r="OQQ71" i="7"/>
  <c r="OQS71" i="7"/>
  <c r="OQU71" i="7"/>
  <c r="OQW71" i="7"/>
  <c r="OQY71" i="7"/>
  <c r="ORA71" i="7"/>
  <c r="ORC71" i="7"/>
  <c r="ORE71" i="7"/>
  <c r="ORG71" i="7"/>
  <c r="ORI71" i="7"/>
  <c r="ORK71" i="7"/>
  <c r="ORM71" i="7"/>
  <c r="ORO71" i="7"/>
  <c r="ORQ71" i="7"/>
  <c r="ORS71" i="7"/>
  <c r="ORU71" i="7"/>
  <c r="ORW71" i="7"/>
  <c r="ORY71" i="7"/>
  <c r="OSA71" i="7"/>
  <c r="OSC71" i="7"/>
  <c r="OSE71" i="7"/>
  <c r="OSG71" i="7"/>
  <c r="OSI71" i="7"/>
  <c r="OSK71" i="7"/>
  <c r="OSM71" i="7"/>
  <c r="OSO71" i="7"/>
  <c r="OSQ71" i="7"/>
  <c r="OSS71" i="7"/>
  <c r="OSU71" i="7"/>
  <c r="OSW71" i="7"/>
  <c r="OSY71" i="7"/>
  <c r="OTA71" i="7"/>
  <c r="OTC71" i="7"/>
  <c r="OTE71" i="7"/>
  <c r="OTG71" i="7"/>
  <c r="OTI71" i="7"/>
  <c r="OTK71" i="7"/>
  <c r="OTM71" i="7"/>
  <c r="OTO71" i="7"/>
  <c r="OTQ71" i="7"/>
  <c r="OTS71" i="7"/>
  <c r="OTU71" i="7"/>
  <c r="OTW71" i="7"/>
  <c r="OTY71" i="7"/>
  <c r="OUA71" i="7"/>
  <c r="OUC71" i="7"/>
  <c r="OUE71" i="7"/>
  <c r="OUG71" i="7"/>
  <c r="OUI71" i="7"/>
  <c r="OUK71" i="7"/>
  <c r="OUM71" i="7"/>
  <c r="OUO71" i="7"/>
  <c r="OUQ71" i="7"/>
  <c r="OUS71" i="7"/>
  <c r="OUU71" i="7"/>
  <c r="OUW71" i="7"/>
  <c r="OUY71" i="7"/>
  <c r="OVA71" i="7"/>
  <c r="OVC71" i="7"/>
  <c r="OVE71" i="7"/>
  <c r="OVG71" i="7"/>
  <c r="OVI71" i="7"/>
  <c r="OVK71" i="7"/>
  <c r="OVM71" i="7"/>
  <c r="OVO71" i="7"/>
  <c r="OVQ71" i="7"/>
  <c r="OVS71" i="7"/>
  <c r="OVU71" i="7"/>
  <c r="OVW71" i="7"/>
  <c r="OVY71" i="7"/>
  <c r="OWA71" i="7"/>
  <c r="OWC71" i="7"/>
  <c r="OWE71" i="7"/>
  <c r="OWG71" i="7"/>
  <c r="OWI71" i="7"/>
  <c r="OWK71" i="7"/>
  <c r="OWM71" i="7"/>
  <c r="OWO71" i="7"/>
  <c r="OWQ71" i="7"/>
  <c r="OWS71" i="7"/>
  <c r="OWU71" i="7"/>
  <c r="OWW71" i="7"/>
  <c r="OWY71" i="7"/>
  <c r="OXA71" i="7"/>
  <c r="OXC71" i="7"/>
  <c r="OXE71" i="7"/>
  <c r="OXG71" i="7"/>
  <c r="OXI71" i="7"/>
  <c r="OXK71" i="7"/>
  <c r="OXM71" i="7"/>
  <c r="OXO71" i="7"/>
  <c r="OXQ71" i="7"/>
  <c r="OXS71" i="7"/>
  <c r="OXU71" i="7"/>
  <c r="OXW71" i="7"/>
  <c r="OXY71" i="7"/>
  <c r="OYA71" i="7"/>
  <c r="OYC71" i="7"/>
  <c r="OYE71" i="7"/>
  <c r="OYG71" i="7"/>
  <c r="OYI71" i="7"/>
  <c r="OYK71" i="7"/>
  <c r="OYM71" i="7"/>
  <c r="OYO71" i="7"/>
  <c r="OYQ71" i="7"/>
  <c r="OYS71" i="7"/>
  <c r="OYU71" i="7"/>
  <c r="OYW71" i="7"/>
  <c r="OYY71" i="7"/>
  <c r="OZA71" i="7"/>
  <c r="OZC71" i="7"/>
  <c r="OZE71" i="7"/>
  <c r="OZG71" i="7"/>
  <c r="OZI71" i="7"/>
  <c r="OZK71" i="7"/>
  <c r="OZM71" i="7"/>
  <c r="OZO71" i="7"/>
  <c r="OZQ71" i="7"/>
  <c r="OZS71" i="7"/>
  <c r="OZU71" i="7"/>
  <c r="OZW71" i="7"/>
  <c r="OZY71" i="7"/>
  <c r="PAA71" i="7"/>
  <c r="PAC71" i="7"/>
  <c r="PAE71" i="7"/>
  <c r="PAG71" i="7"/>
  <c r="PAI71" i="7"/>
  <c r="PAK71" i="7"/>
  <c r="PAM71" i="7"/>
  <c r="PAO71" i="7"/>
  <c r="PAQ71" i="7"/>
  <c r="PAS71" i="7"/>
  <c r="PAU71" i="7"/>
  <c r="PAW71" i="7"/>
  <c r="PAY71" i="7"/>
  <c r="PBA71" i="7"/>
  <c r="PBC71" i="7"/>
  <c r="PBE71" i="7"/>
  <c r="PBG71" i="7"/>
  <c r="PBI71" i="7"/>
  <c r="PBK71" i="7"/>
  <c r="PBM71" i="7"/>
  <c r="PBO71" i="7"/>
  <c r="PBQ71" i="7"/>
  <c r="PBS71" i="7"/>
  <c r="PBU71" i="7"/>
  <c r="PBW71" i="7"/>
  <c r="PBY71" i="7"/>
  <c r="PCA71" i="7"/>
  <c r="PCC71" i="7"/>
  <c r="PCE71" i="7"/>
  <c r="PCG71" i="7"/>
  <c r="PCI71" i="7"/>
  <c r="PCK71" i="7"/>
  <c r="PCM71" i="7"/>
  <c r="PCO71" i="7"/>
  <c r="PCQ71" i="7"/>
  <c r="PCS71" i="7"/>
  <c r="PCU71" i="7"/>
  <c r="PCW71" i="7"/>
  <c r="PCY71" i="7"/>
  <c r="PDA71" i="7"/>
  <c r="PDC71" i="7"/>
  <c r="PDE71" i="7"/>
  <c r="PDG71" i="7"/>
  <c r="PDI71" i="7"/>
  <c r="PDK71" i="7"/>
  <c r="PDM71" i="7"/>
  <c r="PDO71" i="7"/>
  <c r="PDQ71" i="7"/>
  <c r="PDS71" i="7"/>
  <c r="PDU71" i="7"/>
  <c r="PDW71" i="7"/>
  <c r="PDY71" i="7"/>
  <c r="PEA71" i="7"/>
  <c r="PEC71" i="7"/>
  <c r="PEE71" i="7"/>
  <c r="PEG71" i="7"/>
  <c r="PEI71" i="7"/>
  <c r="PEK71" i="7"/>
  <c r="PEM71" i="7"/>
  <c r="PEO71" i="7"/>
  <c r="PEQ71" i="7"/>
  <c r="PES71" i="7"/>
  <c r="PEU71" i="7"/>
  <c r="PEW71" i="7"/>
  <c r="PEY71" i="7"/>
  <c r="PFA71" i="7"/>
  <c r="PFC71" i="7"/>
  <c r="PFE71" i="7"/>
  <c r="PFG71" i="7"/>
  <c r="PFI71" i="7"/>
  <c r="PFK71" i="7"/>
  <c r="PFM71" i="7"/>
  <c r="PFO71" i="7"/>
  <c r="PFQ71" i="7"/>
  <c r="PFS71" i="7"/>
  <c r="PFU71" i="7"/>
  <c r="PFW71" i="7"/>
  <c r="PFY71" i="7"/>
  <c r="PGA71" i="7"/>
  <c r="PGC71" i="7"/>
  <c r="PGE71" i="7"/>
  <c r="PGG71" i="7"/>
  <c r="PGI71" i="7"/>
  <c r="PGK71" i="7"/>
  <c r="PGM71" i="7"/>
  <c r="PGO71" i="7"/>
  <c r="PGQ71" i="7"/>
  <c r="PGS71" i="7"/>
  <c r="PGU71" i="7"/>
  <c r="PGW71" i="7"/>
  <c r="PGY71" i="7"/>
  <c r="PHA71" i="7"/>
  <c r="PHC71" i="7"/>
  <c r="PHE71" i="7"/>
  <c r="PHG71" i="7"/>
  <c r="PHI71" i="7"/>
  <c r="PHK71" i="7"/>
  <c r="PHM71" i="7"/>
  <c r="PHO71" i="7"/>
  <c r="PHQ71" i="7"/>
  <c r="PHS71" i="7"/>
  <c r="PHU71" i="7"/>
  <c r="PHW71" i="7"/>
  <c r="PHY71" i="7"/>
  <c r="PIA71" i="7"/>
  <c r="PIC71" i="7"/>
  <c r="PIE71" i="7"/>
  <c r="PIG71" i="7"/>
  <c r="PII71" i="7"/>
  <c r="PIK71" i="7"/>
  <c r="PIM71" i="7"/>
  <c r="PIO71" i="7"/>
  <c r="PIQ71" i="7"/>
  <c r="PIS71" i="7"/>
  <c r="PIU71" i="7"/>
  <c r="PIW71" i="7"/>
  <c r="PIY71" i="7"/>
  <c r="PJA71" i="7"/>
  <c r="PJC71" i="7"/>
  <c r="PJE71" i="7"/>
  <c r="PJG71" i="7"/>
  <c r="PJI71" i="7"/>
  <c r="PJK71" i="7"/>
  <c r="PJM71" i="7"/>
  <c r="PJO71" i="7"/>
  <c r="PJQ71" i="7"/>
  <c r="PJS71" i="7"/>
  <c r="PJU71" i="7"/>
  <c r="PJW71" i="7"/>
  <c r="PJY71" i="7"/>
  <c r="PKA71" i="7"/>
  <c r="PKC71" i="7"/>
  <c r="PKE71" i="7"/>
  <c r="PKG71" i="7"/>
  <c r="PKI71" i="7"/>
  <c r="PKK71" i="7"/>
  <c r="PKM71" i="7"/>
  <c r="PKO71" i="7"/>
  <c r="PKQ71" i="7"/>
  <c r="PKS71" i="7"/>
  <c r="PKU71" i="7"/>
  <c r="PKW71" i="7"/>
  <c r="PKY71" i="7"/>
  <c r="PLA71" i="7"/>
  <c r="PLC71" i="7"/>
  <c r="PLE71" i="7"/>
  <c r="PLG71" i="7"/>
  <c r="PLI71" i="7"/>
  <c r="PLK71" i="7"/>
  <c r="PLM71" i="7"/>
  <c r="PLO71" i="7"/>
  <c r="PLQ71" i="7"/>
  <c r="PLS71" i="7"/>
  <c r="PLU71" i="7"/>
  <c r="PLW71" i="7"/>
  <c r="PLY71" i="7"/>
  <c r="PMA71" i="7"/>
  <c r="PMC71" i="7"/>
  <c r="PME71" i="7"/>
  <c r="PMG71" i="7"/>
  <c r="PMI71" i="7"/>
  <c r="PMK71" i="7"/>
  <c r="PMM71" i="7"/>
  <c r="PMO71" i="7"/>
  <c r="PMQ71" i="7"/>
  <c r="PMS71" i="7"/>
  <c r="PMU71" i="7"/>
  <c r="PMW71" i="7"/>
  <c r="PMY71" i="7"/>
  <c r="PNA71" i="7"/>
  <c r="PNC71" i="7"/>
  <c r="PNE71" i="7"/>
  <c r="PNG71" i="7"/>
  <c r="PNI71" i="7"/>
  <c r="PNK71" i="7"/>
  <c r="PNM71" i="7"/>
  <c r="PNO71" i="7"/>
  <c r="PNQ71" i="7"/>
  <c r="PNS71" i="7"/>
  <c r="PNU71" i="7"/>
  <c r="PNW71" i="7"/>
  <c r="PNY71" i="7"/>
  <c r="POA71" i="7"/>
  <c r="POC71" i="7"/>
  <c r="POE71" i="7"/>
  <c r="POG71" i="7"/>
  <c r="POI71" i="7"/>
  <c r="POK71" i="7"/>
  <c r="POM71" i="7"/>
  <c r="POO71" i="7"/>
  <c r="POQ71" i="7"/>
  <c r="POS71" i="7"/>
  <c r="POU71" i="7"/>
  <c r="POW71" i="7"/>
  <c r="POY71" i="7"/>
  <c r="PPA71" i="7"/>
  <c r="PPC71" i="7"/>
  <c r="PPE71" i="7"/>
  <c r="PPG71" i="7"/>
  <c r="PPI71" i="7"/>
  <c r="PPK71" i="7"/>
  <c r="PPM71" i="7"/>
  <c r="PPO71" i="7"/>
  <c r="PPQ71" i="7"/>
  <c r="PPS71" i="7"/>
  <c r="PPU71" i="7"/>
  <c r="PPW71" i="7"/>
  <c r="PPY71" i="7"/>
  <c r="PQA71" i="7"/>
  <c r="PQC71" i="7"/>
  <c r="PQE71" i="7"/>
  <c r="PQG71" i="7"/>
  <c r="PQI71" i="7"/>
  <c r="PQK71" i="7"/>
  <c r="PQM71" i="7"/>
  <c r="PQO71" i="7"/>
  <c r="PQQ71" i="7"/>
  <c r="PQS71" i="7"/>
  <c r="PQU71" i="7"/>
  <c r="PQW71" i="7"/>
  <c r="PQY71" i="7"/>
  <c r="PRA71" i="7"/>
  <c r="PRC71" i="7"/>
  <c r="PRE71" i="7"/>
  <c r="PRG71" i="7"/>
  <c r="PRI71" i="7"/>
  <c r="PRK71" i="7"/>
  <c r="PRM71" i="7"/>
  <c r="PRO71" i="7"/>
  <c r="PRQ71" i="7"/>
  <c r="PRS71" i="7"/>
  <c r="PRU71" i="7"/>
  <c r="PRW71" i="7"/>
  <c r="PRY71" i="7"/>
  <c r="PSA71" i="7"/>
  <c r="PSC71" i="7"/>
  <c r="PSE71" i="7"/>
  <c r="PSG71" i="7"/>
  <c r="PSI71" i="7"/>
  <c r="PSK71" i="7"/>
  <c r="PSM71" i="7"/>
  <c r="PSO71" i="7"/>
  <c r="PSQ71" i="7"/>
  <c r="PSS71" i="7"/>
  <c r="PSU71" i="7"/>
  <c r="PSW71" i="7"/>
  <c r="PSY71" i="7"/>
  <c r="PTA71" i="7"/>
  <c r="PTC71" i="7"/>
  <c r="PTE71" i="7"/>
  <c r="PTG71" i="7"/>
  <c r="PTI71" i="7"/>
  <c r="PTK71" i="7"/>
  <c r="PTM71" i="7"/>
  <c r="PTO71" i="7"/>
  <c r="PTQ71" i="7"/>
  <c r="PTS71" i="7"/>
  <c r="PTU71" i="7"/>
  <c r="PTW71" i="7"/>
  <c r="PTY71" i="7"/>
  <c r="PUA71" i="7"/>
  <c r="PUC71" i="7"/>
  <c r="PUE71" i="7"/>
  <c r="PUG71" i="7"/>
  <c r="PUI71" i="7"/>
  <c r="PUK71" i="7"/>
  <c r="PUM71" i="7"/>
  <c r="PUO71" i="7"/>
  <c r="PUQ71" i="7"/>
  <c r="PUS71" i="7"/>
  <c r="PUU71" i="7"/>
  <c r="PUW71" i="7"/>
  <c r="PUY71" i="7"/>
  <c r="PVA71" i="7"/>
  <c r="PVC71" i="7"/>
  <c r="PVE71" i="7"/>
  <c r="PVG71" i="7"/>
  <c r="PVI71" i="7"/>
  <c r="PVK71" i="7"/>
  <c r="PVM71" i="7"/>
  <c r="PVO71" i="7"/>
  <c r="PVQ71" i="7"/>
  <c r="PVS71" i="7"/>
  <c r="PVU71" i="7"/>
  <c r="PVW71" i="7"/>
  <c r="PVY71" i="7"/>
  <c r="PWA71" i="7"/>
  <c r="PWC71" i="7"/>
  <c r="PWE71" i="7"/>
  <c r="PWG71" i="7"/>
  <c r="PWI71" i="7"/>
  <c r="PWK71" i="7"/>
  <c r="PWM71" i="7"/>
  <c r="PWO71" i="7"/>
  <c r="PWQ71" i="7"/>
  <c r="PWS71" i="7"/>
  <c r="PWU71" i="7"/>
  <c r="PWW71" i="7"/>
  <c r="PWY71" i="7"/>
  <c r="PXA71" i="7"/>
  <c r="PXC71" i="7"/>
  <c r="PXE71" i="7"/>
  <c r="PXG71" i="7"/>
  <c r="PXI71" i="7"/>
  <c r="PXK71" i="7"/>
  <c r="PXM71" i="7"/>
  <c r="PXO71" i="7"/>
  <c r="PXQ71" i="7"/>
  <c r="PXS71" i="7"/>
  <c r="PXU71" i="7"/>
  <c r="PXW71" i="7"/>
  <c r="PXY71" i="7"/>
  <c r="PYA71" i="7"/>
  <c r="PYC71" i="7"/>
  <c r="PYE71" i="7"/>
  <c r="PYG71" i="7"/>
  <c r="PYI71" i="7"/>
  <c r="PYK71" i="7"/>
  <c r="PYM71" i="7"/>
  <c r="PYO71" i="7"/>
  <c r="PYQ71" i="7"/>
  <c r="PYS71" i="7"/>
  <c r="PYU71" i="7"/>
  <c r="PYW71" i="7"/>
  <c r="PYY71" i="7"/>
  <c r="PZA71" i="7"/>
  <c r="PZC71" i="7"/>
  <c r="PZE71" i="7"/>
  <c r="PZG71" i="7"/>
  <c r="PZI71" i="7"/>
  <c r="PZK71" i="7"/>
  <c r="PZM71" i="7"/>
  <c r="PZO71" i="7"/>
  <c r="PZQ71" i="7"/>
  <c r="PZS71" i="7"/>
  <c r="PZU71" i="7"/>
  <c r="PZW71" i="7"/>
  <c r="PZY71" i="7"/>
  <c r="QAA71" i="7"/>
  <c r="QAC71" i="7"/>
  <c r="QAE71" i="7"/>
  <c r="QAG71" i="7"/>
  <c r="QAI71" i="7"/>
  <c r="QAK71" i="7"/>
  <c r="QAM71" i="7"/>
  <c r="QAO71" i="7"/>
  <c r="QAQ71" i="7"/>
  <c r="QAS71" i="7"/>
  <c r="QAU71" i="7"/>
  <c r="QAW71" i="7"/>
  <c r="QAY71" i="7"/>
  <c r="QBA71" i="7"/>
  <c r="QBC71" i="7"/>
  <c r="QBE71" i="7"/>
  <c r="QBG71" i="7"/>
  <c r="QBI71" i="7"/>
  <c r="QBK71" i="7"/>
  <c r="QBM71" i="7"/>
  <c r="QBO71" i="7"/>
  <c r="QBQ71" i="7"/>
  <c r="QBS71" i="7"/>
  <c r="QBU71" i="7"/>
  <c r="QBW71" i="7"/>
  <c r="QBY71" i="7"/>
  <c r="QCA71" i="7"/>
  <c r="QCC71" i="7"/>
  <c r="QCE71" i="7"/>
  <c r="QCG71" i="7"/>
  <c r="QCI71" i="7"/>
  <c r="QCK71" i="7"/>
  <c r="QCM71" i="7"/>
  <c r="QCO71" i="7"/>
  <c r="QCQ71" i="7"/>
  <c r="QCS71" i="7"/>
  <c r="QCU71" i="7"/>
  <c r="QCW71" i="7"/>
  <c r="QCY71" i="7"/>
  <c r="QDA71" i="7"/>
  <c r="QDC71" i="7"/>
  <c r="QDE71" i="7"/>
  <c r="QDG71" i="7"/>
  <c r="QDI71" i="7"/>
  <c r="QDK71" i="7"/>
  <c r="QDM71" i="7"/>
  <c r="QDO71" i="7"/>
  <c r="QDQ71" i="7"/>
  <c r="QDS71" i="7"/>
  <c r="QDU71" i="7"/>
  <c r="QDW71" i="7"/>
  <c r="QDY71" i="7"/>
  <c r="QEA71" i="7"/>
  <c r="QEC71" i="7"/>
  <c r="QEE71" i="7"/>
  <c r="QEG71" i="7"/>
  <c r="QEI71" i="7"/>
  <c r="QEK71" i="7"/>
  <c r="QEM71" i="7"/>
  <c r="QEO71" i="7"/>
  <c r="QEQ71" i="7"/>
  <c r="QES71" i="7"/>
  <c r="QEU71" i="7"/>
  <c r="QEW71" i="7"/>
  <c r="QEY71" i="7"/>
  <c r="QFA71" i="7"/>
  <c r="QFC71" i="7"/>
  <c r="QFE71" i="7"/>
  <c r="QFG71" i="7"/>
  <c r="QFI71" i="7"/>
  <c r="QFK71" i="7"/>
  <c r="QFM71" i="7"/>
  <c r="QFO71" i="7"/>
  <c r="QFQ71" i="7"/>
  <c r="QFS71" i="7"/>
  <c r="QFU71" i="7"/>
  <c r="QFW71" i="7"/>
  <c r="QFY71" i="7"/>
  <c r="QGA71" i="7"/>
  <c r="QGC71" i="7"/>
  <c r="QGE71" i="7"/>
  <c r="QGG71" i="7"/>
  <c r="QGI71" i="7"/>
  <c r="QGK71" i="7"/>
  <c r="QGM71" i="7"/>
  <c r="QGO71" i="7"/>
  <c r="QGQ71" i="7"/>
  <c r="QGS71" i="7"/>
  <c r="QGU71" i="7"/>
  <c r="QGW71" i="7"/>
  <c r="QGY71" i="7"/>
  <c r="QHA71" i="7"/>
  <c r="QHC71" i="7"/>
  <c r="QHE71" i="7"/>
  <c r="QHG71" i="7"/>
  <c r="QHI71" i="7"/>
  <c r="QHK71" i="7"/>
  <c r="QHM71" i="7"/>
  <c r="QHO71" i="7"/>
  <c r="QHQ71" i="7"/>
  <c r="QHS71" i="7"/>
  <c r="QHU71" i="7"/>
  <c r="QHW71" i="7"/>
  <c r="QHY71" i="7"/>
  <c r="QIA71" i="7"/>
  <c r="QIC71" i="7"/>
  <c r="QIE71" i="7"/>
  <c r="QIG71" i="7"/>
  <c r="QII71" i="7"/>
  <c r="QIK71" i="7"/>
  <c r="QIM71" i="7"/>
  <c r="QIO71" i="7"/>
  <c r="QIQ71" i="7"/>
  <c r="QIS71" i="7"/>
  <c r="QIU71" i="7"/>
  <c r="QIW71" i="7"/>
  <c r="QIY71" i="7"/>
  <c r="QJA71" i="7"/>
  <c r="QJC71" i="7"/>
  <c r="QJE71" i="7"/>
  <c r="QJG71" i="7"/>
  <c r="QJI71" i="7"/>
  <c r="QJK71" i="7"/>
  <c r="QJM71" i="7"/>
  <c r="QJO71" i="7"/>
  <c r="QJQ71" i="7"/>
  <c r="QJS71" i="7"/>
  <c r="QJU71" i="7"/>
  <c r="QJW71" i="7"/>
  <c r="QJY71" i="7"/>
  <c r="QKA71" i="7"/>
  <c r="QKC71" i="7"/>
  <c r="QKE71" i="7"/>
  <c r="QKG71" i="7"/>
  <c r="QKI71" i="7"/>
  <c r="QKK71" i="7"/>
  <c r="QKM71" i="7"/>
  <c r="QKO71" i="7"/>
  <c r="QKQ71" i="7"/>
  <c r="QKS71" i="7"/>
  <c r="QKU71" i="7"/>
  <c r="QKW71" i="7"/>
  <c r="QKY71" i="7"/>
  <c r="QLA71" i="7"/>
  <c r="QLC71" i="7"/>
  <c r="QLE71" i="7"/>
  <c r="QLG71" i="7"/>
  <c r="QLI71" i="7"/>
  <c r="QLK71" i="7"/>
  <c r="QLM71" i="7"/>
  <c r="QLO71" i="7"/>
  <c r="QLQ71" i="7"/>
  <c r="QLS71" i="7"/>
  <c r="QLU71" i="7"/>
  <c r="QLW71" i="7"/>
  <c r="QLY71" i="7"/>
  <c r="QMA71" i="7"/>
  <c r="QMC71" i="7"/>
  <c r="QME71" i="7"/>
  <c r="QMG71" i="7"/>
  <c r="QMI71" i="7"/>
  <c r="QMK71" i="7"/>
  <c r="QMM71" i="7"/>
  <c r="QMO71" i="7"/>
  <c r="QMQ71" i="7"/>
  <c r="QMS71" i="7"/>
  <c r="QMU71" i="7"/>
  <c r="QMW71" i="7"/>
  <c r="QMY71" i="7"/>
  <c r="QNA71" i="7"/>
  <c r="QNC71" i="7"/>
  <c r="QNE71" i="7"/>
  <c r="QNG71" i="7"/>
  <c r="QNI71" i="7"/>
  <c r="QNK71" i="7"/>
  <c r="QNM71" i="7"/>
  <c r="QNO71" i="7"/>
  <c r="QNQ71" i="7"/>
  <c r="QNS71" i="7"/>
  <c r="QNU71" i="7"/>
  <c r="QNW71" i="7"/>
  <c r="QNY71" i="7"/>
  <c r="QOA71" i="7"/>
  <c r="QOC71" i="7"/>
  <c r="QOE71" i="7"/>
  <c r="QOG71" i="7"/>
  <c r="QOI71" i="7"/>
  <c r="QOK71" i="7"/>
  <c r="QOM71" i="7"/>
  <c r="QOO71" i="7"/>
  <c r="QOQ71" i="7"/>
  <c r="QOS71" i="7"/>
  <c r="QOU71" i="7"/>
  <c r="QOW71" i="7"/>
  <c r="QOY71" i="7"/>
  <c r="QPA71" i="7"/>
  <c r="QPC71" i="7"/>
  <c r="QPE71" i="7"/>
  <c r="QPG71" i="7"/>
  <c r="QPI71" i="7"/>
  <c r="QPK71" i="7"/>
  <c r="QPM71" i="7"/>
  <c r="QPO71" i="7"/>
  <c r="QPQ71" i="7"/>
  <c r="QPS71" i="7"/>
  <c r="QPU71" i="7"/>
  <c r="QPW71" i="7"/>
  <c r="QPY71" i="7"/>
  <c r="QQA71" i="7"/>
  <c r="QQC71" i="7"/>
  <c r="QQE71" i="7"/>
  <c r="QQG71" i="7"/>
  <c r="QQI71" i="7"/>
  <c r="QQK71" i="7"/>
  <c r="QQM71" i="7"/>
  <c r="QQO71" i="7"/>
  <c r="QQQ71" i="7"/>
  <c r="QQS71" i="7"/>
  <c r="QQU71" i="7"/>
  <c r="QQW71" i="7"/>
  <c r="QQY71" i="7"/>
  <c r="QRA71" i="7"/>
  <c r="QRC71" i="7"/>
  <c r="QRE71" i="7"/>
  <c r="QRG71" i="7"/>
  <c r="QRI71" i="7"/>
  <c r="QRK71" i="7"/>
  <c r="QRM71" i="7"/>
  <c r="QRO71" i="7"/>
  <c r="QRQ71" i="7"/>
  <c r="QRS71" i="7"/>
  <c r="QRU71" i="7"/>
  <c r="QRW71" i="7"/>
  <c r="QRY71" i="7"/>
  <c r="QSA71" i="7"/>
  <c r="QSC71" i="7"/>
  <c r="QSE71" i="7"/>
  <c r="QSG71" i="7"/>
  <c r="QSI71" i="7"/>
  <c r="QSK71" i="7"/>
  <c r="QSM71" i="7"/>
  <c r="QSO71" i="7"/>
  <c r="QSQ71" i="7"/>
  <c r="QSS71" i="7"/>
  <c r="QSU71" i="7"/>
  <c r="QSW71" i="7"/>
  <c r="QSY71" i="7"/>
  <c r="QTA71" i="7"/>
  <c r="QTC71" i="7"/>
  <c r="QTE71" i="7"/>
  <c r="QTG71" i="7"/>
  <c r="QTI71" i="7"/>
  <c r="QTK71" i="7"/>
  <c r="QTM71" i="7"/>
  <c r="QTO71" i="7"/>
  <c r="QTQ71" i="7"/>
  <c r="QTS71" i="7"/>
  <c r="QTU71" i="7"/>
  <c r="QTW71" i="7"/>
  <c r="QTY71" i="7"/>
  <c r="QUA71" i="7"/>
  <c r="QUC71" i="7"/>
  <c r="QUE71" i="7"/>
  <c r="QUG71" i="7"/>
  <c r="QUI71" i="7"/>
  <c r="QUK71" i="7"/>
  <c r="QUM71" i="7"/>
  <c r="QUO71" i="7"/>
  <c r="QUQ71" i="7"/>
  <c r="QUS71" i="7"/>
  <c r="QUU71" i="7"/>
  <c r="QUW71" i="7"/>
  <c r="QUY71" i="7"/>
  <c r="QVA71" i="7"/>
  <c r="QVC71" i="7"/>
  <c r="QVE71" i="7"/>
  <c r="QVG71" i="7"/>
  <c r="QVI71" i="7"/>
  <c r="QVK71" i="7"/>
  <c r="QVM71" i="7"/>
  <c r="QVO71" i="7"/>
  <c r="QVQ71" i="7"/>
  <c r="QVS71" i="7"/>
  <c r="QVU71" i="7"/>
  <c r="QVW71" i="7"/>
  <c r="QVY71" i="7"/>
  <c r="QWA71" i="7"/>
  <c r="QWC71" i="7"/>
  <c r="QWE71" i="7"/>
  <c r="QWG71" i="7"/>
  <c r="QWI71" i="7"/>
  <c r="QWK71" i="7"/>
  <c r="QWM71" i="7"/>
  <c r="QWO71" i="7"/>
  <c r="QWQ71" i="7"/>
  <c r="QWS71" i="7"/>
  <c r="QWU71" i="7"/>
  <c r="QWW71" i="7"/>
  <c r="QWY71" i="7"/>
  <c r="QXA71" i="7"/>
  <c r="QXC71" i="7"/>
  <c r="QXE71" i="7"/>
  <c r="QXG71" i="7"/>
  <c r="QXI71" i="7"/>
  <c r="QXK71" i="7"/>
  <c r="QXM71" i="7"/>
  <c r="QXO71" i="7"/>
  <c r="QXQ71" i="7"/>
  <c r="QXS71" i="7"/>
  <c r="QXU71" i="7"/>
  <c r="QXW71" i="7"/>
  <c r="QXY71" i="7"/>
  <c r="QYA71" i="7"/>
  <c r="QYC71" i="7"/>
  <c r="QYE71" i="7"/>
  <c r="QYG71" i="7"/>
  <c r="QYI71" i="7"/>
  <c r="QYK71" i="7"/>
  <c r="QYM71" i="7"/>
  <c r="QYO71" i="7"/>
  <c r="QYQ71" i="7"/>
  <c r="QYS71" i="7"/>
  <c r="QYU71" i="7"/>
  <c r="QYW71" i="7"/>
  <c r="QYY71" i="7"/>
  <c r="QZA71" i="7"/>
  <c r="QZC71" i="7"/>
  <c r="QZE71" i="7"/>
  <c r="QZG71" i="7"/>
  <c r="QZI71" i="7"/>
  <c r="QZK71" i="7"/>
  <c r="QZM71" i="7"/>
  <c r="QZO71" i="7"/>
  <c r="QZQ71" i="7"/>
  <c r="QZS71" i="7"/>
  <c r="QZU71" i="7"/>
  <c r="QZW71" i="7"/>
  <c r="QZY71" i="7"/>
  <c r="RAA71" i="7"/>
  <c r="RAC71" i="7"/>
  <c r="RAE71" i="7"/>
  <c r="RAG71" i="7"/>
  <c r="RAI71" i="7"/>
  <c r="RAK71" i="7"/>
  <c r="RAM71" i="7"/>
  <c r="RAO71" i="7"/>
  <c r="RAQ71" i="7"/>
  <c r="RAS71" i="7"/>
  <c r="RAU71" i="7"/>
  <c r="RAW71" i="7"/>
  <c r="RAY71" i="7"/>
  <c r="RBA71" i="7"/>
  <c r="RBC71" i="7"/>
  <c r="RBE71" i="7"/>
  <c r="RBG71" i="7"/>
  <c r="RBI71" i="7"/>
  <c r="RBK71" i="7"/>
  <c r="RBM71" i="7"/>
  <c r="RBO71" i="7"/>
  <c r="RBQ71" i="7"/>
  <c r="RBS71" i="7"/>
  <c r="RBU71" i="7"/>
  <c r="RBW71" i="7"/>
  <c r="RBY71" i="7"/>
  <c r="RCA71" i="7"/>
  <c r="RCC71" i="7"/>
  <c r="RCE71" i="7"/>
  <c r="RCG71" i="7"/>
  <c r="RCI71" i="7"/>
  <c r="RCK71" i="7"/>
  <c r="RCM71" i="7"/>
  <c r="RCO71" i="7"/>
  <c r="RCQ71" i="7"/>
  <c r="RCS71" i="7"/>
  <c r="RCU71" i="7"/>
  <c r="RCW71" i="7"/>
  <c r="RCY71" i="7"/>
  <c r="RDA71" i="7"/>
  <c r="RDC71" i="7"/>
  <c r="RDE71" i="7"/>
  <c r="RDG71" i="7"/>
  <c r="RDI71" i="7"/>
  <c r="RDK71" i="7"/>
  <c r="RDM71" i="7"/>
  <c r="RDO71" i="7"/>
  <c r="RDQ71" i="7"/>
  <c r="RDS71" i="7"/>
  <c r="RDU71" i="7"/>
  <c r="RDW71" i="7"/>
  <c r="RDY71" i="7"/>
  <c r="REA71" i="7"/>
  <c r="REC71" i="7"/>
  <c r="REE71" i="7"/>
  <c r="REG71" i="7"/>
  <c r="REI71" i="7"/>
  <c r="REK71" i="7"/>
  <c r="REM71" i="7"/>
  <c r="REO71" i="7"/>
  <c r="REQ71" i="7"/>
  <c r="RES71" i="7"/>
  <c r="REU71" i="7"/>
  <c r="REW71" i="7"/>
  <c r="REY71" i="7"/>
  <c r="RFA71" i="7"/>
  <c r="RFC71" i="7"/>
  <c r="RFE71" i="7"/>
  <c r="RFG71" i="7"/>
  <c r="RFI71" i="7"/>
  <c r="RFK71" i="7"/>
  <c r="RFM71" i="7"/>
  <c r="RFO71" i="7"/>
  <c r="RFQ71" i="7"/>
  <c r="RFS71" i="7"/>
  <c r="RFU71" i="7"/>
  <c r="RFW71" i="7"/>
  <c r="RFY71" i="7"/>
  <c r="RGA71" i="7"/>
  <c r="RGC71" i="7"/>
  <c r="RGE71" i="7"/>
  <c r="RGG71" i="7"/>
  <c r="RGI71" i="7"/>
  <c r="RGK71" i="7"/>
  <c r="RGM71" i="7"/>
  <c r="RGO71" i="7"/>
  <c r="RGQ71" i="7"/>
  <c r="RGS71" i="7"/>
  <c r="RGU71" i="7"/>
  <c r="RGW71" i="7"/>
  <c r="RGY71" i="7"/>
  <c r="RHA71" i="7"/>
  <c r="RHC71" i="7"/>
  <c r="RHE71" i="7"/>
  <c r="RHG71" i="7"/>
  <c r="RHI71" i="7"/>
  <c r="RHK71" i="7"/>
  <c r="RHM71" i="7"/>
  <c r="RHO71" i="7"/>
  <c r="RHQ71" i="7"/>
  <c r="RHS71" i="7"/>
  <c r="RHU71" i="7"/>
  <c r="RHW71" i="7"/>
  <c r="RHY71" i="7"/>
  <c r="RIA71" i="7"/>
  <c r="RIC71" i="7"/>
  <c r="RIE71" i="7"/>
  <c r="RIG71" i="7"/>
  <c r="RII71" i="7"/>
  <c r="RIK71" i="7"/>
  <c r="RIM71" i="7"/>
  <c r="RIO71" i="7"/>
  <c r="RIQ71" i="7"/>
  <c r="RIS71" i="7"/>
  <c r="RIU71" i="7"/>
  <c r="RIW71" i="7"/>
  <c r="RIY71" i="7"/>
  <c r="RJA71" i="7"/>
  <c r="RJC71" i="7"/>
  <c r="RJE71" i="7"/>
  <c r="RJG71" i="7"/>
  <c r="RJI71" i="7"/>
  <c r="RJK71" i="7"/>
  <c r="RJM71" i="7"/>
  <c r="RJO71" i="7"/>
  <c r="RJQ71" i="7"/>
  <c r="RJS71" i="7"/>
  <c r="RJU71" i="7"/>
  <c r="RJW71" i="7"/>
  <c r="RJY71" i="7"/>
  <c r="RKA71" i="7"/>
  <c r="RKC71" i="7"/>
  <c r="RKE71" i="7"/>
  <c r="RKG71" i="7"/>
  <c r="RKI71" i="7"/>
  <c r="RKK71" i="7"/>
  <c r="RKM71" i="7"/>
  <c r="RKO71" i="7"/>
  <c r="RKQ71" i="7"/>
  <c r="RKS71" i="7"/>
  <c r="RKU71" i="7"/>
  <c r="RKW71" i="7"/>
  <c r="RKY71" i="7"/>
  <c r="RLA71" i="7"/>
  <c r="RLC71" i="7"/>
  <c r="RLE71" i="7"/>
  <c r="RLG71" i="7"/>
  <c r="RLI71" i="7"/>
  <c r="RLK71" i="7"/>
  <c r="RLM71" i="7"/>
  <c r="RLO71" i="7"/>
  <c r="RLQ71" i="7"/>
  <c r="RLS71" i="7"/>
  <c r="RLU71" i="7"/>
  <c r="RLW71" i="7"/>
  <c r="RLY71" i="7"/>
  <c r="RMA71" i="7"/>
  <c r="RMC71" i="7"/>
  <c r="RME71" i="7"/>
  <c r="RMG71" i="7"/>
  <c r="RMI71" i="7"/>
  <c r="RMK71" i="7"/>
  <c r="RMM71" i="7"/>
  <c r="RMO71" i="7"/>
  <c r="RMQ71" i="7"/>
  <c r="RMS71" i="7"/>
  <c r="RMU71" i="7"/>
  <c r="RMW71" i="7"/>
  <c r="RMY71" i="7"/>
  <c r="RNA71" i="7"/>
  <c r="RNC71" i="7"/>
  <c r="RNE71" i="7"/>
  <c r="RNG71" i="7"/>
  <c r="RNI71" i="7"/>
  <c r="RNK71" i="7"/>
  <c r="RNM71" i="7"/>
  <c r="RNO71" i="7"/>
  <c r="RNQ71" i="7"/>
  <c r="RNS71" i="7"/>
  <c r="RNU71" i="7"/>
  <c r="RNW71" i="7"/>
  <c r="RNY71" i="7"/>
  <c r="ROA71" i="7"/>
  <c r="ROC71" i="7"/>
  <c r="ROE71" i="7"/>
  <c r="ROG71" i="7"/>
  <c r="ROI71" i="7"/>
  <c r="ROK71" i="7"/>
  <c r="ROM71" i="7"/>
  <c r="ROO71" i="7"/>
  <c r="ROQ71" i="7"/>
  <c r="ROS71" i="7"/>
  <c r="ROU71" i="7"/>
  <c r="ROW71" i="7"/>
  <c r="ROY71" i="7"/>
  <c r="RPA71" i="7"/>
  <c r="RPC71" i="7"/>
  <c r="RPE71" i="7"/>
  <c r="RPG71" i="7"/>
  <c r="RPI71" i="7"/>
  <c r="RPK71" i="7"/>
  <c r="RPM71" i="7"/>
  <c r="RPO71" i="7"/>
  <c r="RPQ71" i="7"/>
  <c r="RPS71" i="7"/>
  <c r="RPU71" i="7"/>
  <c r="RPW71" i="7"/>
  <c r="RPY71" i="7"/>
  <c r="RQA71" i="7"/>
  <c r="RQC71" i="7"/>
  <c r="RQE71" i="7"/>
  <c r="RQG71" i="7"/>
  <c r="RQI71" i="7"/>
  <c r="RQK71" i="7"/>
  <c r="RQM71" i="7"/>
  <c r="RQO71" i="7"/>
  <c r="RQQ71" i="7"/>
  <c r="RQS71" i="7"/>
  <c r="RQU71" i="7"/>
  <c r="RQW71" i="7"/>
  <c r="RQY71" i="7"/>
  <c r="RRA71" i="7"/>
  <c r="RRC71" i="7"/>
  <c r="RRE71" i="7"/>
  <c r="RRG71" i="7"/>
  <c r="RRI71" i="7"/>
  <c r="RRK71" i="7"/>
  <c r="RRM71" i="7"/>
  <c r="RRO71" i="7"/>
  <c r="RRQ71" i="7"/>
  <c r="RRS71" i="7"/>
  <c r="RRU71" i="7"/>
  <c r="RRW71" i="7"/>
  <c r="RRY71" i="7"/>
  <c r="RSA71" i="7"/>
  <c r="RSC71" i="7"/>
  <c r="RSE71" i="7"/>
  <c r="RSG71" i="7"/>
  <c r="RSI71" i="7"/>
  <c r="RSK71" i="7"/>
  <c r="RSM71" i="7"/>
  <c r="RSO71" i="7"/>
  <c r="RSQ71" i="7"/>
  <c r="RSS71" i="7"/>
  <c r="RSU71" i="7"/>
  <c r="RSW71" i="7"/>
  <c r="RSY71" i="7"/>
  <c r="RTA71" i="7"/>
  <c r="RTC71" i="7"/>
  <c r="RTE71" i="7"/>
  <c r="RTG71" i="7"/>
  <c r="RTI71" i="7"/>
  <c r="RTK71" i="7"/>
  <c r="RTM71" i="7"/>
  <c r="RTO71" i="7"/>
  <c r="RTQ71" i="7"/>
  <c r="RTS71" i="7"/>
  <c r="RTU71" i="7"/>
  <c r="RTW71" i="7"/>
  <c r="RTY71" i="7"/>
  <c r="RUA71" i="7"/>
  <c r="RUC71" i="7"/>
  <c r="RUE71" i="7"/>
  <c r="RUG71" i="7"/>
  <c r="RUI71" i="7"/>
  <c r="RUK71" i="7"/>
  <c r="RUM71" i="7"/>
  <c r="RUO71" i="7"/>
  <c r="RUQ71" i="7"/>
  <c r="RUS71" i="7"/>
  <c r="RUU71" i="7"/>
  <c r="RUW71" i="7"/>
  <c r="RUY71" i="7"/>
  <c r="RVA71" i="7"/>
  <c r="RVC71" i="7"/>
  <c r="RVE71" i="7"/>
  <c r="RVG71" i="7"/>
  <c r="RVI71" i="7"/>
  <c r="RVK71" i="7"/>
  <c r="RVM71" i="7"/>
  <c r="RVO71" i="7"/>
  <c r="RVQ71" i="7"/>
  <c r="RVS71" i="7"/>
  <c r="RVU71" i="7"/>
  <c r="RVW71" i="7"/>
  <c r="RVY71" i="7"/>
  <c r="RWA71" i="7"/>
  <c r="RWC71" i="7"/>
  <c r="RWE71" i="7"/>
  <c r="RWG71" i="7"/>
  <c r="RWI71" i="7"/>
  <c r="RWK71" i="7"/>
  <c r="RWM71" i="7"/>
  <c r="RWO71" i="7"/>
  <c r="RWQ71" i="7"/>
  <c r="RWS71" i="7"/>
  <c r="RWU71" i="7"/>
  <c r="RWW71" i="7"/>
  <c r="RWY71" i="7"/>
  <c r="RXA71" i="7"/>
  <c r="RXC71" i="7"/>
  <c r="RXE71" i="7"/>
  <c r="RXG71" i="7"/>
  <c r="RXI71" i="7"/>
  <c r="RXK71" i="7"/>
  <c r="RXM71" i="7"/>
  <c r="RXO71" i="7"/>
  <c r="RXQ71" i="7"/>
  <c r="RXS71" i="7"/>
  <c r="RXU71" i="7"/>
  <c r="RXW71" i="7"/>
  <c r="RXY71" i="7"/>
  <c r="RYA71" i="7"/>
  <c r="RYC71" i="7"/>
  <c r="RYE71" i="7"/>
  <c r="RYG71" i="7"/>
  <c r="RYI71" i="7"/>
  <c r="RYK71" i="7"/>
  <c r="RYM71" i="7"/>
  <c r="RYO71" i="7"/>
  <c r="RYQ71" i="7"/>
  <c r="RYS71" i="7"/>
  <c r="RYU71" i="7"/>
  <c r="RYW71" i="7"/>
  <c r="RYY71" i="7"/>
  <c r="RZA71" i="7"/>
  <c r="RZC71" i="7"/>
  <c r="RZE71" i="7"/>
  <c r="RZG71" i="7"/>
  <c r="RZI71" i="7"/>
  <c r="RZK71" i="7"/>
  <c r="RZM71" i="7"/>
  <c r="RZO71" i="7"/>
  <c r="RZQ71" i="7"/>
  <c r="RZS71" i="7"/>
  <c r="RZU71" i="7"/>
  <c r="RZW71" i="7"/>
  <c r="RZY71" i="7"/>
  <c r="SAA71" i="7"/>
  <c r="SAC71" i="7"/>
  <c r="SAE71" i="7"/>
  <c r="SAG71" i="7"/>
  <c r="SAI71" i="7"/>
  <c r="SAK71" i="7"/>
  <c r="SAM71" i="7"/>
  <c r="SAO71" i="7"/>
  <c r="SAQ71" i="7"/>
  <c r="SAS71" i="7"/>
  <c r="SAU71" i="7"/>
  <c r="SAW71" i="7"/>
  <c r="SAY71" i="7"/>
  <c r="SBA71" i="7"/>
  <c r="SBC71" i="7"/>
  <c r="SBE71" i="7"/>
  <c r="SBG71" i="7"/>
  <c r="SBI71" i="7"/>
  <c r="SBK71" i="7"/>
  <c r="SBM71" i="7"/>
  <c r="SBO71" i="7"/>
  <c r="SBQ71" i="7"/>
  <c r="SBS71" i="7"/>
  <c r="SBU71" i="7"/>
  <c r="SBW71" i="7"/>
  <c r="SBY71" i="7"/>
  <c r="SCA71" i="7"/>
  <c r="SCC71" i="7"/>
  <c r="SCE71" i="7"/>
  <c r="SCG71" i="7"/>
  <c r="SCI71" i="7"/>
  <c r="SCK71" i="7"/>
  <c r="SCM71" i="7"/>
  <c r="SCO71" i="7"/>
  <c r="SCQ71" i="7"/>
  <c r="SCS71" i="7"/>
  <c r="SCU71" i="7"/>
  <c r="SCW71" i="7"/>
  <c r="SCY71" i="7"/>
  <c r="SDA71" i="7"/>
  <c r="SDC71" i="7"/>
  <c r="SDE71" i="7"/>
  <c r="SDG71" i="7"/>
  <c r="SDI71" i="7"/>
  <c r="SDK71" i="7"/>
  <c r="SDM71" i="7"/>
  <c r="SDO71" i="7"/>
  <c r="SDQ71" i="7"/>
  <c r="SDS71" i="7"/>
  <c r="SDU71" i="7"/>
  <c r="SDW71" i="7"/>
  <c r="SDY71" i="7"/>
  <c r="SEA71" i="7"/>
  <c r="SEC71" i="7"/>
  <c r="SEE71" i="7"/>
  <c r="SEG71" i="7"/>
  <c r="SEI71" i="7"/>
  <c r="SEK71" i="7"/>
  <c r="SEM71" i="7"/>
  <c r="SEO71" i="7"/>
  <c r="SEQ71" i="7"/>
  <c r="SES71" i="7"/>
  <c r="SEU71" i="7"/>
  <c r="SEW71" i="7"/>
  <c r="SEY71" i="7"/>
  <c r="SFA71" i="7"/>
  <c r="SFC71" i="7"/>
  <c r="SFE71" i="7"/>
  <c r="SFG71" i="7"/>
  <c r="SFI71" i="7"/>
  <c r="SFK71" i="7"/>
  <c r="SFM71" i="7"/>
  <c r="SFO71" i="7"/>
  <c r="SFQ71" i="7"/>
  <c r="SFS71" i="7"/>
  <c r="SFU71" i="7"/>
  <c r="SFW71" i="7"/>
  <c r="SFY71" i="7"/>
  <c r="SGA71" i="7"/>
  <c r="SGC71" i="7"/>
  <c r="SGE71" i="7"/>
  <c r="SGG71" i="7"/>
  <c r="SGI71" i="7"/>
  <c r="SGK71" i="7"/>
  <c r="SGM71" i="7"/>
  <c r="SGO71" i="7"/>
  <c r="SGQ71" i="7"/>
  <c r="SGS71" i="7"/>
  <c r="SGU71" i="7"/>
  <c r="SGW71" i="7"/>
  <c r="SGY71" i="7"/>
  <c r="SHA71" i="7"/>
  <c r="SHC71" i="7"/>
  <c r="SHE71" i="7"/>
  <c r="SHG71" i="7"/>
  <c r="SHI71" i="7"/>
  <c r="SHK71" i="7"/>
  <c r="SHM71" i="7"/>
  <c r="SHO71" i="7"/>
  <c r="SHQ71" i="7"/>
  <c r="SHS71" i="7"/>
  <c r="SHU71" i="7"/>
  <c r="SHW71" i="7"/>
  <c r="SHY71" i="7"/>
  <c r="SIA71" i="7"/>
  <c r="SIC71" i="7"/>
  <c r="SIE71" i="7"/>
  <c r="SIG71" i="7"/>
  <c r="SII71" i="7"/>
  <c r="SIK71" i="7"/>
  <c r="SIM71" i="7"/>
  <c r="SIO71" i="7"/>
  <c r="SIQ71" i="7"/>
  <c r="SIS71" i="7"/>
  <c r="SIU71" i="7"/>
  <c r="SIW71" i="7"/>
  <c r="SIY71" i="7"/>
  <c r="SJA71" i="7"/>
  <c r="SJC71" i="7"/>
  <c r="SJE71" i="7"/>
  <c r="SJG71" i="7"/>
  <c r="SJI71" i="7"/>
  <c r="SJK71" i="7"/>
  <c r="SJM71" i="7"/>
  <c r="SJO71" i="7"/>
  <c r="SJQ71" i="7"/>
  <c r="SJS71" i="7"/>
  <c r="SJU71" i="7"/>
  <c r="SJW71" i="7"/>
  <c r="SJY71" i="7"/>
  <c r="SKA71" i="7"/>
  <c r="SKC71" i="7"/>
  <c r="SKE71" i="7"/>
  <c r="SKG71" i="7"/>
  <c r="SKI71" i="7"/>
  <c r="SKK71" i="7"/>
  <c r="SKM71" i="7"/>
  <c r="SKO71" i="7"/>
  <c r="SKQ71" i="7"/>
  <c r="SKS71" i="7"/>
  <c r="SKU71" i="7"/>
  <c r="SKW71" i="7"/>
  <c r="SKY71" i="7"/>
  <c r="SLA71" i="7"/>
  <c r="SLC71" i="7"/>
  <c r="SLE71" i="7"/>
  <c r="SLG71" i="7"/>
  <c r="SLI71" i="7"/>
  <c r="SLK71" i="7"/>
  <c r="SLM71" i="7"/>
  <c r="SLO71" i="7"/>
  <c r="SLQ71" i="7"/>
  <c r="SLS71" i="7"/>
  <c r="SLU71" i="7"/>
  <c r="SLW71" i="7"/>
  <c r="SLY71" i="7"/>
  <c r="SMA71" i="7"/>
  <c r="SMC71" i="7"/>
  <c r="SME71" i="7"/>
  <c r="SMG71" i="7"/>
  <c r="SMI71" i="7"/>
  <c r="SMK71" i="7"/>
  <c r="SMM71" i="7"/>
  <c r="SMO71" i="7"/>
  <c r="SMQ71" i="7"/>
  <c r="SMS71" i="7"/>
  <c r="SMU71" i="7"/>
  <c r="SMW71" i="7"/>
  <c r="SMY71" i="7"/>
  <c r="SNA71" i="7"/>
  <c r="SNC71" i="7"/>
  <c r="SNE71" i="7"/>
  <c r="SNG71" i="7"/>
  <c r="SNI71" i="7"/>
  <c r="SNK71" i="7"/>
  <c r="SNM71" i="7"/>
  <c r="SNO71" i="7"/>
  <c r="SNQ71" i="7"/>
  <c r="SNS71" i="7"/>
  <c r="SNU71" i="7"/>
  <c r="SNW71" i="7"/>
  <c r="SNY71" i="7"/>
  <c r="SOA71" i="7"/>
  <c r="SOC71" i="7"/>
  <c r="SOE71" i="7"/>
  <c r="SOG71" i="7"/>
  <c r="SOI71" i="7"/>
  <c r="SOK71" i="7"/>
  <c r="SOM71" i="7"/>
  <c r="SOO71" i="7"/>
  <c r="SOQ71" i="7"/>
  <c r="SOS71" i="7"/>
  <c r="SOU71" i="7"/>
  <c r="SOW71" i="7"/>
  <c r="SOY71" i="7"/>
  <c r="SPA71" i="7"/>
  <c r="SPC71" i="7"/>
  <c r="SPE71" i="7"/>
  <c r="SPG71" i="7"/>
  <c r="SPI71" i="7"/>
  <c r="SPK71" i="7"/>
  <c r="SPM71" i="7"/>
  <c r="SPO71" i="7"/>
  <c r="SPQ71" i="7"/>
  <c r="SPS71" i="7"/>
  <c r="SPU71" i="7"/>
  <c r="SPW71" i="7"/>
  <c r="SPY71" i="7"/>
  <c r="SQA71" i="7"/>
  <c r="SQC71" i="7"/>
  <c r="SQE71" i="7"/>
  <c r="SQG71" i="7"/>
  <c r="SQI71" i="7"/>
  <c r="SQK71" i="7"/>
  <c r="SQM71" i="7"/>
  <c r="SQO71" i="7"/>
  <c r="SQQ71" i="7"/>
  <c r="SQS71" i="7"/>
  <c r="SQU71" i="7"/>
  <c r="SQW71" i="7"/>
  <c r="SQY71" i="7"/>
  <c r="SRA71" i="7"/>
  <c r="SRC71" i="7"/>
  <c r="SRE71" i="7"/>
  <c r="SRG71" i="7"/>
  <c r="SRI71" i="7"/>
  <c r="SRK71" i="7"/>
  <c r="SRM71" i="7"/>
  <c r="SRO71" i="7"/>
  <c r="SRQ71" i="7"/>
  <c r="SRS71" i="7"/>
  <c r="SRU71" i="7"/>
  <c r="SRW71" i="7"/>
  <c r="SRY71" i="7"/>
  <c r="SSA71" i="7"/>
  <c r="SSC71" i="7"/>
  <c r="SSE71" i="7"/>
  <c r="SSG71" i="7"/>
  <c r="SSI71" i="7"/>
  <c r="SSK71" i="7"/>
  <c r="SSM71" i="7"/>
  <c r="SSO71" i="7"/>
  <c r="SSQ71" i="7"/>
  <c r="SSS71" i="7"/>
  <c r="SSU71" i="7"/>
  <c r="SSW71" i="7"/>
  <c r="SSY71" i="7"/>
  <c r="STA71" i="7"/>
  <c r="STC71" i="7"/>
  <c r="STE71" i="7"/>
  <c r="STG71" i="7"/>
  <c r="STI71" i="7"/>
  <c r="STK71" i="7"/>
  <c r="STM71" i="7"/>
  <c r="STO71" i="7"/>
  <c r="STQ71" i="7"/>
  <c r="STS71" i="7"/>
  <c r="STU71" i="7"/>
  <c r="STW71" i="7"/>
  <c r="STY71" i="7"/>
  <c r="SUA71" i="7"/>
  <c r="SUC71" i="7"/>
  <c r="SUE71" i="7"/>
  <c r="SUG71" i="7"/>
  <c r="SUI71" i="7"/>
  <c r="SUK71" i="7"/>
  <c r="SUM71" i="7"/>
  <c r="SUO71" i="7"/>
  <c r="SUQ71" i="7"/>
  <c r="SUS71" i="7"/>
  <c r="SUU71" i="7"/>
  <c r="SUW71" i="7"/>
  <c r="SUY71" i="7"/>
  <c r="SVA71" i="7"/>
  <c r="SVC71" i="7"/>
  <c r="SVE71" i="7"/>
  <c r="SVG71" i="7"/>
  <c r="SVI71" i="7"/>
  <c r="SVK71" i="7"/>
  <c r="SVM71" i="7"/>
  <c r="SVO71" i="7"/>
  <c r="SVQ71" i="7"/>
  <c r="SVS71" i="7"/>
  <c r="SVU71" i="7"/>
  <c r="SVW71" i="7"/>
  <c r="SVY71" i="7"/>
  <c r="SWA71" i="7"/>
  <c r="SWC71" i="7"/>
  <c r="SWE71" i="7"/>
  <c r="SWG71" i="7"/>
  <c r="SWI71" i="7"/>
  <c r="SWK71" i="7"/>
  <c r="SWM71" i="7"/>
  <c r="SWO71" i="7"/>
  <c r="SWQ71" i="7"/>
  <c r="SWS71" i="7"/>
  <c r="SWU71" i="7"/>
  <c r="SWW71" i="7"/>
  <c r="SWY71" i="7"/>
  <c r="SXA71" i="7"/>
  <c r="SXC71" i="7"/>
  <c r="SXE71" i="7"/>
  <c r="SXG71" i="7"/>
  <c r="SXI71" i="7"/>
  <c r="SXK71" i="7"/>
  <c r="SXM71" i="7"/>
  <c r="SXO71" i="7"/>
  <c r="SXQ71" i="7"/>
  <c r="SXS71" i="7"/>
  <c r="SXU71" i="7"/>
  <c r="SXW71" i="7"/>
  <c r="SXY71" i="7"/>
  <c r="SYA71" i="7"/>
  <c r="SYC71" i="7"/>
  <c r="SYE71" i="7"/>
  <c r="SYG71" i="7"/>
  <c r="SYI71" i="7"/>
  <c r="SYK71" i="7"/>
  <c r="SYM71" i="7"/>
  <c r="SYO71" i="7"/>
  <c r="SYQ71" i="7"/>
  <c r="SYS71" i="7"/>
  <c r="SYU71" i="7"/>
  <c r="SYW71" i="7"/>
  <c r="SYY71" i="7"/>
  <c r="SZA71" i="7"/>
  <c r="SZC71" i="7"/>
  <c r="SZE71" i="7"/>
  <c r="SZG71" i="7"/>
  <c r="SZI71" i="7"/>
  <c r="SZK71" i="7"/>
  <c r="SZM71" i="7"/>
  <c r="SZO71" i="7"/>
  <c r="SZQ71" i="7"/>
  <c r="SZS71" i="7"/>
  <c r="SZU71" i="7"/>
  <c r="SZW71" i="7"/>
  <c r="SZY71" i="7"/>
  <c r="TAA71" i="7"/>
  <c r="TAC71" i="7"/>
  <c r="TAE71" i="7"/>
  <c r="TAG71" i="7"/>
  <c r="TAI71" i="7"/>
  <c r="TAK71" i="7"/>
  <c r="TAM71" i="7"/>
  <c r="TAO71" i="7"/>
  <c r="TAQ71" i="7"/>
  <c r="TAS71" i="7"/>
  <c r="TAU71" i="7"/>
  <c r="TAW71" i="7"/>
  <c r="TAY71" i="7"/>
  <c r="TBA71" i="7"/>
  <c r="TBC71" i="7"/>
  <c r="TBE71" i="7"/>
  <c r="TBG71" i="7"/>
  <c r="TBI71" i="7"/>
  <c r="TBK71" i="7"/>
  <c r="TBM71" i="7"/>
  <c r="TBO71" i="7"/>
  <c r="TBQ71" i="7"/>
  <c r="TBS71" i="7"/>
  <c r="TBU71" i="7"/>
  <c r="TBW71" i="7"/>
  <c r="TBY71" i="7"/>
  <c r="TCA71" i="7"/>
  <c r="TCC71" i="7"/>
  <c r="TCE71" i="7"/>
  <c r="TCG71" i="7"/>
  <c r="TCI71" i="7"/>
  <c r="TCK71" i="7"/>
  <c r="TCM71" i="7"/>
  <c r="TCO71" i="7"/>
  <c r="TCQ71" i="7"/>
  <c r="TCS71" i="7"/>
  <c r="TCU71" i="7"/>
  <c r="TCW71" i="7"/>
  <c r="TCY71" i="7"/>
  <c r="TDA71" i="7"/>
  <c r="TDC71" i="7"/>
  <c r="TDE71" i="7"/>
  <c r="TDG71" i="7"/>
  <c r="TDI71" i="7"/>
  <c r="TDK71" i="7"/>
  <c r="TDM71" i="7"/>
  <c r="TDO71" i="7"/>
  <c r="TDQ71" i="7"/>
  <c r="TDS71" i="7"/>
  <c r="TDU71" i="7"/>
  <c r="TDW71" i="7"/>
  <c r="TDY71" i="7"/>
  <c r="TEA71" i="7"/>
  <c r="TEC71" i="7"/>
  <c r="TEE71" i="7"/>
  <c r="TEG71" i="7"/>
  <c r="TEI71" i="7"/>
  <c r="TEK71" i="7"/>
  <c r="TEM71" i="7"/>
  <c r="TEO71" i="7"/>
  <c r="TEQ71" i="7"/>
  <c r="TES71" i="7"/>
  <c r="TEU71" i="7"/>
  <c r="TEW71" i="7"/>
  <c r="TEY71" i="7"/>
  <c r="TFA71" i="7"/>
  <c r="TFC71" i="7"/>
  <c r="TFE71" i="7"/>
  <c r="TFG71" i="7"/>
  <c r="TFI71" i="7"/>
  <c r="TFK71" i="7"/>
  <c r="TFM71" i="7"/>
  <c r="TFO71" i="7"/>
  <c r="TFQ71" i="7"/>
  <c r="TFS71" i="7"/>
  <c r="TFU71" i="7"/>
  <c r="TFW71" i="7"/>
  <c r="TFY71" i="7"/>
  <c r="TGA71" i="7"/>
  <c r="TGC71" i="7"/>
  <c r="TGE71" i="7"/>
  <c r="TGG71" i="7"/>
  <c r="TGI71" i="7"/>
  <c r="TGK71" i="7"/>
  <c r="TGM71" i="7"/>
  <c r="TGO71" i="7"/>
  <c r="TGQ71" i="7"/>
  <c r="TGS71" i="7"/>
  <c r="TGU71" i="7"/>
  <c r="TGW71" i="7"/>
  <c r="TGY71" i="7"/>
  <c r="THA71" i="7"/>
  <c r="THC71" i="7"/>
  <c r="THE71" i="7"/>
  <c r="THG71" i="7"/>
  <c r="THI71" i="7"/>
  <c r="THK71" i="7"/>
  <c r="THM71" i="7"/>
  <c r="THO71" i="7"/>
  <c r="THQ71" i="7"/>
  <c r="THS71" i="7"/>
  <c r="THU71" i="7"/>
  <c r="THW71" i="7"/>
  <c r="THY71" i="7"/>
  <c r="TIA71" i="7"/>
  <c r="TIC71" i="7"/>
  <c r="TIE71" i="7"/>
  <c r="TIG71" i="7"/>
  <c r="TII71" i="7"/>
  <c r="TIK71" i="7"/>
  <c r="TIM71" i="7"/>
  <c r="TIO71" i="7"/>
  <c r="TIQ71" i="7"/>
  <c r="TIS71" i="7"/>
  <c r="TIU71" i="7"/>
  <c r="TIW71" i="7"/>
  <c r="TIY71" i="7"/>
  <c r="TJA71" i="7"/>
  <c r="TJC71" i="7"/>
  <c r="TJE71" i="7"/>
  <c r="TJG71" i="7"/>
  <c r="TJI71" i="7"/>
  <c r="TJK71" i="7"/>
  <c r="TJM71" i="7"/>
  <c r="TJO71" i="7"/>
  <c r="TJQ71" i="7"/>
  <c r="TJS71" i="7"/>
  <c r="TJU71" i="7"/>
  <c r="TJW71" i="7"/>
  <c r="TJY71" i="7"/>
  <c r="TKA71" i="7"/>
  <c r="TKC71" i="7"/>
  <c r="TKE71" i="7"/>
  <c r="TKG71" i="7"/>
  <c r="TKI71" i="7"/>
  <c r="TKK71" i="7"/>
  <c r="TKM71" i="7"/>
  <c r="TKO71" i="7"/>
  <c r="TKQ71" i="7"/>
  <c r="TKS71" i="7"/>
  <c r="TKU71" i="7"/>
  <c r="TKW71" i="7"/>
  <c r="TKY71" i="7"/>
  <c r="TLA71" i="7"/>
  <c r="TLC71" i="7"/>
  <c r="TLE71" i="7"/>
  <c r="TLG71" i="7"/>
  <c r="TLI71" i="7"/>
  <c r="TLK71" i="7"/>
  <c r="TLM71" i="7"/>
  <c r="TLO71" i="7"/>
  <c r="TLQ71" i="7"/>
  <c r="TLS71" i="7"/>
  <c r="TLU71" i="7"/>
  <c r="TLW71" i="7"/>
  <c r="TLY71" i="7"/>
  <c r="TMA71" i="7"/>
  <c r="TMC71" i="7"/>
  <c r="TME71" i="7"/>
  <c r="TMG71" i="7"/>
  <c r="TMI71" i="7"/>
  <c r="TMK71" i="7"/>
  <c r="TMM71" i="7"/>
  <c r="TMO71" i="7"/>
  <c r="TMQ71" i="7"/>
  <c r="TMS71" i="7"/>
  <c r="TMU71" i="7"/>
  <c r="TMW71" i="7"/>
  <c r="TMY71" i="7"/>
  <c r="TNA71" i="7"/>
  <c r="TNC71" i="7"/>
  <c r="TNE71" i="7"/>
  <c r="TNG71" i="7"/>
  <c r="TNI71" i="7"/>
  <c r="TNK71" i="7"/>
  <c r="TNM71" i="7"/>
  <c r="TNO71" i="7"/>
  <c r="TNQ71" i="7"/>
  <c r="TNS71" i="7"/>
  <c r="TNU71" i="7"/>
  <c r="TNW71" i="7"/>
  <c r="TNY71" i="7"/>
  <c r="TOA71" i="7"/>
  <c r="TOC71" i="7"/>
  <c r="TOE71" i="7"/>
  <c r="TOG71" i="7"/>
  <c r="TOI71" i="7"/>
  <c r="TOK71" i="7"/>
  <c r="TOM71" i="7"/>
  <c r="TOO71" i="7"/>
  <c r="TOQ71" i="7"/>
  <c r="TOS71" i="7"/>
  <c r="TOU71" i="7"/>
  <c r="TOW71" i="7"/>
  <c r="TOY71" i="7"/>
  <c r="TPA71" i="7"/>
  <c r="TPC71" i="7"/>
  <c r="TPE71" i="7"/>
  <c r="TPG71" i="7"/>
  <c r="TPI71" i="7"/>
  <c r="TPK71" i="7"/>
  <c r="TPM71" i="7"/>
  <c r="TPO71" i="7"/>
  <c r="TPQ71" i="7"/>
  <c r="TPS71" i="7"/>
  <c r="TPU71" i="7"/>
  <c r="TPW71" i="7"/>
  <c r="TPY71" i="7"/>
  <c r="TQA71" i="7"/>
  <c r="TQC71" i="7"/>
  <c r="TQE71" i="7"/>
  <c r="TQG71" i="7"/>
  <c r="TQI71" i="7"/>
  <c r="TQK71" i="7"/>
  <c r="TQM71" i="7"/>
  <c r="TQO71" i="7"/>
  <c r="TQQ71" i="7"/>
  <c r="TQS71" i="7"/>
  <c r="TQU71" i="7"/>
  <c r="TQW71" i="7"/>
  <c r="TQY71" i="7"/>
  <c r="TRA71" i="7"/>
  <c r="TRC71" i="7"/>
  <c r="TRE71" i="7"/>
  <c r="TRG71" i="7"/>
  <c r="TRI71" i="7"/>
  <c r="TRK71" i="7"/>
  <c r="TRM71" i="7"/>
  <c r="TRO71" i="7"/>
  <c r="TRQ71" i="7"/>
  <c r="TRS71" i="7"/>
  <c r="TRU71" i="7"/>
  <c r="TRW71" i="7"/>
  <c r="TRY71" i="7"/>
  <c r="TSA71" i="7"/>
  <c r="TSC71" i="7"/>
  <c r="TSE71" i="7"/>
  <c r="TSG71" i="7"/>
  <c r="TSI71" i="7"/>
  <c r="TSK71" i="7"/>
  <c r="TSM71" i="7"/>
  <c r="TSO71" i="7"/>
  <c r="TSQ71" i="7"/>
  <c r="TSS71" i="7"/>
  <c r="TSU71" i="7"/>
  <c r="TSW71" i="7"/>
  <c r="TSY71" i="7"/>
  <c r="TTA71" i="7"/>
  <c r="TTC71" i="7"/>
  <c r="TTE71" i="7"/>
  <c r="TTG71" i="7"/>
  <c r="TTI71" i="7"/>
  <c r="TTK71" i="7"/>
  <c r="TTM71" i="7"/>
  <c r="TTO71" i="7"/>
  <c r="TTQ71" i="7"/>
  <c r="TTS71" i="7"/>
  <c r="TTU71" i="7"/>
  <c r="TTW71" i="7"/>
  <c r="TTY71" i="7"/>
  <c r="TUA71" i="7"/>
  <c r="TUC71" i="7"/>
  <c r="TUE71" i="7"/>
  <c r="TUG71" i="7"/>
  <c r="TUI71" i="7"/>
  <c r="TUK71" i="7"/>
  <c r="TUM71" i="7"/>
  <c r="TUO71" i="7"/>
  <c r="TUQ71" i="7"/>
  <c r="TUS71" i="7"/>
  <c r="TUU71" i="7"/>
  <c r="TUW71" i="7"/>
  <c r="TUY71" i="7"/>
  <c r="TVA71" i="7"/>
  <c r="TVC71" i="7"/>
  <c r="TVE71" i="7"/>
  <c r="TVG71" i="7"/>
  <c r="TVI71" i="7"/>
  <c r="TVK71" i="7"/>
  <c r="TVM71" i="7"/>
  <c r="TVO71" i="7"/>
  <c r="TVQ71" i="7"/>
  <c r="TVS71" i="7"/>
  <c r="TVU71" i="7"/>
  <c r="TVW71" i="7"/>
  <c r="TVY71" i="7"/>
  <c r="TWA71" i="7"/>
  <c r="TWC71" i="7"/>
  <c r="TWE71" i="7"/>
  <c r="TWG71" i="7"/>
  <c r="TWI71" i="7"/>
  <c r="TWK71" i="7"/>
  <c r="TWM71" i="7"/>
  <c r="TWO71" i="7"/>
  <c r="TWQ71" i="7"/>
  <c r="TWS71" i="7"/>
  <c r="TWU71" i="7"/>
  <c r="TWW71" i="7"/>
  <c r="TWY71" i="7"/>
  <c r="TXA71" i="7"/>
  <c r="TXC71" i="7"/>
  <c r="TXE71" i="7"/>
  <c r="TXG71" i="7"/>
  <c r="TXI71" i="7"/>
  <c r="TXK71" i="7"/>
  <c r="TXM71" i="7"/>
  <c r="TXO71" i="7"/>
  <c r="TXQ71" i="7"/>
  <c r="TXS71" i="7"/>
  <c r="TXU71" i="7"/>
  <c r="TXW71" i="7"/>
  <c r="TXY71" i="7"/>
  <c r="TYA71" i="7"/>
  <c r="TYC71" i="7"/>
  <c r="TYE71" i="7"/>
  <c r="TYG71" i="7"/>
  <c r="TYI71" i="7"/>
  <c r="TYK71" i="7"/>
  <c r="TYM71" i="7"/>
  <c r="TYO71" i="7"/>
  <c r="TYQ71" i="7"/>
  <c r="TYS71" i="7"/>
  <c r="TYU71" i="7"/>
  <c r="TYW71" i="7"/>
  <c r="TYY71" i="7"/>
  <c r="TZA71" i="7"/>
  <c r="TZC71" i="7"/>
  <c r="TZE71" i="7"/>
  <c r="TZG71" i="7"/>
  <c r="TZI71" i="7"/>
  <c r="TZK71" i="7"/>
  <c r="TZM71" i="7"/>
  <c r="TZO71" i="7"/>
  <c r="TZQ71" i="7"/>
  <c r="TZS71" i="7"/>
  <c r="TZU71" i="7"/>
  <c r="TZW71" i="7"/>
  <c r="TZY71" i="7"/>
  <c r="UAA71" i="7"/>
  <c r="UAC71" i="7"/>
  <c r="UAE71" i="7"/>
  <c r="UAG71" i="7"/>
  <c r="UAI71" i="7"/>
  <c r="UAK71" i="7"/>
  <c r="UAM71" i="7"/>
  <c r="UAO71" i="7"/>
  <c r="UAQ71" i="7"/>
  <c r="UAS71" i="7"/>
  <c r="UAU71" i="7"/>
  <c r="UAW71" i="7"/>
  <c r="UAY71" i="7"/>
  <c r="UBA71" i="7"/>
  <c r="UBC71" i="7"/>
  <c r="UBE71" i="7"/>
  <c r="UBG71" i="7"/>
  <c r="UBI71" i="7"/>
  <c r="UBK71" i="7"/>
  <c r="UBM71" i="7"/>
  <c r="UBO71" i="7"/>
  <c r="UBQ71" i="7"/>
  <c r="UBS71" i="7"/>
  <c r="UBU71" i="7"/>
  <c r="UBW71" i="7"/>
  <c r="UBY71" i="7"/>
  <c r="UCA71" i="7"/>
  <c r="UCC71" i="7"/>
  <c r="UCE71" i="7"/>
  <c r="UCG71" i="7"/>
  <c r="UCI71" i="7"/>
  <c r="UCK71" i="7"/>
  <c r="UCM71" i="7"/>
  <c r="UCO71" i="7"/>
  <c r="UCQ71" i="7"/>
  <c r="UCS71" i="7"/>
  <c r="UCU71" i="7"/>
  <c r="UCW71" i="7"/>
  <c r="UCY71" i="7"/>
  <c r="UDA71" i="7"/>
  <c r="UDC71" i="7"/>
  <c r="UDE71" i="7"/>
  <c r="UDG71" i="7"/>
  <c r="UDI71" i="7"/>
  <c r="UDK71" i="7"/>
  <c r="UDM71" i="7"/>
  <c r="UDO71" i="7"/>
  <c r="UDQ71" i="7"/>
  <c r="UDS71" i="7"/>
  <c r="UDU71" i="7"/>
  <c r="UDW71" i="7"/>
  <c r="UDY71" i="7"/>
  <c r="UEA71" i="7"/>
  <c r="UEC71" i="7"/>
  <c r="UEE71" i="7"/>
  <c r="UEG71" i="7"/>
  <c r="UEI71" i="7"/>
  <c r="UEK71" i="7"/>
  <c r="UEM71" i="7"/>
  <c r="UEO71" i="7"/>
  <c r="UEQ71" i="7"/>
  <c r="UES71" i="7"/>
  <c r="UEU71" i="7"/>
  <c r="UEW71" i="7"/>
  <c r="UEY71" i="7"/>
  <c r="UFA71" i="7"/>
  <c r="UFC71" i="7"/>
  <c r="UFE71" i="7"/>
  <c r="UFG71" i="7"/>
  <c r="UFI71" i="7"/>
  <c r="UFK71" i="7"/>
  <c r="UFM71" i="7"/>
  <c r="UFO71" i="7"/>
  <c r="UFQ71" i="7"/>
  <c r="UFS71" i="7"/>
  <c r="UFU71" i="7"/>
  <c r="UFW71" i="7"/>
  <c r="UFY71" i="7"/>
  <c r="UGA71" i="7"/>
  <c r="UGC71" i="7"/>
  <c r="UGE71" i="7"/>
  <c r="UGG71" i="7"/>
  <c r="UGI71" i="7"/>
  <c r="UGK71" i="7"/>
  <c r="UGM71" i="7"/>
  <c r="UGO71" i="7"/>
  <c r="UGQ71" i="7"/>
  <c r="UGS71" i="7"/>
  <c r="UGU71" i="7"/>
  <c r="UGW71" i="7"/>
  <c r="UGY71" i="7"/>
  <c r="UHA71" i="7"/>
  <c r="UHC71" i="7"/>
  <c r="UHE71" i="7"/>
  <c r="UHG71" i="7"/>
  <c r="UHI71" i="7"/>
  <c r="UHK71" i="7"/>
  <c r="UHM71" i="7"/>
  <c r="UHO71" i="7"/>
  <c r="UHQ71" i="7"/>
  <c r="UHS71" i="7"/>
  <c r="UHU71" i="7"/>
  <c r="UHW71" i="7"/>
  <c r="UHY71" i="7"/>
  <c r="UIA71" i="7"/>
  <c r="UIC71" i="7"/>
  <c r="UIE71" i="7"/>
  <c r="UIG71" i="7"/>
  <c r="UII71" i="7"/>
  <c r="UIK71" i="7"/>
  <c r="UIM71" i="7"/>
  <c r="UIO71" i="7"/>
  <c r="UIQ71" i="7"/>
  <c r="UIS71" i="7"/>
  <c r="UIU71" i="7"/>
  <c r="UIW71" i="7"/>
  <c r="UIY71" i="7"/>
  <c r="UJA71" i="7"/>
  <c r="UJC71" i="7"/>
  <c r="UJE71" i="7"/>
  <c r="UJG71" i="7"/>
  <c r="UJI71" i="7"/>
  <c r="UJK71" i="7"/>
  <c r="UJM71" i="7"/>
  <c r="UJO71" i="7"/>
  <c r="UJQ71" i="7"/>
  <c r="UJS71" i="7"/>
  <c r="UJU71" i="7"/>
  <c r="UJW71" i="7"/>
  <c r="UJY71" i="7"/>
  <c r="UKA71" i="7"/>
  <c r="UKC71" i="7"/>
  <c r="UKE71" i="7"/>
  <c r="UKG71" i="7"/>
  <c r="UKI71" i="7"/>
  <c r="UKK71" i="7"/>
  <c r="UKM71" i="7"/>
  <c r="UKO71" i="7"/>
  <c r="UKQ71" i="7"/>
  <c r="UKS71" i="7"/>
  <c r="UKU71" i="7"/>
  <c r="UKW71" i="7"/>
  <c r="UKY71" i="7"/>
  <c r="ULA71" i="7"/>
  <c r="ULC71" i="7"/>
  <c r="ULE71" i="7"/>
  <c r="ULG71" i="7"/>
  <c r="ULI71" i="7"/>
  <c r="ULK71" i="7"/>
  <c r="ULM71" i="7"/>
  <c r="ULO71" i="7"/>
  <c r="ULQ71" i="7"/>
  <c r="ULS71" i="7"/>
  <c r="ULU71" i="7"/>
  <c r="ULW71" i="7"/>
  <c r="ULY71" i="7"/>
  <c r="UMA71" i="7"/>
  <c r="UMC71" i="7"/>
  <c r="UME71" i="7"/>
  <c r="UMG71" i="7"/>
  <c r="UMI71" i="7"/>
  <c r="UMK71" i="7"/>
  <c r="UMM71" i="7"/>
  <c r="UMO71" i="7"/>
  <c r="UMQ71" i="7"/>
  <c r="UMS71" i="7"/>
  <c r="UMU71" i="7"/>
  <c r="UMW71" i="7"/>
  <c r="UMY71" i="7"/>
  <c r="UNA71" i="7"/>
  <c r="UNC71" i="7"/>
  <c r="UNE71" i="7"/>
  <c r="UNG71" i="7"/>
  <c r="UNI71" i="7"/>
  <c r="UNK71" i="7"/>
  <c r="UNM71" i="7"/>
  <c r="UNO71" i="7"/>
  <c r="UNQ71" i="7"/>
  <c r="UNS71" i="7"/>
  <c r="UNU71" i="7"/>
  <c r="UNW71" i="7"/>
  <c r="UNY71" i="7"/>
  <c r="UOA71" i="7"/>
  <c r="UOC71" i="7"/>
  <c r="UOE71" i="7"/>
  <c r="UOG71" i="7"/>
  <c r="UOI71" i="7"/>
  <c r="UOK71" i="7"/>
  <c r="UOM71" i="7"/>
  <c r="UOO71" i="7"/>
  <c r="UOQ71" i="7"/>
  <c r="UOS71" i="7"/>
  <c r="UOU71" i="7"/>
  <c r="UOW71" i="7"/>
  <c r="UOY71" i="7"/>
  <c r="UPA71" i="7"/>
  <c r="UPC71" i="7"/>
  <c r="UPE71" i="7"/>
  <c r="UPG71" i="7"/>
  <c r="UPI71" i="7"/>
  <c r="UPK71" i="7"/>
  <c r="UPM71" i="7"/>
  <c r="UPO71" i="7"/>
  <c r="UPQ71" i="7"/>
  <c r="UPS71" i="7"/>
  <c r="UPU71" i="7"/>
  <c r="UPW71" i="7"/>
  <c r="UPY71" i="7"/>
  <c r="UQA71" i="7"/>
  <c r="UQC71" i="7"/>
  <c r="UQE71" i="7"/>
  <c r="UQG71" i="7"/>
  <c r="UQI71" i="7"/>
  <c r="UQK71" i="7"/>
  <c r="UQM71" i="7"/>
  <c r="UQO71" i="7"/>
  <c r="UQQ71" i="7"/>
  <c r="UQS71" i="7"/>
  <c r="UQU71" i="7"/>
  <c r="UQW71" i="7"/>
  <c r="UQY71" i="7"/>
  <c r="URA71" i="7"/>
  <c r="URC71" i="7"/>
  <c r="URE71" i="7"/>
  <c r="URG71" i="7"/>
  <c r="URI71" i="7"/>
  <c r="URK71" i="7"/>
  <c r="URM71" i="7"/>
  <c r="URO71" i="7"/>
  <c r="URQ71" i="7"/>
  <c r="URS71" i="7"/>
  <c r="URU71" i="7"/>
  <c r="URW71" i="7"/>
  <c r="URY71" i="7"/>
  <c r="USA71" i="7"/>
  <c r="USC71" i="7"/>
  <c r="USE71" i="7"/>
  <c r="USG71" i="7"/>
  <c r="USI71" i="7"/>
  <c r="USK71" i="7"/>
  <c r="USM71" i="7"/>
  <c r="USO71" i="7"/>
  <c r="USQ71" i="7"/>
  <c r="USS71" i="7"/>
  <c r="USU71" i="7"/>
  <c r="USW71" i="7"/>
  <c r="USY71" i="7"/>
  <c r="UTA71" i="7"/>
  <c r="UTC71" i="7"/>
  <c r="UTE71" i="7"/>
  <c r="UTG71" i="7"/>
  <c r="UTI71" i="7"/>
  <c r="UTK71" i="7"/>
  <c r="UTM71" i="7"/>
  <c r="UTO71" i="7"/>
  <c r="UTQ71" i="7"/>
  <c r="UTS71" i="7"/>
  <c r="UTU71" i="7"/>
  <c r="UTW71" i="7"/>
  <c r="UTY71" i="7"/>
  <c r="UUA71" i="7"/>
  <c r="UUC71" i="7"/>
  <c r="UUE71" i="7"/>
  <c r="UUG71" i="7"/>
  <c r="UUI71" i="7"/>
  <c r="UUK71" i="7"/>
  <c r="UUM71" i="7"/>
  <c r="UUO71" i="7"/>
  <c r="UUQ71" i="7"/>
  <c r="UUS71" i="7"/>
  <c r="UUU71" i="7"/>
  <c r="UUW71" i="7"/>
  <c r="UUY71" i="7"/>
  <c r="UVA71" i="7"/>
  <c r="UVC71" i="7"/>
  <c r="UVE71" i="7"/>
  <c r="UVG71" i="7"/>
  <c r="UVI71" i="7"/>
  <c r="UVK71" i="7"/>
  <c r="UVM71" i="7"/>
  <c r="UVO71" i="7"/>
  <c r="UVQ71" i="7"/>
  <c r="UVS71" i="7"/>
  <c r="UVU71" i="7"/>
  <c r="UVW71" i="7"/>
  <c r="UVY71" i="7"/>
  <c r="UWA71" i="7"/>
  <c r="UWC71" i="7"/>
  <c r="UWE71" i="7"/>
  <c r="UWG71" i="7"/>
  <c r="UWI71" i="7"/>
  <c r="UWK71" i="7"/>
  <c r="UWM71" i="7"/>
  <c r="UWO71" i="7"/>
  <c r="UWQ71" i="7"/>
  <c r="UWS71" i="7"/>
  <c r="UWU71" i="7"/>
  <c r="UWW71" i="7"/>
  <c r="UWY71" i="7"/>
  <c r="UXA71" i="7"/>
  <c r="UXC71" i="7"/>
  <c r="UXE71" i="7"/>
  <c r="UXG71" i="7"/>
  <c r="UXI71" i="7"/>
  <c r="UXK71" i="7"/>
  <c r="UXM71" i="7"/>
  <c r="UXO71" i="7"/>
  <c r="UXQ71" i="7"/>
  <c r="UXS71" i="7"/>
  <c r="UXU71" i="7"/>
  <c r="UXW71" i="7"/>
  <c r="UXY71" i="7"/>
  <c r="UYA71" i="7"/>
  <c r="UYC71" i="7"/>
  <c r="UYE71" i="7"/>
  <c r="UYG71" i="7"/>
  <c r="UYI71" i="7"/>
  <c r="UYK71" i="7"/>
  <c r="UYM71" i="7"/>
  <c r="UYO71" i="7"/>
  <c r="UYQ71" i="7"/>
  <c r="UYS71" i="7"/>
  <c r="UYU71" i="7"/>
  <c r="UYW71" i="7"/>
  <c r="UYY71" i="7"/>
  <c r="UZA71" i="7"/>
  <c r="UZC71" i="7"/>
  <c r="UZE71" i="7"/>
  <c r="UZG71" i="7"/>
  <c r="UZI71" i="7"/>
  <c r="UZK71" i="7"/>
  <c r="UZM71" i="7"/>
  <c r="UZO71" i="7"/>
  <c r="UZQ71" i="7"/>
  <c r="UZS71" i="7"/>
  <c r="UZU71" i="7"/>
  <c r="UZW71" i="7"/>
  <c r="UZY71" i="7"/>
  <c r="VAA71" i="7"/>
  <c r="VAC71" i="7"/>
  <c r="VAE71" i="7"/>
  <c r="VAG71" i="7"/>
  <c r="VAI71" i="7"/>
  <c r="VAK71" i="7"/>
  <c r="VAM71" i="7"/>
  <c r="VAO71" i="7"/>
  <c r="VAQ71" i="7"/>
  <c r="VAS71" i="7"/>
  <c r="VAU71" i="7"/>
  <c r="VAW71" i="7"/>
  <c r="VAY71" i="7"/>
  <c r="VBA71" i="7"/>
  <c r="VBC71" i="7"/>
  <c r="VBE71" i="7"/>
  <c r="VBG71" i="7"/>
  <c r="VBI71" i="7"/>
  <c r="VBK71" i="7"/>
  <c r="VBM71" i="7"/>
  <c r="VBO71" i="7"/>
  <c r="VBQ71" i="7"/>
  <c r="VBS71" i="7"/>
  <c r="VBU71" i="7"/>
  <c r="VBW71" i="7"/>
  <c r="VBY71" i="7"/>
  <c r="VCA71" i="7"/>
  <c r="VCC71" i="7"/>
  <c r="VCE71" i="7"/>
  <c r="VCG71" i="7"/>
  <c r="VCI71" i="7"/>
  <c r="VCK71" i="7"/>
  <c r="VCM71" i="7"/>
  <c r="VCO71" i="7"/>
  <c r="VCQ71" i="7"/>
  <c r="VCS71" i="7"/>
  <c r="VCU71" i="7"/>
  <c r="VCW71" i="7"/>
  <c r="VCY71" i="7"/>
  <c r="VDA71" i="7"/>
  <c r="VDC71" i="7"/>
  <c r="VDE71" i="7"/>
  <c r="VDG71" i="7"/>
  <c r="VDI71" i="7"/>
  <c r="VDK71" i="7"/>
  <c r="VDM71" i="7"/>
  <c r="VDO71" i="7"/>
  <c r="VDQ71" i="7"/>
  <c r="VDS71" i="7"/>
  <c r="VDU71" i="7"/>
  <c r="VDW71" i="7"/>
  <c r="VDY71" i="7"/>
  <c r="VEA71" i="7"/>
  <c r="VEC71" i="7"/>
  <c r="VEE71" i="7"/>
  <c r="VEG71" i="7"/>
  <c r="VEI71" i="7"/>
  <c r="VEK71" i="7"/>
  <c r="VEM71" i="7"/>
  <c r="VEO71" i="7"/>
  <c r="VEQ71" i="7"/>
  <c r="VES71" i="7"/>
  <c r="VEU71" i="7"/>
  <c r="VEW71" i="7"/>
  <c r="VEY71" i="7"/>
  <c r="VFA71" i="7"/>
  <c r="VFC71" i="7"/>
  <c r="VFE71" i="7"/>
  <c r="VFG71" i="7"/>
  <c r="VFI71" i="7"/>
  <c r="VFK71" i="7"/>
  <c r="VFM71" i="7"/>
  <c r="VFO71" i="7"/>
  <c r="VFQ71" i="7"/>
  <c r="VFS71" i="7"/>
  <c r="VFU71" i="7"/>
  <c r="VFW71" i="7"/>
  <c r="VFY71" i="7"/>
  <c r="VGA71" i="7"/>
  <c r="VGC71" i="7"/>
  <c r="VGE71" i="7"/>
  <c r="VGG71" i="7"/>
  <c r="VGI71" i="7"/>
  <c r="VGK71" i="7"/>
  <c r="VGM71" i="7"/>
  <c r="VGO71" i="7"/>
  <c r="VGQ71" i="7"/>
  <c r="VGS71" i="7"/>
  <c r="VGU71" i="7"/>
  <c r="VGW71" i="7"/>
  <c r="VGY71" i="7"/>
  <c r="VHA71" i="7"/>
  <c r="VHC71" i="7"/>
  <c r="VHE71" i="7"/>
  <c r="VHG71" i="7"/>
  <c r="VHI71" i="7"/>
  <c r="VHK71" i="7"/>
  <c r="VHM71" i="7"/>
  <c r="VHO71" i="7"/>
  <c r="VHQ71" i="7"/>
  <c r="VHS71" i="7"/>
  <c r="VHU71" i="7"/>
  <c r="VHW71" i="7"/>
  <c r="VHY71" i="7"/>
  <c r="VIA71" i="7"/>
  <c r="VIC71" i="7"/>
  <c r="VIE71" i="7"/>
  <c r="VIG71" i="7"/>
  <c r="VII71" i="7"/>
  <c r="VIK71" i="7"/>
  <c r="VIM71" i="7"/>
  <c r="VIO71" i="7"/>
  <c r="VIQ71" i="7"/>
  <c r="VIS71" i="7"/>
  <c r="VIU71" i="7"/>
  <c r="VIW71" i="7"/>
  <c r="VIY71" i="7"/>
  <c r="VJA71" i="7"/>
  <c r="VJC71" i="7"/>
  <c r="VJE71" i="7"/>
  <c r="VJG71" i="7"/>
  <c r="VJI71" i="7"/>
  <c r="VJK71" i="7"/>
  <c r="VJM71" i="7"/>
  <c r="VJO71" i="7"/>
  <c r="VJQ71" i="7"/>
  <c r="VJS71" i="7"/>
  <c r="VJU71" i="7"/>
  <c r="VJW71" i="7"/>
  <c r="VJY71" i="7"/>
  <c r="VKA71" i="7"/>
  <c r="VKC71" i="7"/>
  <c r="VKE71" i="7"/>
  <c r="VKG71" i="7"/>
  <c r="VKI71" i="7"/>
  <c r="VKK71" i="7"/>
  <c r="VKM71" i="7"/>
  <c r="VKO71" i="7"/>
  <c r="VKQ71" i="7"/>
  <c r="VKS71" i="7"/>
  <c r="VKU71" i="7"/>
  <c r="VKW71" i="7"/>
  <c r="VKY71" i="7"/>
  <c r="VLA71" i="7"/>
  <c r="VLC71" i="7"/>
  <c r="VLE71" i="7"/>
  <c r="VLG71" i="7"/>
  <c r="VLI71" i="7"/>
  <c r="VLK71" i="7"/>
  <c r="VLM71" i="7"/>
  <c r="VLO71" i="7"/>
  <c r="VLQ71" i="7"/>
  <c r="VLS71" i="7"/>
  <c r="VLU71" i="7"/>
  <c r="VLW71" i="7"/>
  <c r="VLY71" i="7"/>
  <c r="VMA71" i="7"/>
  <c r="VMC71" i="7"/>
  <c r="VME71" i="7"/>
  <c r="VMG71" i="7"/>
  <c r="VMI71" i="7"/>
  <c r="VMK71" i="7"/>
  <c r="VMM71" i="7"/>
  <c r="VMO71" i="7"/>
  <c r="VMQ71" i="7"/>
  <c r="VMS71" i="7"/>
  <c r="VMU71" i="7"/>
  <c r="VMW71" i="7"/>
  <c r="VMY71" i="7"/>
  <c r="VNA71" i="7"/>
  <c r="VNC71" i="7"/>
  <c r="VNE71" i="7"/>
  <c r="VNG71" i="7"/>
  <c r="VNI71" i="7"/>
  <c r="VNK71" i="7"/>
  <c r="VNM71" i="7"/>
  <c r="VNO71" i="7"/>
  <c r="VNQ71" i="7"/>
  <c r="VNS71" i="7"/>
  <c r="VNU71" i="7"/>
  <c r="VNW71" i="7"/>
  <c r="VNY71" i="7"/>
  <c r="VOA71" i="7"/>
  <c r="VOC71" i="7"/>
  <c r="VOE71" i="7"/>
  <c r="VOG71" i="7"/>
  <c r="VOI71" i="7"/>
  <c r="VOK71" i="7"/>
  <c r="VOM71" i="7"/>
  <c r="VOO71" i="7"/>
  <c r="VOQ71" i="7"/>
  <c r="VOS71" i="7"/>
  <c r="VOU71" i="7"/>
  <c r="VOW71" i="7"/>
  <c r="VOY71" i="7"/>
  <c r="VPA71" i="7"/>
  <c r="VPC71" i="7"/>
  <c r="VPE71" i="7"/>
  <c r="VPG71" i="7"/>
  <c r="VPI71" i="7"/>
  <c r="VPK71" i="7"/>
  <c r="VPM71" i="7"/>
  <c r="VPO71" i="7"/>
  <c r="VPQ71" i="7"/>
  <c r="VPS71" i="7"/>
  <c r="VPU71" i="7"/>
  <c r="VPW71" i="7"/>
  <c r="VPY71" i="7"/>
  <c r="VQA71" i="7"/>
  <c r="VQC71" i="7"/>
  <c r="VQE71" i="7"/>
  <c r="VQG71" i="7"/>
  <c r="VQI71" i="7"/>
  <c r="VQK71" i="7"/>
  <c r="VQM71" i="7"/>
  <c r="VQO71" i="7"/>
  <c r="VQQ71" i="7"/>
  <c r="VQS71" i="7"/>
  <c r="VQU71" i="7"/>
  <c r="VQW71" i="7"/>
  <c r="VQY71" i="7"/>
  <c r="VRA71" i="7"/>
  <c r="VRC71" i="7"/>
  <c r="VRE71" i="7"/>
  <c r="VRG71" i="7"/>
  <c r="VRI71" i="7"/>
  <c r="VRK71" i="7"/>
  <c r="VRM71" i="7"/>
  <c r="VRO71" i="7"/>
  <c r="VRQ71" i="7"/>
  <c r="VRS71" i="7"/>
  <c r="VRU71" i="7"/>
  <c r="VRW71" i="7"/>
  <c r="VRY71" i="7"/>
  <c r="VSA71" i="7"/>
  <c r="VSC71" i="7"/>
  <c r="VSE71" i="7"/>
  <c r="VSG71" i="7"/>
  <c r="VSI71" i="7"/>
  <c r="VSK71" i="7"/>
  <c r="VSM71" i="7"/>
  <c r="VSO71" i="7"/>
  <c r="VSQ71" i="7"/>
  <c r="VSS71" i="7"/>
  <c r="VSU71" i="7"/>
  <c r="VSW71" i="7"/>
  <c r="VSY71" i="7"/>
  <c r="VTA71" i="7"/>
  <c r="VTC71" i="7"/>
  <c r="VTE71" i="7"/>
  <c r="VTG71" i="7"/>
  <c r="VTI71" i="7"/>
  <c r="VTK71" i="7"/>
  <c r="VTM71" i="7"/>
  <c r="VTO71" i="7"/>
  <c r="VTQ71" i="7"/>
  <c r="VTS71" i="7"/>
  <c r="VTU71" i="7"/>
  <c r="VTW71" i="7"/>
  <c r="VTY71" i="7"/>
  <c r="VUA71" i="7"/>
  <c r="VUC71" i="7"/>
  <c r="VUE71" i="7"/>
  <c r="VUG71" i="7"/>
  <c r="VUI71" i="7"/>
  <c r="VUK71" i="7"/>
  <c r="VUM71" i="7"/>
  <c r="VUO71" i="7"/>
  <c r="VUQ71" i="7"/>
  <c r="VUS71" i="7"/>
  <c r="VUU71" i="7"/>
  <c r="VUW71" i="7"/>
  <c r="VUY71" i="7"/>
  <c r="VVA71" i="7"/>
  <c r="VVC71" i="7"/>
  <c r="VVE71" i="7"/>
  <c r="VVG71" i="7"/>
  <c r="VVI71" i="7"/>
  <c r="VVK71" i="7"/>
  <c r="VVM71" i="7"/>
  <c r="VVO71" i="7"/>
  <c r="VVQ71" i="7"/>
  <c r="VVS71" i="7"/>
  <c r="VVU71" i="7"/>
  <c r="VVW71" i="7"/>
  <c r="VVY71" i="7"/>
  <c r="VWA71" i="7"/>
  <c r="VWC71" i="7"/>
  <c r="VWE71" i="7"/>
  <c r="VWG71" i="7"/>
  <c r="VWI71" i="7"/>
  <c r="VWK71" i="7"/>
  <c r="VWM71" i="7"/>
  <c r="VWO71" i="7"/>
  <c r="VWQ71" i="7"/>
  <c r="VWS71" i="7"/>
  <c r="VWU71" i="7"/>
  <c r="VWW71" i="7"/>
  <c r="VWY71" i="7"/>
  <c r="VXA71" i="7"/>
  <c r="VXC71" i="7"/>
  <c r="VXE71" i="7"/>
  <c r="VXG71" i="7"/>
  <c r="VXI71" i="7"/>
  <c r="VXK71" i="7"/>
  <c r="VXM71" i="7"/>
  <c r="VXO71" i="7"/>
  <c r="VXQ71" i="7"/>
  <c r="VXS71" i="7"/>
  <c r="VXU71" i="7"/>
  <c r="VXW71" i="7"/>
  <c r="VXY71" i="7"/>
  <c r="VYA71" i="7"/>
  <c r="VYC71" i="7"/>
  <c r="VYE71" i="7"/>
  <c r="VYG71" i="7"/>
  <c r="VYI71" i="7"/>
  <c r="VYK71" i="7"/>
  <c r="VYM71" i="7"/>
  <c r="VYO71" i="7"/>
  <c r="VYQ71" i="7"/>
  <c r="VYS71" i="7"/>
  <c r="VYU71" i="7"/>
  <c r="VYW71" i="7"/>
  <c r="VYY71" i="7"/>
  <c r="VZA71" i="7"/>
  <c r="VZC71" i="7"/>
  <c r="VZE71" i="7"/>
  <c r="VZG71" i="7"/>
  <c r="VZI71" i="7"/>
  <c r="VZK71" i="7"/>
  <c r="VZM71" i="7"/>
  <c r="VZO71" i="7"/>
  <c r="VZQ71" i="7"/>
  <c r="VZS71" i="7"/>
  <c r="VZU71" i="7"/>
  <c r="VZW71" i="7"/>
  <c r="VZY71" i="7"/>
  <c r="WAA71" i="7"/>
  <c r="WAC71" i="7"/>
  <c r="WAE71" i="7"/>
  <c r="WAG71" i="7"/>
  <c r="WAI71" i="7"/>
  <c r="WAK71" i="7"/>
  <c r="WAM71" i="7"/>
  <c r="WAO71" i="7"/>
  <c r="WAQ71" i="7"/>
  <c r="WAS71" i="7"/>
  <c r="WAU71" i="7"/>
  <c r="WAW71" i="7"/>
  <c r="WAY71" i="7"/>
  <c r="WBA71" i="7"/>
  <c r="WBC71" i="7"/>
  <c r="WBE71" i="7"/>
  <c r="WBG71" i="7"/>
  <c r="WBI71" i="7"/>
  <c r="WBK71" i="7"/>
  <c r="WBM71" i="7"/>
  <c r="WBO71" i="7"/>
  <c r="WBQ71" i="7"/>
  <c r="WBS71" i="7"/>
  <c r="WBU71" i="7"/>
  <c r="WBW71" i="7"/>
  <c r="WBY71" i="7"/>
  <c r="WCA71" i="7"/>
  <c r="WCC71" i="7"/>
  <c r="WCE71" i="7"/>
  <c r="WCG71" i="7"/>
  <c r="WCI71" i="7"/>
  <c r="WCK71" i="7"/>
  <c r="WCM71" i="7"/>
  <c r="WCO71" i="7"/>
  <c r="WCQ71" i="7"/>
  <c r="WCS71" i="7"/>
  <c r="WCU71" i="7"/>
  <c r="WCW71" i="7"/>
  <c r="WCY71" i="7"/>
  <c r="WDA71" i="7"/>
  <c r="WDC71" i="7"/>
  <c r="WDE71" i="7"/>
  <c r="WDG71" i="7"/>
  <c r="WDI71" i="7"/>
  <c r="WDK71" i="7"/>
  <c r="WDM71" i="7"/>
  <c r="WDO71" i="7"/>
  <c r="WDQ71" i="7"/>
  <c r="WDS71" i="7"/>
  <c r="WDU71" i="7"/>
  <c r="WDW71" i="7"/>
  <c r="WDY71" i="7"/>
  <c r="WEA71" i="7"/>
  <c r="WEC71" i="7"/>
  <c r="WEE71" i="7"/>
  <c r="WEG71" i="7"/>
  <c r="WEI71" i="7"/>
  <c r="WEK71" i="7"/>
  <c r="WEM71" i="7"/>
  <c r="WEO71" i="7"/>
  <c r="WEQ71" i="7"/>
  <c r="WES71" i="7"/>
  <c r="WEU71" i="7"/>
  <c r="WEW71" i="7"/>
  <c r="WEY71" i="7"/>
  <c r="WFA71" i="7"/>
  <c r="WFC71" i="7"/>
  <c r="WFE71" i="7"/>
  <c r="WFG71" i="7"/>
  <c r="WFI71" i="7"/>
  <c r="WFK71" i="7"/>
  <c r="WFM71" i="7"/>
  <c r="WFO71" i="7"/>
  <c r="WFQ71" i="7"/>
  <c r="WFS71" i="7"/>
  <c r="WFU71" i="7"/>
  <c r="WFW71" i="7"/>
  <c r="WFY71" i="7"/>
  <c r="WGA71" i="7"/>
  <c r="WGC71" i="7"/>
  <c r="WGE71" i="7"/>
  <c r="WGG71" i="7"/>
  <c r="WGI71" i="7"/>
  <c r="WGK71" i="7"/>
  <c r="WGM71" i="7"/>
  <c r="WGO71" i="7"/>
  <c r="WGQ71" i="7"/>
  <c r="WGS71" i="7"/>
  <c r="WGU71" i="7"/>
  <c r="WGW71" i="7"/>
  <c r="WGY71" i="7"/>
  <c r="WHA71" i="7"/>
  <c r="WHC71" i="7"/>
  <c r="WHE71" i="7"/>
  <c r="WHG71" i="7"/>
  <c r="WHI71" i="7"/>
  <c r="WHK71" i="7"/>
  <c r="WHM71" i="7"/>
  <c r="WHO71" i="7"/>
  <c r="WHQ71" i="7"/>
  <c r="WHS71" i="7"/>
  <c r="WHU71" i="7"/>
  <c r="WHW71" i="7"/>
  <c r="WHY71" i="7"/>
  <c r="WIA71" i="7"/>
  <c r="WIC71" i="7"/>
  <c r="WIE71" i="7"/>
  <c r="WIG71" i="7"/>
  <c r="WII71" i="7"/>
  <c r="WIK71" i="7"/>
  <c r="WIM71" i="7"/>
  <c r="WIO71" i="7"/>
  <c r="WIQ71" i="7"/>
  <c r="WIS71" i="7"/>
  <c r="WIU71" i="7"/>
  <c r="WIW71" i="7"/>
  <c r="WIY71" i="7"/>
  <c r="WJA71" i="7"/>
  <c r="WJC71" i="7"/>
  <c r="WJE71" i="7"/>
  <c r="WJG71" i="7"/>
  <c r="WJI71" i="7"/>
  <c r="WJK71" i="7"/>
  <c r="WJM71" i="7"/>
  <c r="WJO71" i="7"/>
  <c r="WJQ71" i="7"/>
  <c r="WJS71" i="7"/>
  <c r="WJU71" i="7"/>
  <c r="WJW71" i="7"/>
  <c r="WJY71" i="7"/>
  <c r="WKA71" i="7"/>
  <c r="WKC71" i="7"/>
  <c r="WKE71" i="7"/>
  <c r="WKG71" i="7"/>
  <c r="WKI71" i="7"/>
  <c r="WKK71" i="7"/>
  <c r="WKM71" i="7"/>
  <c r="WKO71" i="7"/>
  <c r="WKQ71" i="7"/>
  <c r="WKS71" i="7"/>
  <c r="WKU71" i="7"/>
  <c r="WKW71" i="7"/>
  <c r="WKY71" i="7"/>
  <c r="WLA71" i="7"/>
  <c r="WLC71" i="7"/>
  <c r="WLE71" i="7"/>
  <c r="WLG71" i="7"/>
  <c r="WLI71" i="7"/>
  <c r="WLK71" i="7"/>
  <c r="WLM71" i="7"/>
  <c r="WLO71" i="7"/>
  <c r="WLQ71" i="7"/>
  <c r="WLS71" i="7"/>
  <c r="WLU71" i="7"/>
  <c r="WLW71" i="7"/>
  <c r="WLY71" i="7"/>
  <c r="WMA71" i="7"/>
  <c r="WMC71" i="7"/>
  <c r="WME71" i="7"/>
  <c r="WMG71" i="7"/>
  <c r="WMI71" i="7"/>
  <c r="WMK71" i="7"/>
  <c r="WMM71" i="7"/>
  <c r="WMO71" i="7"/>
  <c r="WMQ71" i="7"/>
  <c r="WMS71" i="7"/>
  <c r="WMU71" i="7"/>
  <c r="WMW71" i="7"/>
  <c r="WMY71" i="7"/>
  <c r="WNA71" i="7"/>
  <c r="WNC71" i="7"/>
  <c r="WNE71" i="7"/>
  <c r="WNG71" i="7"/>
  <c r="WNI71" i="7"/>
  <c r="WNK71" i="7"/>
  <c r="WNM71" i="7"/>
  <c r="WNO71" i="7"/>
  <c r="WNQ71" i="7"/>
  <c r="WNS71" i="7"/>
  <c r="WNU71" i="7"/>
  <c r="WNW71" i="7"/>
  <c r="WNY71" i="7"/>
  <c r="WOA71" i="7"/>
  <c r="WOC71" i="7"/>
  <c r="WOE71" i="7"/>
  <c r="WOG71" i="7"/>
  <c r="WOI71" i="7"/>
  <c r="WOK71" i="7"/>
  <c r="WOM71" i="7"/>
  <c r="WOO71" i="7"/>
  <c r="WOQ71" i="7"/>
  <c r="WOS71" i="7"/>
  <c r="WOU71" i="7"/>
  <c r="WOW71" i="7"/>
  <c r="WOY71" i="7"/>
  <c r="WPA71" i="7"/>
  <c r="WPC71" i="7"/>
  <c r="WPE71" i="7"/>
  <c r="WPG71" i="7"/>
  <c r="WPI71" i="7"/>
  <c r="WPK71" i="7"/>
  <c r="WPM71" i="7"/>
  <c r="WPO71" i="7"/>
  <c r="WPQ71" i="7"/>
  <c r="WPS71" i="7"/>
  <c r="WPU71" i="7"/>
  <c r="WPW71" i="7"/>
  <c r="WPY71" i="7"/>
  <c r="WQA71" i="7"/>
  <c r="WQC71" i="7"/>
  <c r="WQE71" i="7"/>
  <c r="WQG71" i="7"/>
  <c r="WQI71" i="7"/>
  <c r="WQK71" i="7"/>
  <c r="WQM71" i="7"/>
  <c r="WQO71" i="7"/>
  <c r="WQQ71" i="7"/>
  <c r="WQS71" i="7"/>
  <c r="WQU71" i="7"/>
  <c r="WQW71" i="7"/>
  <c r="WQY71" i="7"/>
  <c r="WRA71" i="7"/>
  <c r="WRC71" i="7"/>
  <c r="WRE71" i="7"/>
  <c r="WRG71" i="7"/>
  <c r="WRI71" i="7"/>
  <c r="WRK71" i="7"/>
  <c r="WRM71" i="7"/>
  <c r="WRO71" i="7"/>
  <c r="WRQ71" i="7"/>
  <c r="WRS71" i="7"/>
  <c r="WRU71" i="7"/>
  <c r="WRW71" i="7"/>
  <c r="WRY71" i="7"/>
  <c r="WSA71" i="7"/>
  <c r="WSC71" i="7"/>
  <c r="WSE71" i="7"/>
  <c r="WSG71" i="7"/>
  <c r="WSI71" i="7"/>
  <c r="WSK71" i="7"/>
  <c r="WSM71" i="7"/>
  <c r="WSO71" i="7"/>
  <c r="WSQ71" i="7"/>
  <c r="WSS71" i="7"/>
  <c r="WSU71" i="7"/>
  <c r="WSW71" i="7"/>
  <c r="WSY71" i="7"/>
  <c r="WTA71" i="7"/>
  <c r="WTC71" i="7"/>
  <c r="WTE71" i="7"/>
  <c r="WTG71" i="7"/>
  <c r="WTI71" i="7"/>
  <c r="WTK71" i="7"/>
  <c r="WTM71" i="7"/>
  <c r="WTO71" i="7"/>
  <c r="WTQ71" i="7"/>
  <c r="WTS71" i="7"/>
  <c r="WTU71" i="7"/>
  <c r="WTW71" i="7"/>
  <c r="WTY71" i="7"/>
  <c r="WUA71" i="7"/>
  <c r="WUC71" i="7"/>
  <c r="WUE71" i="7"/>
  <c r="WUG71" i="7"/>
  <c r="WUI71" i="7"/>
  <c r="WUK71" i="7"/>
  <c r="WUM71" i="7"/>
  <c r="WUO71" i="7"/>
  <c r="WUQ71" i="7"/>
  <c r="WUS71" i="7"/>
  <c r="WUU71" i="7"/>
  <c r="WUW71" i="7"/>
  <c r="WUY71" i="7"/>
  <c r="WVA71" i="7"/>
  <c r="WVC71" i="7"/>
  <c r="WVE71" i="7"/>
  <c r="WVG71" i="7"/>
  <c r="WVI71" i="7"/>
  <c r="WVK71" i="7"/>
  <c r="WVM71" i="7"/>
  <c r="WVO71" i="7"/>
  <c r="WVQ71" i="7"/>
  <c r="WVS71" i="7"/>
  <c r="WVU71" i="7"/>
  <c r="WVW71" i="7"/>
  <c r="WVY71" i="7"/>
  <c r="WWA71" i="7"/>
  <c r="WWC71" i="7"/>
  <c r="WWE71" i="7"/>
  <c r="WWG71" i="7"/>
  <c r="WWI71" i="7"/>
  <c r="WWK71" i="7"/>
  <c r="WWM71" i="7"/>
  <c r="WWO71" i="7"/>
  <c r="WWQ71" i="7"/>
  <c r="WWS71" i="7"/>
  <c r="WWU71" i="7"/>
  <c r="WWW71" i="7"/>
  <c r="WWY71" i="7"/>
  <c r="WXA71" i="7"/>
  <c r="WXC71" i="7"/>
  <c r="WXE71" i="7"/>
  <c r="WXG71" i="7"/>
  <c r="WXI71" i="7"/>
  <c r="WXK71" i="7"/>
  <c r="WXM71" i="7"/>
  <c r="WXO71" i="7"/>
  <c r="WXQ71" i="7"/>
  <c r="WXS71" i="7"/>
  <c r="WXU71" i="7"/>
  <c r="WXW71" i="7"/>
  <c r="WXY71" i="7"/>
  <c r="WYA71" i="7"/>
  <c r="WYC71" i="7"/>
  <c r="WYE71" i="7"/>
  <c r="WYG71" i="7"/>
  <c r="WYI71" i="7"/>
  <c r="WYK71" i="7"/>
  <c r="WYM71" i="7"/>
  <c r="WYO71" i="7"/>
  <c r="WYQ71" i="7"/>
  <c r="WYS71" i="7"/>
  <c r="WYU71" i="7"/>
  <c r="WYW71" i="7"/>
  <c r="WYY71" i="7"/>
  <c r="WZA71" i="7"/>
  <c r="WZC71" i="7"/>
  <c r="WZE71" i="7"/>
  <c r="WZG71" i="7"/>
  <c r="WZI71" i="7"/>
  <c r="WZK71" i="7"/>
  <c r="WZM71" i="7"/>
  <c r="WZO71" i="7"/>
  <c r="WZQ71" i="7"/>
  <c r="WZS71" i="7"/>
  <c r="WZU71" i="7"/>
  <c r="WZW71" i="7"/>
  <c r="WZY71" i="7"/>
  <c r="XAA71" i="7"/>
  <c r="XAC71" i="7"/>
  <c r="XAE71" i="7"/>
  <c r="XAG71" i="7"/>
  <c r="XAI71" i="7"/>
  <c r="XAK71" i="7"/>
  <c r="XAM71" i="7"/>
  <c r="XAO71" i="7"/>
  <c r="XAQ71" i="7"/>
  <c r="XAS71" i="7"/>
  <c r="XAU71" i="7"/>
  <c r="XAW71" i="7"/>
  <c r="XAY71" i="7"/>
  <c r="XBA71" i="7"/>
  <c r="XBC71" i="7"/>
  <c r="XBE71" i="7"/>
  <c r="XBG71" i="7"/>
  <c r="XBI71" i="7"/>
  <c r="XBK71" i="7"/>
  <c r="XBM71" i="7"/>
  <c r="XBO71" i="7"/>
  <c r="XBQ71" i="7"/>
  <c r="XBS71" i="7"/>
  <c r="XBU71" i="7"/>
  <c r="XBW71" i="7"/>
  <c r="XBY71" i="7"/>
  <c r="XCA71" i="7"/>
  <c r="XCC71" i="7"/>
  <c r="XCE71" i="7"/>
  <c r="XCG71" i="7"/>
  <c r="XCI71" i="7"/>
  <c r="XCK71" i="7"/>
  <c r="XCM71" i="7"/>
  <c r="XCO71" i="7"/>
  <c r="XCQ71" i="7"/>
  <c r="XCS71" i="7"/>
  <c r="XCU71" i="7"/>
  <c r="XCW71" i="7"/>
  <c r="XCY71" i="7"/>
  <c r="XDA71" i="7"/>
  <c r="XDC71" i="7"/>
  <c r="XDE71" i="7"/>
  <c r="XDG71" i="7"/>
  <c r="XDI71" i="7"/>
  <c r="XDK71" i="7"/>
  <c r="XDM71" i="7"/>
  <c r="XDO71" i="7"/>
  <c r="XDQ71" i="7"/>
  <c r="XDS71" i="7"/>
  <c r="XDU71" i="7"/>
  <c r="XDW71" i="7"/>
  <c r="XDY71" i="7"/>
  <c r="XEA71" i="7"/>
  <c r="XEC71" i="7"/>
  <c r="XEE71" i="7"/>
  <c r="XEG71" i="7"/>
  <c r="XEI71" i="7"/>
  <c r="XEK71" i="7"/>
  <c r="XEM71" i="7"/>
  <c r="XEO71" i="7"/>
  <c r="XEQ71" i="7"/>
  <c r="XES71" i="7"/>
  <c r="XEU71" i="7"/>
  <c r="XEW71" i="7"/>
  <c r="XEY71" i="7"/>
  <c r="XFA71" i="7"/>
  <c r="XFC71" i="7"/>
  <c r="G57" i="7"/>
  <c r="I57" i="7"/>
  <c r="K57" i="7"/>
  <c r="M57" i="7"/>
  <c r="O57" i="7"/>
  <c r="Q57" i="7"/>
  <c r="S57" i="7"/>
  <c r="U57" i="7"/>
  <c r="W57" i="7"/>
  <c r="Y57" i="7"/>
  <c r="AA57" i="7"/>
  <c r="AC57" i="7"/>
  <c r="AE57" i="7"/>
  <c r="AG57" i="7"/>
  <c r="E57" i="7"/>
  <c r="A64" i="7"/>
  <c r="M943" i="3"/>
  <c r="M944" i="3"/>
  <c r="M945" i="3" s="1"/>
  <c r="AA932" i="3"/>
  <c r="AA916" i="3"/>
  <c r="AA915" i="3"/>
  <c r="B8" i="8" l="1"/>
  <c r="W851" i="3"/>
  <c r="S80" i="4"/>
  <c r="S79" i="4"/>
  <c r="E99" i="4"/>
  <c r="AO641" i="3"/>
  <c r="R638" i="3"/>
  <c r="O638" i="3"/>
  <c r="R637" i="3"/>
  <c r="O637" i="3"/>
  <c r="C641" i="3"/>
  <c r="AO640" i="3"/>
  <c r="C640" i="3"/>
  <c r="C639" i="3"/>
  <c r="C638" i="3"/>
  <c r="AO639" i="3"/>
  <c r="AO638" i="3"/>
  <c r="S92" i="4"/>
  <c r="S94" i="4"/>
  <c r="S89" i="4"/>
  <c r="S85" i="4"/>
  <c r="S86" i="4"/>
  <c r="S84" i="4"/>
  <c r="S69" i="4"/>
  <c r="S53" i="4"/>
  <c r="C53" i="4"/>
  <c r="C61" i="4"/>
  <c r="S43" i="4"/>
  <c r="S40" i="4"/>
  <c r="S27" i="4"/>
  <c r="S18" i="4"/>
  <c r="S19" i="4"/>
  <c r="S20" i="4"/>
  <c r="S21" i="4"/>
  <c r="S22" i="4"/>
  <c r="S23" i="4"/>
  <c r="S24" i="4"/>
  <c r="S25" i="4"/>
  <c r="S17" i="4"/>
  <c r="T9" i="4"/>
  <c r="E103" i="4"/>
  <c r="E102" i="4"/>
  <c r="E101" i="4"/>
  <c r="E100" i="4"/>
  <c r="E95" i="4"/>
  <c r="E94" i="4"/>
  <c r="E93" i="4"/>
  <c r="E92" i="4"/>
  <c r="E91" i="4"/>
  <c r="E90" i="4"/>
  <c r="E89" i="4"/>
  <c r="E88" i="4"/>
  <c r="E87" i="4"/>
  <c r="E86" i="4"/>
  <c r="E85" i="4"/>
  <c r="E84" i="4"/>
  <c r="E83" i="4"/>
  <c r="E80" i="4"/>
  <c r="E79" i="4"/>
  <c r="E76" i="4"/>
  <c r="E75" i="4"/>
  <c r="E74" i="4"/>
  <c r="E73" i="4"/>
  <c r="E72" i="4"/>
  <c r="E69" i="4"/>
  <c r="E68" i="4"/>
  <c r="E67" i="4"/>
  <c r="E66" i="4"/>
  <c r="E65" i="4"/>
  <c r="E61" i="4"/>
  <c r="E60" i="4"/>
  <c r="E59" i="4"/>
  <c r="E58" i="4"/>
  <c r="E57" i="4"/>
  <c r="E56" i="4"/>
  <c r="E53" i="4"/>
  <c r="E52" i="4"/>
  <c r="E51" i="4"/>
  <c r="E50" i="4"/>
  <c r="E49" i="4"/>
  <c r="E48" i="4"/>
  <c r="E47" i="4"/>
  <c r="E46" i="4"/>
  <c r="E45" i="4"/>
  <c r="E43" i="4"/>
  <c r="E41" i="4"/>
  <c r="E40" i="4"/>
  <c r="E37" i="4"/>
  <c r="E36" i="4"/>
  <c r="E35" i="4"/>
  <c r="E34" i="4"/>
  <c r="E33" i="4"/>
  <c r="E32" i="4"/>
  <c r="E31" i="4"/>
  <c r="E30" i="4"/>
  <c r="E29" i="4"/>
  <c r="E27" i="4"/>
  <c r="E25" i="4"/>
  <c r="E24" i="4"/>
  <c r="E23" i="4"/>
  <c r="E22" i="4"/>
  <c r="E21" i="4"/>
  <c r="E20" i="4"/>
  <c r="E19" i="4"/>
  <c r="E18" i="4"/>
  <c r="E17" i="4"/>
  <c r="E15" i="4"/>
  <c r="E14" i="4"/>
  <c r="E13" i="4"/>
  <c r="E10" i="4"/>
  <c r="E9" i="4"/>
  <c r="E7" i="4"/>
  <c r="E5" i="4"/>
  <c r="E6" i="4"/>
  <c r="E4" i="4"/>
  <c r="L4" i="25" l="1"/>
  <c r="AD1036" i="3"/>
  <c r="N158" i="25"/>
  <c r="AN28" i="25"/>
  <c r="AH28" i="25"/>
  <c r="AB28" i="25"/>
  <c r="V28" i="25"/>
  <c r="P28" i="25"/>
  <c r="J28" i="25" s="1"/>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589" i="20"/>
  <c r="AK267" i="20"/>
  <c r="B24" i="4"/>
  <c r="R36" i="4"/>
  <c r="B36" i="4"/>
  <c r="B66" i="4"/>
  <c r="B67" i="4"/>
  <c r="B68" i="4"/>
  <c r="B69" i="4"/>
  <c r="R66" i="4"/>
  <c r="R67" i="4"/>
  <c r="R68" i="4"/>
  <c r="AD67" i="15"/>
  <c r="Y67" i="15"/>
  <c r="A104" i="11"/>
  <c r="C101" i="11"/>
  <c r="C102" i="11"/>
  <c r="C103" i="11"/>
  <c r="C104" i="11"/>
  <c r="B101" i="11"/>
  <c r="B102" i="11"/>
  <c r="B103" i="11"/>
  <c r="B104" i="11"/>
  <c r="C85" i="11"/>
  <c r="C86" i="11"/>
  <c r="C87" i="11"/>
  <c r="C88" i="11"/>
  <c r="D88" i="11" s="1"/>
  <c r="C89" i="11"/>
  <c r="C90" i="11"/>
  <c r="C91" i="11"/>
  <c r="C92" i="11"/>
  <c r="C93" i="11"/>
  <c r="C94" i="11"/>
  <c r="C95" i="11"/>
  <c r="C96" i="11"/>
  <c r="B85" i="11"/>
  <c r="B86" i="11"/>
  <c r="B87" i="11"/>
  <c r="B88" i="11"/>
  <c r="B89" i="11"/>
  <c r="B90" i="11"/>
  <c r="B91" i="11"/>
  <c r="B92" i="11"/>
  <c r="D92" i="11" s="1"/>
  <c r="B93" i="11"/>
  <c r="D93" i="11" s="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D54" i="11" s="1"/>
  <c r="AV109" i="20" a="1"/>
  <c r="AV109" i="20" s="1"/>
  <c r="AV108" i="20" a="1"/>
  <c r="AV108" i="20" s="1"/>
  <c r="AV107" i="20" a="1"/>
  <c r="AV107" i="20" s="1"/>
  <c r="AV106" i="20" a="1"/>
  <c r="AV106" i="20" s="1"/>
  <c r="AV105" i="20" a="1"/>
  <c r="AV105" i="20" s="1"/>
  <c r="AV104" i="20" a="1"/>
  <c r="AV104" i="20" s="1"/>
  <c r="AU109" i="20"/>
  <c r="AU108" i="20"/>
  <c r="AU107" i="20"/>
  <c r="AU106" i="20"/>
  <c r="AU105" i="20"/>
  <c r="AU104"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A61" i="15"/>
  <c r="AF1005" i="3"/>
  <c r="BA500" i="3"/>
  <c r="BA492" i="3"/>
  <c r="G23" i="7"/>
  <c r="I23" i="7"/>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B100" i="4"/>
  <c r="R100" i="4"/>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E5" i="21"/>
  <c r="AB228" i="20"/>
  <c r="AB230" i="20"/>
  <c r="AB216" i="20"/>
  <c r="AB215" i="20"/>
  <c r="AB214" i="20"/>
  <c r="AB213" i="20"/>
  <c r="AB212" i="20"/>
  <c r="AB211" i="20"/>
  <c r="AB210" i="20"/>
  <c r="AB209" i="20"/>
  <c r="AB208" i="20"/>
  <c r="AB207" i="20"/>
  <c r="AB217" i="20" s="1"/>
  <c r="AB233" i="20" s="1"/>
  <c r="AB235" i="20" s="1"/>
  <c r="AB237" i="20" s="1"/>
  <c r="AB243" i="20" s="1"/>
  <c r="AD192" i="20" s="1"/>
  <c r="AD194" i="20" s="1"/>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81" i="20" s="1"/>
  <c r="AQ581" i="20" s="1"/>
  <c r="AS577" i="20" s="1"/>
  <c r="AS573" i="20" s="1"/>
  <c r="AK684" i="20" s="1"/>
  <c r="T798" i="20" s="1"/>
  <c r="AF798" i="20" s="1"/>
  <c r="AP572" i="20"/>
  <c r="AJ549" i="20"/>
  <c r="AJ538" i="20"/>
  <c r="AJ522" i="20"/>
  <c r="AJ510" i="20"/>
  <c r="AJ494" i="20"/>
  <c r="AJ482" i="20"/>
  <c r="AJ468" i="20"/>
  <c r="AJ448" i="20"/>
  <c r="AJ413" i="20"/>
  <c r="AJ401" i="20"/>
  <c r="AJ382" i="20"/>
  <c r="AO358" i="20"/>
  <c r="AP278" i="20"/>
  <c r="AP277" i="20"/>
  <c r="AP276" i="20"/>
  <c r="AP275" i="20"/>
  <c r="AJ163" i="20"/>
  <c r="T790" i="20"/>
  <c r="AJ149" i="20"/>
  <c r="AK166" i="20" s="1"/>
  <c r="AO59" i="20"/>
  <c r="AO58" i="20"/>
  <c r="AO57" i="20"/>
  <c r="AO29" i="20"/>
  <c r="AO28" i="20"/>
  <c r="AO27" i="20"/>
  <c r="AO26" i="20"/>
  <c r="AO25" i="20"/>
  <c r="AO24" i="20"/>
  <c r="AO23" i="20"/>
  <c r="AO20" i="20"/>
  <c r="AO21" i="20"/>
  <c r="AO15" i="20"/>
  <c r="AO14" i="20"/>
  <c r="AO13" i="20"/>
  <c r="AO12" i="20"/>
  <c r="AO60" i="20"/>
  <c r="AP279" i="20"/>
  <c r="AK320" i="20" s="1"/>
  <c r="AO30" i="20"/>
  <c r="AP590" i="20"/>
  <c r="AQ590" i="20"/>
  <c r="AK750" i="20"/>
  <c r="T793" i="20"/>
  <c r="AF793" i="20"/>
  <c r="AO16" i="20"/>
  <c r="AO32" i="20" s="1"/>
  <c r="AK51" i="20" s="1"/>
  <c r="T794" i="20"/>
  <c r="AF794" i="20"/>
  <c r="W860" i="3"/>
  <c r="AC881" i="3" s="1"/>
  <c r="A3" i="15"/>
  <c r="BA1000" i="3"/>
  <c r="AD64" i="15"/>
  <c r="T11" i="4"/>
  <c r="R10" i="4"/>
  <c r="R91" i="4"/>
  <c r="R84" i="4"/>
  <c r="T25" i="15"/>
  <c r="AI7" i="15" s="1"/>
  <c r="AG440" i="3"/>
  <c r="AG443" i="3"/>
  <c r="AG444" i="3" s="1"/>
  <c r="Y27" i="15" s="1"/>
  <c r="B59" i="4"/>
  <c r="C80" i="11"/>
  <c r="C82" i="11" s="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c r="C81" i="4"/>
  <c r="B81" i="4" s="1"/>
  <c r="B80" i="4"/>
  <c r="C9" i="7"/>
  <c r="C7" i="7"/>
  <c r="C5" i="7"/>
  <c r="A76" i="13"/>
  <c r="A61" i="13"/>
  <c r="A37" i="13"/>
  <c r="A25" i="13"/>
  <c r="A103" i="13"/>
  <c r="A95" i="13"/>
  <c r="A94" i="13"/>
  <c r="A93" i="13"/>
  <c r="AD68" i="15"/>
  <c r="B5" i="8"/>
  <c r="F5" i="8" s="1"/>
  <c r="B6" i="8"/>
  <c r="F6" i="8" s="1"/>
  <c r="B7" i="8"/>
  <c r="F7" i="8"/>
  <c r="F8" i="8"/>
  <c r="B9" i="8"/>
  <c r="F9" i="8" s="1"/>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62" i="4" s="1"/>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D28" i="11" s="1"/>
  <c r="B30" i="11"/>
  <c r="C30" i="11"/>
  <c r="D30" i="11"/>
  <c r="D33" i="11"/>
  <c r="D34" i="11"/>
  <c r="B41" i="11"/>
  <c r="C41" i="11"/>
  <c r="C42" i="11"/>
  <c r="B42" i="11"/>
  <c r="B44" i="11"/>
  <c r="C44" i="11"/>
  <c r="B46" i="11"/>
  <c r="C46" i="11"/>
  <c r="B47" i="11"/>
  <c r="C47" i="11"/>
  <c r="B48" i="11"/>
  <c r="D48" i="11" s="1"/>
  <c r="B49" i="11"/>
  <c r="B50" i="11"/>
  <c r="B51" i="11"/>
  <c r="D51" i="11"/>
  <c r="B52" i="11"/>
  <c r="B53" i="11"/>
  <c r="D53" i="11" s="1"/>
  <c r="C48" i="11"/>
  <c r="C49" i="11"/>
  <c r="D49" i="11" s="1"/>
  <c r="C50" i="11"/>
  <c r="D50" i="11" s="1"/>
  <c r="C51" i="11"/>
  <c r="C52" i="11"/>
  <c r="C53" i="11"/>
  <c r="B57" i="11"/>
  <c r="C57" i="11"/>
  <c r="D57" i="11" s="1"/>
  <c r="B58" i="11"/>
  <c r="B63" i="11" s="1"/>
  <c r="C58" i="11"/>
  <c r="D58" i="11" s="1"/>
  <c r="B59" i="11"/>
  <c r="D59" i="11" s="1"/>
  <c r="C59" i="11"/>
  <c r="B60" i="11"/>
  <c r="C60" i="11"/>
  <c r="B61" i="11"/>
  <c r="C61" i="11"/>
  <c r="B62" i="11"/>
  <c r="C62" i="11"/>
  <c r="B66" i="11"/>
  <c r="B71" i="11" s="1"/>
  <c r="C66" i="11"/>
  <c r="B73" i="11"/>
  <c r="C73" i="11"/>
  <c r="B74" i="11"/>
  <c r="C74" i="11"/>
  <c r="B75" i="11"/>
  <c r="C75" i="11"/>
  <c r="B76" i="11"/>
  <c r="C76" i="11"/>
  <c r="D76" i="11" s="1"/>
  <c r="B77" i="11"/>
  <c r="D77" i="11" s="1"/>
  <c r="C77" i="11"/>
  <c r="B84" i="11"/>
  <c r="C84" i="11"/>
  <c r="B100" i="11"/>
  <c r="B105" i="11" s="1"/>
  <c r="C100" i="11"/>
  <c r="D100" i="11" s="1"/>
  <c r="A4" i="8"/>
  <c r="B4" i="8"/>
  <c r="F4" i="8"/>
  <c r="C4" i="8"/>
  <c r="H4" i="8"/>
  <c r="I4" i="8" s="1"/>
  <c r="A5" i="8"/>
  <c r="C5" i="8"/>
  <c r="H5" i="8"/>
  <c r="I5" i="8" s="1"/>
  <c r="A6" i="8"/>
  <c r="C6" i="8"/>
  <c r="H6" i="8"/>
  <c r="I6" i="8"/>
  <c r="A7" i="8"/>
  <c r="C7" i="8"/>
  <c r="H7" i="8"/>
  <c r="I7" i="8" s="1"/>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6" i="3" s="1"/>
  <c r="AC773" i="3"/>
  <c r="AC774" i="3"/>
  <c r="AC775" i="3"/>
  <c r="AC786" i="3"/>
  <c r="AC787" i="3"/>
  <c r="AC788" i="3"/>
  <c r="AC789" i="3"/>
  <c r="AC790" i="3"/>
  <c r="AC791" i="3"/>
  <c r="AC792" i="3"/>
  <c r="AC793" i="3"/>
  <c r="AC794" i="3"/>
  <c r="AC795" i="3"/>
  <c r="Z815" i="3"/>
  <c r="E8" i="7" s="1"/>
  <c r="W845" i="3"/>
  <c r="E14" i="7"/>
  <c r="G14" i="7" s="1"/>
  <c r="E15" i="7"/>
  <c r="G15" i="7" s="1"/>
  <c r="I15" i="7" s="1"/>
  <c r="K15" i="7" s="1"/>
  <c r="M15" i="7" s="1"/>
  <c r="O15" i="7" s="1"/>
  <c r="Q15" i="7" s="1"/>
  <c r="S15" i="7" s="1"/>
  <c r="U15" i="7" s="1"/>
  <c r="W15" i="7" s="1"/>
  <c r="Y15" i="7" s="1"/>
  <c r="AA15" i="7" s="1"/>
  <c r="AC15" i="7" s="1"/>
  <c r="AE15" i="7" s="1"/>
  <c r="AG15" i="7" s="1"/>
  <c r="W853" i="3"/>
  <c r="E16" i="7" s="1"/>
  <c r="G16" i="7" s="1"/>
  <c r="I16" i="7" s="1"/>
  <c r="K16" i="7" s="1"/>
  <c r="M16" i="7" s="1"/>
  <c r="O16" i="7" s="1"/>
  <c r="Q16" i="7" s="1"/>
  <c r="S16" i="7" s="1"/>
  <c r="U16" i="7" s="1"/>
  <c r="W16" i="7" s="1"/>
  <c r="Y16" i="7" s="1"/>
  <c r="AA16" i="7" s="1"/>
  <c r="AC16" i="7" s="1"/>
  <c r="AE16" i="7" s="1"/>
  <c r="AG16" i="7" s="1"/>
  <c r="E18" i="7"/>
  <c r="G18" i="7" s="1"/>
  <c r="I18" i="7" s="1"/>
  <c r="K18" i="7" s="1"/>
  <c r="M18" i="7" s="1"/>
  <c r="O18" i="7" s="1"/>
  <c r="Q18" i="7" s="1"/>
  <c r="S18" i="7" s="1"/>
  <c r="U18" i="7" s="1"/>
  <c r="W18" i="7" s="1"/>
  <c r="Y18" i="7" s="1"/>
  <c r="AA18" i="7" s="1"/>
  <c r="AC18" i="7" s="1"/>
  <c r="AE18" i="7" s="1"/>
  <c r="AG18" i="7" s="1"/>
  <c r="W870" i="3"/>
  <c r="E19" i="7"/>
  <c r="G19" i="7" s="1"/>
  <c r="I19" i="7" s="1"/>
  <c r="K19" i="7" s="1"/>
  <c r="M19" i="7" s="1"/>
  <c r="O19" i="7" s="1"/>
  <c r="Q19" i="7" s="1"/>
  <c r="S19" i="7" s="1"/>
  <c r="U19" i="7" s="1"/>
  <c r="W19" i="7" s="1"/>
  <c r="Y19" i="7" s="1"/>
  <c r="AA19" i="7" s="1"/>
  <c r="AC19" i="7" s="1"/>
  <c r="AE19" i="7" s="1"/>
  <c r="AG19" i="7" s="1"/>
  <c r="W877" i="3"/>
  <c r="E20" i="7"/>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C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H11" i="13"/>
  <c r="T26" i="4"/>
  <c r="H26" i="13"/>
  <c r="T38" i="4"/>
  <c r="H38" i="13"/>
  <c r="T42" i="4"/>
  <c r="H42" i="13"/>
  <c r="T54" i="4"/>
  <c r="H54" i="13"/>
  <c r="T70" i="4"/>
  <c r="H70" i="13"/>
  <c r="T96" i="4"/>
  <c r="H96" i="13"/>
  <c r="CB799" i="3"/>
  <c r="BN610" i="3"/>
  <c r="DX610" i="3" s="1"/>
  <c r="BN611" i="3"/>
  <c r="DX611" i="3" s="1"/>
  <c r="BN612" i="3"/>
  <c r="DX612" i="3"/>
  <c r="BN613" i="3"/>
  <c r="DX613" i="3" s="1"/>
  <c r="BN614" i="3"/>
  <c r="DX614" i="3" s="1"/>
  <c r="BN615" i="3"/>
  <c r="DX615" i="3" s="1"/>
  <c r="BN616" i="3"/>
  <c r="DX616" i="3"/>
  <c r="BN617" i="3"/>
  <c r="DX617" i="3"/>
  <c r="BN618" i="3"/>
  <c r="DX618" i="3"/>
  <c r="BN619" i="3"/>
  <c r="DX619" i="3"/>
  <c r="BN620" i="3"/>
  <c r="DX620" i="3"/>
  <c r="BN621" i="3"/>
  <c r="DX621" i="3"/>
  <c r="BN622" i="3"/>
  <c r="DX622" i="3"/>
  <c r="BN623" i="3"/>
  <c r="DX623" i="3"/>
  <c r="BN624" i="3"/>
  <c r="DX624" i="3"/>
  <c r="BN625" i="3"/>
  <c r="DX625" i="3"/>
  <c r="BN626" i="3"/>
  <c r="DX626" i="3"/>
  <c r="BN627" i="3"/>
  <c r="DX627" i="3"/>
  <c r="BN628" i="3"/>
  <c r="DX628" i="3"/>
  <c r="BN629" i="3"/>
  <c r="DX629" i="3"/>
  <c r="BN630" i="3"/>
  <c r="DX630" i="3"/>
  <c r="BN631" i="3"/>
  <c r="DX631" i="3"/>
  <c r="BN632" i="3"/>
  <c r="DX632" i="3"/>
  <c r="BN633" i="3"/>
  <c r="DX633" i="3"/>
  <c r="BN634" i="3"/>
  <c r="DX634" i="3"/>
  <c r="BN640" i="3"/>
  <c r="BN641" i="3"/>
  <c r="BN642" i="3"/>
  <c r="BN643" i="3"/>
  <c r="BN648" i="3"/>
  <c r="CS648" i="3"/>
  <c r="BN649" i="3"/>
  <c r="CS649" i="3"/>
  <c r="BN650" i="3"/>
  <c r="CS650" i="3"/>
  <c r="BN651" i="3"/>
  <c r="CS651" i="3"/>
  <c r="BN652" i="3"/>
  <c r="CS652" i="3"/>
  <c r="BN653" i="3"/>
  <c r="CS653" i="3"/>
  <c r="BN654" i="3"/>
  <c r="CS654" i="3"/>
  <c r="BN655" i="3"/>
  <c r="CS655" i="3"/>
  <c r="BN656" i="3"/>
  <c r="CS656" i="3"/>
  <c r="BN657" i="3"/>
  <c r="CS657" i="3"/>
  <c r="BS610" i="3"/>
  <c r="EC610" i="3" s="1"/>
  <c r="BS611" i="3"/>
  <c r="EC611" i="3" s="1"/>
  <c r="BS612" i="3"/>
  <c r="EC612" i="3"/>
  <c r="BS613" i="3"/>
  <c r="EC613" i="3" s="1"/>
  <c r="BS614" i="3"/>
  <c r="EC614" i="3" s="1"/>
  <c r="BS615" i="3"/>
  <c r="EC615" i="3" s="1"/>
  <c r="BS616" i="3"/>
  <c r="EC616" i="3"/>
  <c r="BS617" i="3"/>
  <c r="EC617" i="3"/>
  <c r="BS618" i="3"/>
  <c r="EC618" i="3"/>
  <c r="BS619" i="3"/>
  <c r="EC619" i="3"/>
  <c r="BS620" i="3"/>
  <c r="EC620" i="3"/>
  <c r="BS621" i="3"/>
  <c r="EC621" i="3"/>
  <c r="BS622" i="3"/>
  <c r="EC622" i="3"/>
  <c r="BS623" i="3"/>
  <c r="EC623" i="3"/>
  <c r="BS624" i="3"/>
  <c r="EC624" i="3"/>
  <c r="BS625" i="3"/>
  <c r="EC625" i="3"/>
  <c r="BS626" i="3"/>
  <c r="EC626" i="3"/>
  <c r="BS627" i="3"/>
  <c r="EC627" i="3"/>
  <c r="BS628" i="3"/>
  <c r="EC628" i="3"/>
  <c r="BS629" i="3"/>
  <c r="EC629" i="3"/>
  <c r="BS630" i="3"/>
  <c r="EC630" i="3"/>
  <c r="BS631" i="3"/>
  <c r="EC631" i="3"/>
  <c r="BS632" i="3"/>
  <c r="EC632" i="3"/>
  <c r="BS633" i="3"/>
  <c r="EC633" i="3"/>
  <c r="BS634" i="3"/>
  <c r="EC634" i="3"/>
  <c r="BS640" i="3"/>
  <c r="BS641" i="3"/>
  <c r="BS642" i="3"/>
  <c r="BS643" i="3"/>
  <c r="BS648" i="3"/>
  <c r="CX648" i="3"/>
  <c r="BS649" i="3"/>
  <c r="CX649" i="3"/>
  <c r="BS650" i="3"/>
  <c r="CX650" i="3"/>
  <c r="BS651" i="3"/>
  <c r="CX651" i="3"/>
  <c r="BS652" i="3"/>
  <c r="CX652" i="3"/>
  <c r="BS653" i="3"/>
  <c r="CX653" i="3"/>
  <c r="BS654" i="3"/>
  <c r="CX654" i="3"/>
  <c r="BS655" i="3"/>
  <c r="CX655" i="3"/>
  <c r="BS656" i="3"/>
  <c r="CX656" i="3"/>
  <c r="BS657" i="3"/>
  <c r="CX657" i="3"/>
  <c r="BX610" i="3"/>
  <c r="EH610" i="3" s="1"/>
  <c r="BX611" i="3"/>
  <c r="EH611" i="3" s="1"/>
  <c r="BX612" i="3"/>
  <c r="EH612" i="3" s="1"/>
  <c r="BX613" i="3"/>
  <c r="EH613" i="3" s="1"/>
  <c r="BX614" i="3"/>
  <c r="EH614" i="3" s="1"/>
  <c r="BX615" i="3"/>
  <c r="EH615" i="3" s="1"/>
  <c r="BX616" i="3"/>
  <c r="EH616" i="3"/>
  <c r="BX617" i="3"/>
  <c r="EH617" i="3"/>
  <c r="BX618" i="3"/>
  <c r="EH618" i="3"/>
  <c r="BX619" i="3"/>
  <c r="EH619" i="3"/>
  <c r="BX620" i="3"/>
  <c r="EH620" i="3"/>
  <c r="BX621" i="3"/>
  <c r="EH621" i="3"/>
  <c r="BX622" i="3"/>
  <c r="EH622" i="3"/>
  <c r="BX623" i="3"/>
  <c r="EH623" i="3"/>
  <c r="BX624" i="3"/>
  <c r="EH624" i="3"/>
  <c r="BX625" i="3"/>
  <c r="EH625" i="3"/>
  <c r="BX626" i="3"/>
  <c r="EH626" i="3"/>
  <c r="BX627" i="3"/>
  <c r="EH627" i="3"/>
  <c r="BX628" i="3"/>
  <c r="EH628" i="3"/>
  <c r="BX629" i="3"/>
  <c r="EH629" i="3"/>
  <c r="BX630" i="3"/>
  <c r="EH630" i="3"/>
  <c r="BX631" i="3"/>
  <c r="EH631" i="3"/>
  <c r="BX632" i="3"/>
  <c r="EH632" i="3"/>
  <c r="BX633" i="3"/>
  <c r="EH633" i="3"/>
  <c r="BX634" i="3"/>
  <c r="EH634" i="3"/>
  <c r="BX640" i="3"/>
  <c r="BX641" i="3"/>
  <c r="BX642" i="3"/>
  <c r="BX643" i="3"/>
  <c r="BX648" i="3"/>
  <c r="DC648" i="3"/>
  <c r="BX649" i="3"/>
  <c r="DC649" i="3"/>
  <c r="BX650" i="3"/>
  <c r="DC650" i="3"/>
  <c r="BX651" i="3"/>
  <c r="DC651" i="3"/>
  <c r="BX652" i="3"/>
  <c r="DC652" i="3"/>
  <c r="BX653" i="3"/>
  <c r="DC653" i="3"/>
  <c r="BX654" i="3"/>
  <c r="DC654" i="3"/>
  <c r="BX655" i="3"/>
  <c r="DC655" i="3"/>
  <c r="BX656" i="3"/>
  <c r="DC656" i="3"/>
  <c r="BX657" i="3"/>
  <c r="DC657" i="3"/>
  <c r="CC610" i="3"/>
  <c r="EM610" i="3" s="1"/>
  <c r="CC611" i="3"/>
  <c r="EM611" i="3" s="1"/>
  <c r="CC612" i="3"/>
  <c r="EM612" i="3" s="1"/>
  <c r="CC613" i="3"/>
  <c r="EM613" i="3"/>
  <c r="CC614" i="3"/>
  <c r="EM614" i="3" s="1"/>
  <c r="CC615" i="3"/>
  <c r="EM615" i="3" s="1"/>
  <c r="CC616" i="3"/>
  <c r="EM616" i="3"/>
  <c r="CC617" i="3"/>
  <c r="EM617" i="3"/>
  <c r="CC618" i="3"/>
  <c r="EM618" i="3"/>
  <c r="CC619" i="3"/>
  <c r="EM619" i="3"/>
  <c r="CC620" i="3"/>
  <c r="EM620" i="3"/>
  <c r="CC621" i="3"/>
  <c r="EM621" i="3"/>
  <c r="CC622" i="3"/>
  <c r="EM622" i="3"/>
  <c r="CC623" i="3"/>
  <c r="EM623" i="3"/>
  <c r="CC624" i="3"/>
  <c r="EM624" i="3"/>
  <c r="CC625" i="3"/>
  <c r="EM625" i="3"/>
  <c r="CC626" i="3"/>
  <c r="EM626" i="3"/>
  <c r="CC627" i="3"/>
  <c r="EM627" i="3"/>
  <c r="CC628" i="3"/>
  <c r="EM628" i="3"/>
  <c r="CC629" i="3"/>
  <c r="EM629" i="3"/>
  <c r="CC630" i="3"/>
  <c r="EM630" i="3"/>
  <c r="CC631" i="3"/>
  <c r="EM631" i="3"/>
  <c r="CC632" i="3"/>
  <c r="EM632" i="3"/>
  <c r="CC633" i="3"/>
  <c r="EM633" i="3"/>
  <c r="CC634" i="3"/>
  <c r="EM634" i="3"/>
  <c r="CC640" i="3"/>
  <c r="CC644" i="3" s="1"/>
  <c r="CC641" i="3"/>
  <c r="CC642" i="3"/>
  <c r="CC643" i="3"/>
  <c r="CC648" i="3"/>
  <c r="DH648" i="3"/>
  <c r="CC649" i="3"/>
  <c r="DH649" i="3"/>
  <c r="CC650" i="3"/>
  <c r="DH650" i="3"/>
  <c r="CC651" i="3"/>
  <c r="DH651" i="3"/>
  <c r="CC652" i="3"/>
  <c r="DH652" i="3"/>
  <c r="CC653" i="3"/>
  <c r="DH653" i="3"/>
  <c r="CC654" i="3"/>
  <c r="DH654" i="3"/>
  <c r="CC655" i="3"/>
  <c r="DH655" i="3"/>
  <c r="CC656" i="3"/>
  <c r="DH656" i="3"/>
  <c r="CC657" i="3"/>
  <c r="DH657" i="3"/>
  <c r="CM648" i="3"/>
  <c r="DR648" i="3"/>
  <c r="CM649" i="3"/>
  <c r="DR649" i="3"/>
  <c r="CM650" i="3"/>
  <c r="DR650" i="3"/>
  <c r="CM651" i="3"/>
  <c r="DR651" i="3"/>
  <c r="CM652" i="3"/>
  <c r="DR652" i="3"/>
  <c r="CM653" i="3"/>
  <c r="DR653" i="3"/>
  <c r="CM654" i="3"/>
  <c r="DR654" i="3"/>
  <c r="CM655" i="3"/>
  <c r="DR655" i="3"/>
  <c r="CM656" i="3"/>
  <c r="DR656" i="3"/>
  <c r="CM657" i="3"/>
  <c r="DR657" i="3"/>
  <c r="CM640" i="3"/>
  <c r="CM644" i="3" s="1"/>
  <c r="CQ645" i="3" s="1"/>
  <c r="CM641" i="3"/>
  <c r="CM642" i="3"/>
  <c r="CM643" i="3"/>
  <c r="CM610" i="3"/>
  <c r="EW610" i="3" s="1"/>
  <c r="CM611" i="3"/>
  <c r="EW611" i="3" s="1"/>
  <c r="CM612" i="3"/>
  <c r="EW612" i="3"/>
  <c r="CM613" i="3"/>
  <c r="EW613" i="3" s="1"/>
  <c r="CM614" i="3"/>
  <c r="EW614" i="3" s="1"/>
  <c r="CM615" i="3"/>
  <c r="EW615" i="3" s="1"/>
  <c r="CM616" i="3"/>
  <c r="EW616" i="3"/>
  <c r="CM617" i="3"/>
  <c r="EW617" i="3"/>
  <c r="CM618" i="3"/>
  <c r="EW618" i="3"/>
  <c r="CM619" i="3"/>
  <c r="EW619" i="3"/>
  <c r="CM620" i="3"/>
  <c r="EW620" i="3"/>
  <c r="CM621" i="3"/>
  <c r="EW621" i="3"/>
  <c r="CM622" i="3"/>
  <c r="EW622" i="3"/>
  <c r="CM623" i="3"/>
  <c r="EW623" i="3"/>
  <c r="CM624" i="3"/>
  <c r="EW624" i="3"/>
  <c r="CM625" i="3"/>
  <c r="EW625" i="3"/>
  <c r="CM626" i="3"/>
  <c r="EW626" i="3"/>
  <c r="CM627" i="3"/>
  <c r="EW627" i="3"/>
  <c r="CM628" i="3"/>
  <c r="EW628" i="3"/>
  <c r="CM629" i="3"/>
  <c r="EW629" i="3"/>
  <c r="CM630" i="3"/>
  <c r="EW630" i="3"/>
  <c r="CM631" i="3"/>
  <c r="EW631" i="3"/>
  <c r="CM632" i="3"/>
  <c r="EW632" i="3"/>
  <c r="CM633" i="3"/>
  <c r="EW633" i="3"/>
  <c r="CM634" i="3"/>
  <c r="EW634" i="3"/>
  <c r="CH610" i="3"/>
  <c r="ER610" i="3" s="1"/>
  <c r="CH611" i="3"/>
  <c r="ER611" i="3" s="1"/>
  <c r="CH612" i="3"/>
  <c r="ER612" i="3" s="1"/>
  <c r="CH613" i="3"/>
  <c r="ER613" i="3" s="1"/>
  <c r="CH614" i="3"/>
  <c r="ER614" i="3" s="1"/>
  <c r="CH615" i="3"/>
  <c r="ER615" i="3" s="1"/>
  <c r="CH616" i="3"/>
  <c r="ER616" i="3"/>
  <c r="CH617" i="3"/>
  <c r="ER617" i="3"/>
  <c r="CH618" i="3"/>
  <c r="ER618" i="3"/>
  <c r="CH619" i="3"/>
  <c r="ER619" i="3"/>
  <c r="CH620" i="3"/>
  <c r="ER620" i="3"/>
  <c r="CH621" i="3"/>
  <c r="ER621" i="3"/>
  <c r="CH622" i="3"/>
  <c r="ER622" i="3"/>
  <c r="CH623" i="3"/>
  <c r="ER623" i="3"/>
  <c r="CH624" i="3"/>
  <c r="ER624" i="3"/>
  <c r="CH625" i="3"/>
  <c r="ER625" i="3"/>
  <c r="CH626" i="3"/>
  <c r="ER626" i="3"/>
  <c r="CH627" i="3"/>
  <c r="ER627" i="3"/>
  <c r="CH628" i="3"/>
  <c r="ER628" i="3"/>
  <c r="CH629" i="3"/>
  <c r="ER629" i="3"/>
  <c r="CH630" i="3"/>
  <c r="ER630" i="3"/>
  <c r="CH631" i="3"/>
  <c r="ER631" i="3"/>
  <c r="CH632" i="3"/>
  <c r="ER632" i="3"/>
  <c r="CH633" i="3"/>
  <c r="ER633" i="3"/>
  <c r="CH634" i="3"/>
  <c r="ER634" i="3"/>
  <c r="CH640" i="3"/>
  <c r="CH644" i="3" s="1"/>
  <c r="CL645" i="3" s="1"/>
  <c r="CH641" i="3"/>
  <c r="CH642" i="3"/>
  <c r="CH643" i="3"/>
  <c r="CH648" i="3"/>
  <c r="DM648" i="3"/>
  <c r="CH649" i="3"/>
  <c r="DM649" i="3"/>
  <c r="CH650" i="3"/>
  <c r="DM650" i="3"/>
  <c r="CH651" i="3"/>
  <c r="DM651" i="3"/>
  <c r="CH652" i="3"/>
  <c r="DM652" i="3"/>
  <c r="CH653" i="3"/>
  <c r="DM653" i="3"/>
  <c r="CH654" i="3"/>
  <c r="DM654" i="3"/>
  <c r="CH655" i="3"/>
  <c r="DM655" i="3"/>
  <c r="CH656" i="3"/>
  <c r="DM656" i="3"/>
  <c r="CH657" i="3"/>
  <c r="DM657" i="3"/>
  <c r="AJ980" i="3"/>
  <c r="AJ990" i="3"/>
  <c r="BE610" i="3"/>
  <c r="BG610" i="3" s="1"/>
  <c r="BE611" i="3"/>
  <c r="BG611" i="3"/>
  <c r="BE612" i="3"/>
  <c r="BG612" i="3" s="1"/>
  <c r="BE613" i="3"/>
  <c r="BG613" i="3"/>
  <c r="BE614" i="3"/>
  <c r="BG614" i="3" s="1"/>
  <c r="BE615" i="3"/>
  <c r="BG615" i="3" s="1"/>
  <c r="BE616" i="3"/>
  <c r="BG616" i="3"/>
  <c r="BE617" i="3"/>
  <c r="BG617" i="3"/>
  <c r="BE618" i="3"/>
  <c r="BG618" i="3"/>
  <c r="BE619" i="3"/>
  <c r="BG619" i="3"/>
  <c r="BE620" i="3"/>
  <c r="BG620" i="3"/>
  <c r="BE621" i="3"/>
  <c r="BG621" i="3"/>
  <c r="BE622" i="3"/>
  <c r="BG622"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10" i="3"/>
  <c r="BK610" i="3" s="1"/>
  <c r="BI611" i="3"/>
  <c r="BK611" i="3" s="1"/>
  <c r="BI612" i="3"/>
  <c r="BK612" i="3" s="1"/>
  <c r="BI613" i="3"/>
  <c r="BK613" i="3" s="1"/>
  <c r="BI614" i="3"/>
  <c r="BK614" i="3"/>
  <c r="BI615" i="3"/>
  <c r="BK615" i="3" s="1"/>
  <c r="BI616" i="3"/>
  <c r="BK616" i="3"/>
  <c r="BI617" i="3"/>
  <c r="BK617" i="3"/>
  <c r="BI618" i="3"/>
  <c r="BK618" i="3"/>
  <c r="BI619" i="3"/>
  <c r="BK619" i="3"/>
  <c r="BI620" i="3"/>
  <c r="BK620" i="3"/>
  <c r="BI621" i="3"/>
  <c r="BK621" i="3"/>
  <c r="BI622" i="3"/>
  <c r="BK622"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11" i="4"/>
  <c r="B11" i="13" s="1"/>
  <c r="C26" i="4"/>
  <c r="B26" i="13" s="1"/>
  <c r="C38" i="4"/>
  <c r="B38" i="13"/>
  <c r="C54" i="4"/>
  <c r="B54" i="4" s="1"/>
  <c r="C62" i="4"/>
  <c r="B62" i="13" s="1"/>
  <c r="C77" i="4"/>
  <c r="B77" i="4" s="1"/>
  <c r="C96" i="4"/>
  <c r="B96" i="13"/>
  <c r="B104" i="13"/>
  <c r="D8" i="4"/>
  <c r="D11" i="4"/>
  <c r="D26" i="4"/>
  <c r="D38" i="4"/>
  <c r="D42" i="4"/>
  <c r="D54" i="4"/>
  <c r="D62" i="4"/>
  <c r="D77" i="4"/>
  <c r="D96" i="4"/>
  <c r="D104" i="4"/>
  <c r="B104" i="4"/>
  <c r="AO649" i="3"/>
  <c r="AO651" i="3" s="1"/>
  <c r="S26" i="4"/>
  <c r="E26" i="13" s="1"/>
  <c r="S38" i="4"/>
  <c r="E38" i="13"/>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G12" i="4" s="1"/>
  <c r="H8" i="4"/>
  <c r="H11" i="4"/>
  <c r="I8" i="4"/>
  <c r="I11" i="4"/>
  <c r="J8" i="4"/>
  <c r="J11" i="4"/>
  <c r="J26" i="4"/>
  <c r="J38" i="4"/>
  <c r="J42" i="4"/>
  <c r="J54" i="4"/>
  <c r="J62" i="4"/>
  <c r="J70" i="4"/>
  <c r="J77" i="4"/>
  <c r="J96" i="4"/>
  <c r="J104" i="4"/>
  <c r="K8" i="4"/>
  <c r="K11" i="4"/>
  <c r="L8" i="4"/>
  <c r="L11" i="4"/>
  <c r="M8" i="4"/>
  <c r="M11" i="4"/>
  <c r="N8" i="4"/>
  <c r="O8" i="4"/>
  <c r="Q8" i="4"/>
  <c r="Q11" i="4"/>
  <c r="B9" i="4"/>
  <c r="B10" i="4"/>
  <c r="E11" i="4"/>
  <c r="E12" i="4" s="1"/>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AC884" i="3" s="1"/>
  <c r="B76" i="4"/>
  <c r="E77" i="4"/>
  <c r="F77" i="4"/>
  <c r="G77" i="4"/>
  <c r="H77" i="4"/>
  <c r="I77" i="4"/>
  <c r="K77" i="4"/>
  <c r="L77" i="4"/>
  <c r="Q77" i="4"/>
  <c r="B79" i="4"/>
  <c r="B83" i="4"/>
  <c r="B84" i="4"/>
  <c r="B85" i="4"/>
  <c r="N157" i="25" s="1"/>
  <c r="N164" i="25" s="1"/>
  <c r="B86" i="4"/>
  <c r="B87" i="4"/>
  <c r="B88" i="4"/>
  <c r="B89" i="4"/>
  <c r="B90" i="4"/>
  <c r="B91" i="4"/>
  <c r="B92" i="4"/>
  <c r="B93" i="4"/>
  <c r="B94" i="4"/>
  <c r="B95" i="4"/>
  <c r="E96" i="4"/>
  <c r="F96" i="4"/>
  <c r="G96" i="4"/>
  <c r="H96" i="4"/>
  <c r="I96" i="4"/>
  <c r="K96" i="4"/>
  <c r="L96" i="4"/>
  <c r="Q96" i="4"/>
  <c r="B101" i="4"/>
  <c r="B102" i="4"/>
  <c r="B103" i="4"/>
  <c r="E104" i="4"/>
  <c r="F104" i="4"/>
  <c r="G104" i="4"/>
  <c r="H104" i="4"/>
  <c r="I104" i="4"/>
  <c r="I105" i="4" s="1"/>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AM729" i="3" s="1"/>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93" i="20" s="1"/>
  <c r="O796" i="3"/>
  <c r="O776" i="3"/>
  <c r="M830" i="3"/>
  <c r="Q830" i="3"/>
  <c r="U830" i="3"/>
  <c r="Y830" i="3"/>
  <c r="AC830" i="3"/>
  <c r="AG830" i="3"/>
  <c r="BI844" i="3"/>
  <c r="Z899" i="3"/>
  <c r="BA997" i="3"/>
  <c r="BA998" i="3"/>
  <c r="BA999" i="3"/>
  <c r="BA1001" i="3"/>
  <c r="BA1002" i="3"/>
  <c r="BA1003" i="3"/>
  <c r="BA1004" i="3"/>
  <c r="BA1005" i="3"/>
  <c r="AF1000" i="3"/>
  <c r="B70" i="4"/>
  <c r="B26" i="4"/>
  <c r="DC658" i="3"/>
  <c r="DH658" i="3"/>
  <c r="DM658" i="3"/>
  <c r="CS658" i="3"/>
  <c r="DR658" i="3"/>
  <c r="CX658" i="3"/>
  <c r="B27" i="11"/>
  <c r="C27" i="11"/>
  <c r="AM734" i="3"/>
  <c r="I63" i="13"/>
  <c r="I97" i="13"/>
  <c r="I105" i="13"/>
  <c r="I107" i="13"/>
  <c r="J63" i="13"/>
  <c r="J97" i="13"/>
  <c r="J105" i="13"/>
  <c r="J107" i="13"/>
  <c r="L12" i="4"/>
  <c r="R970" i="3"/>
  <c r="R973" i="3"/>
  <c r="R971" i="3"/>
  <c r="AD1035" i="3" s="1"/>
  <c r="AD1037" i="3" s="1"/>
  <c r="E4" i="21" s="1"/>
  <c r="R972" i="3"/>
  <c r="R969" i="3"/>
  <c r="D5" i="11"/>
  <c r="D70" i="11"/>
  <c r="D52" i="11"/>
  <c r="I12" i="4"/>
  <c r="D6" i="11"/>
  <c r="L63" i="4"/>
  <c r="L97" i="4"/>
  <c r="L105" i="4"/>
  <c r="Q12" i="4"/>
  <c r="B11" i="4"/>
  <c r="B12" i="4" s="1"/>
  <c r="O63" i="4"/>
  <c r="O97" i="4"/>
  <c r="O105" i="4"/>
  <c r="D18" i="11"/>
  <c r="R70" i="4"/>
  <c r="B8" i="4"/>
  <c r="D10" i="11"/>
  <c r="D36" i="11"/>
  <c r="G63" i="13"/>
  <c r="G97" i="13"/>
  <c r="G105" i="13"/>
  <c r="G107" i="13"/>
  <c r="D61" i="11"/>
  <c r="D20" i="11"/>
  <c r="D8" i="11"/>
  <c r="D85" i="11"/>
  <c r="B43" i="11"/>
  <c r="D102" i="11"/>
  <c r="D94" i="11"/>
  <c r="K12" i="4"/>
  <c r="C43" i="11"/>
  <c r="D43" i="11" s="1"/>
  <c r="C12" i="13"/>
  <c r="D63" i="4"/>
  <c r="D97" i="4"/>
  <c r="D105" i="4"/>
  <c r="B78" i="11"/>
  <c r="D7" i="11"/>
  <c r="F63" i="4"/>
  <c r="F97" i="4"/>
  <c r="F105" i="4" s="1"/>
  <c r="J12" i="4"/>
  <c r="D22" i="11"/>
  <c r="O12" i="4"/>
  <c r="I63" i="4"/>
  <c r="I97" i="4"/>
  <c r="D95" i="11"/>
  <c r="D25" i="11"/>
  <c r="B82" i="11"/>
  <c r="D12" i="4"/>
  <c r="R77" i="4"/>
  <c r="H12" i="4"/>
  <c r="B9" i="11"/>
  <c r="C39" i="11"/>
  <c r="D23" i="11"/>
  <c r="D19" i="11"/>
  <c r="D89" i="11"/>
  <c r="D73" i="11"/>
  <c r="D44" i="11"/>
  <c r="D35" i="11"/>
  <c r="D31" i="11"/>
  <c r="D32" i="11"/>
  <c r="D15" i="11"/>
  <c r="D63" i="13"/>
  <c r="D97" i="13"/>
  <c r="D105" i="13"/>
  <c r="D14" i="11"/>
  <c r="Q63" i="4"/>
  <c r="Q97" i="4"/>
  <c r="Q105" i="4"/>
  <c r="D87" i="11"/>
  <c r="N63" i="4"/>
  <c r="N97" i="4"/>
  <c r="N105" i="4"/>
  <c r="N12" i="4"/>
  <c r="H63" i="4"/>
  <c r="H97" i="4"/>
  <c r="H105" i="4"/>
  <c r="F12" i="4"/>
  <c r="D60" i="11"/>
  <c r="M12" i="4"/>
  <c r="R8" i="4"/>
  <c r="R12" i="4" s="1"/>
  <c r="D84" i="11"/>
  <c r="D74" i="11"/>
  <c r="D38" i="11"/>
  <c r="R42" i="4"/>
  <c r="P63" i="4"/>
  <c r="P97" i="4"/>
  <c r="P105" i="4"/>
  <c r="B38" i="4"/>
  <c r="C9" i="11"/>
  <c r="D12" i="13"/>
  <c r="D62" i="11"/>
  <c r="D24" i="11"/>
  <c r="D27" i="11" s="1"/>
  <c r="D101" i="11"/>
  <c r="D90" i="11"/>
  <c r="R38" i="4"/>
  <c r="C63" i="13"/>
  <c r="C97" i="13"/>
  <c r="C105" i="13"/>
  <c r="D75" i="11"/>
  <c r="B39" i="11"/>
  <c r="D103" i="11"/>
  <c r="D42" i="11"/>
  <c r="D21" i="11"/>
  <c r="D16" i="11"/>
  <c r="B12" i="11"/>
  <c r="R26" i="4"/>
  <c r="D81" i="11"/>
  <c r="D86" i="11"/>
  <c r="F63" i="13"/>
  <c r="F97" i="13"/>
  <c r="F105" i="13"/>
  <c r="F107" i="13"/>
  <c r="AM733" i="3"/>
  <c r="AM730" i="3"/>
  <c r="AM728" i="3"/>
  <c r="AD193" i="20"/>
  <c r="B42" i="4"/>
  <c r="C71" i="11"/>
  <c r="M63" i="4"/>
  <c r="M97" i="4"/>
  <c r="M105" i="4"/>
  <c r="R104" i="4"/>
  <c r="G63" i="4"/>
  <c r="G97" i="4" s="1"/>
  <c r="G105" i="4" s="1"/>
  <c r="D91" i="11"/>
  <c r="J63" i="4"/>
  <c r="J97" i="4"/>
  <c r="J105" i="4" s="1"/>
  <c r="D41" i="11"/>
  <c r="C12" i="11"/>
  <c r="D12" i="11" s="1"/>
  <c r="K63" i="4"/>
  <c r="K97" i="4"/>
  <c r="K105" i="4"/>
  <c r="R96" i="4"/>
  <c r="E42" i="7"/>
  <c r="I39" i="7"/>
  <c r="I42" i="7"/>
  <c r="Y39" i="7"/>
  <c r="AD7" i="15"/>
  <c r="O39" i="7"/>
  <c r="BN644" i="3"/>
  <c r="BR645" i="3"/>
  <c r="BS644" i="3"/>
  <c r="BW645" i="3" s="1"/>
  <c r="Q39" i="7"/>
  <c r="Q42" i="7" s="1"/>
  <c r="AC39" i="7"/>
  <c r="BX644" i="3"/>
  <c r="CB645" i="3" s="1"/>
  <c r="Y7" i="15"/>
  <c r="T7" i="15"/>
  <c r="O27" i="7"/>
  <c r="Y27" i="7"/>
  <c r="AG27" i="7"/>
  <c r="BX658" i="3"/>
  <c r="CB659" i="3"/>
  <c r="BA995" i="3"/>
  <c r="AC796" i="3"/>
  <c r="BN658" i="3"/>
  <c r="CH658" i="3"/>
  <c r="CL659" i="3"/>
  <c r="CM658" i="3"/>
  <c r="CQ659" i="3"/>
  <c r="CC658" i="3"/>
  <c r="CG659" i="3"/>
  <c r="BG243" i="3"/>
  <c r="BO245" i="3" s="1"/>
  <c r="T266" i="3" s="1"/>
  <c r="BS658" i="3"/>
  <c r="BW659" i="3"/>
  <c r="D104" i="11"/>
  <c r="B96" i="4"/>
  <c r="T63" i="4"/>
  <c r="T97" i="4" s="1"/>
  <c r="D11" i="11"/>
  <c r="DR660" i="3"/>
  <c r="BR659" i="3"/>
  <c r="CS661" i="3"/>
  <c r="CS660" i="3"/>
  <c r="D9" i="11"/>
  <c r="B13" i="11"/>
  <c r="D39" i="11"/>
  <c r="C13" i="11"/>
  <c r="D26" i="11"/>
  <c r="D96" i="11"/>
  <c r="D13" i="11"/>
  <c r="AP94" i="20"/>
  <c r="AJ1015" i="3"/>
  <c r="AJ1011" i="3"/>
  <c r="AJ1020" i="3"/>
  <c r="AJ986" i="3"/>
  <c r="AJ995" i="3"/>
  <c r="AJ992" i="3"/>
  <c r="AA39" i="7" l="1"/>
  <c r="W39" i="7"/>
  <c r="AE39" i="7"/>
  <c r="K39" i="7"/>
  <c r="K42" i="7" s="1"/>
  <c r="Y42" i="7"/>
  <c r="O42" i="7"/>
  <c r="AE42" i="7"/>
  <c r="G39" i="7"/>
  <c r="G42" i="7" s="1"/>
  <c r="S39" i="7"/>
  <c r="S42" i="7" s="1"/>
  <c r="AG39" i="7"/>
  <c r="AG42" i="7" s="1"/>
  <c r="U39" i="7"/>
  <c r="U42" i="7" s="1"/>
  <c r="AA42" i="7"/>
  <c r="D80" i="11"/>
  <c r="D82" i="11"/>
  <c r="B81" i="13"/>
  <c r="R81" i="4"/>
  <c r="B77" i="13"/>
  <c r="M27" i="7"/>
  <c r="AC42" i="7"/>
  <c r="K27" i="7"/>
  <c r="M42" i="7"/>
  <c r="G27" i="7"/>
  <c r="W42" i="7"/>
  <c r="U27" i="7"/>
  <c r="S27" i="7"/>
  <c r="Q27" i="7"/>
  <c r="W27" i="7"/>
  <c r="AA27" i="7"/>
  <c r="I27" i="7"/>
  <c r="AE27" i="7"/>
  <c r="AM732" i="3"/>
  <c r="AM731" i="3"/>
  <c r="I14" i="7"/>
  <c r="E17" i="7"/>
  <c r="G17" i="7" s="1"/>
  <c r="I17" i="7" s="1"/>
  <c r="K17" i="7" s="1"/>
  <c r="M17" i="7" s="1"/>
  <c r="O17" i="7" s="1"/>
  <c r="Q17" i="7" s="1"/>
  <c r="S17" i="7" s="1"/>
  <c r="U17" i="7" s="1"/>
  <c r="W17" i="7" s="1"/>
  <c r="Y17" i="7" s="1"/>
  <c r="AA17" i="7" s="1"/>
  <c r="AC17" i="7" s="1"/>
  <c r="AE17" i="7" s="1"/>
  <c r="AG17" i="7" s="1"/>
  <c r="D47" i="11"/>
  <c r="C105" i="11"/>
  <c r="C63" i="4"/>
  <c r="B63" i="13" s="1"/>
  <c r="D46" i="11"/>
  <c r="B55" i="11"/>
  <c r="B64" i="11" s="1"/>
  <c r="B98" i="11" s="1"/>
  <c r="B106" i="11" s="1"/>
  <c r="B54" i="13"/>
  <c r="R54" i="4"/>
  <c r="R63" i="4" s="1"/>
  <c r="AB48" i="15"/>
  <c r="D105" i="11"/>
  <c r="C97" i="11"/>
  <c r="B97" i="11"/>
  <c r="C78" i="11"/>
  <c r="D78" i="11" s="1"/>
  <c r="D71" i="11"/>
  <c r="D66" i="11"/>
  <c r="E63" i="4"/>
  <c r="E97" i="4" s="1"/>
  <c r="E105" i="4" s="1"/>
  <c r="B62" i="4"/>
  <c r="C63" i="11"/>
  <c r="D63" i="11" s="1"/>
  <c r="C55" i="11"/>
  <c r="S63" i="4"/>
  <c r="S97" i="4" s="1"/>
  <c r="E97" i="13" s="1"/>
  <c r="T105" i="4"/>
  <c r="H97" i="13"/>
  <c r="H63" i="13"/>
  <c r="B63" i="4"/>
  <c r="C12" i="4"/>
  <c r="B12" i="13" s="1"/>
  <c r="T789" i="20"/>
  <c r="T788" i="20" s="1"/>
  <c r="AF788" i="20" s="1"/>
  <c r="AS575" i="20"/>
  <c r="AK551" i="20"/>
  <c r="T797" i="20" s="1"/>
  <c r="T796" i="20"/>
  <c r="AK72" i="20"/>
  <c r="T784" i="20"/>
  <c r="AF784" i="20" s="1"/>
  <c r="E9" i="7"/>
  <c r="G8" i="7"/>
  <c r="AD27" i="15"/>
  <c r="T27" i="15"/>
  <c r="AI27" i="15"/>
  <c r="F30" i="8"/>
  <c r="BG728" i="3"/>
  <c r="I30" i="8"/>
  <c r="Z807" i="3" s="1"/>
  <c r="E6" i="7" s="1"/>
  <c r="G6" i="7" s="1"/>
  <c r="I6" i="7" s="1"/>
  <c r="T753" i="3"/>
  <c r="C30" i="8" s="1"/>
  <c r="BG696" i="3"/>
  <c r="BH688" i="3" s="1"/>
  <c r="BI688" i="3" s="1"/>
  <c r="DC635" i="3"/>
  <c r="CX635" i="3"/>
  <c r="CS644" i="3"/>
  <c r="CG645" i="3"/>
  <c r="CS645" i="3" s="1"/>
  <c r="BH714" i="3"/>
  <c r="BI714" i="3" s="1"/>
  <c r="BH711" i="3"/>
  <c r="BI711" i="3" s="1"/>
  <c r="BH718" i="3"/>
  <c r="BI718" i="3" s="1"/>
  <c r="BH713" i="3"/>
  <c r="BI713" i="3" s="1"/>
  <c r="BH705" i="3"/>
  <c r="BI705" i="3" s="1"/>
  <c r="BS635" i="3"/>
  <c r="E12" i="21" s="1"/>
  <c r="I12" i="21" s="1"/>
  <c r="V29" i="25"/>
  <c r="BN635" i="3"/>
  <c r="DX638" i="3" s="1"/>
  <c r="BH716" i="3"/>
  <c r="BI716" i="3" s="1"/>
  <c r="BH703" i="3"/>
  <c r="BI703" i="3" s="1"/>
  <c r="BG635" i="3"/>
  <c r="X1027" i="3" s="1"/>
  <c r="AG1024" i="3" s="1"/>
  <c r="BH727" i="3"/>
  <c r="BI727" i="3" s="1"/>
  <c r="CS635" i="3"/>
  <c r="BK635" i="3"/>
  <c r="X1031" i="3" s="1"/>
  <c r="BH721" i="3"/>
  <c r="BI721" i="3" s="1"/>
  <c r="BH709" i="3"/>
  <c r="BI709" i="3" s="1"/>
  <c r="BH712" i="3"/>
  <c r="BI712" i="3" s="1"/>
  <c r="DH635" i="3"/>
  <c r="DR635" i="3"/>
  <c r="EW635" i="3"/>
  <c r="BA987" i="3"/>
  <c r="I1027" i="3" s="1"/>
  <c r="BH706" i="3"/>
  <c r="BI706" i="3" s="1"/>
  <c r="BH724" i="3"/>
  <c r="BI724" i="3" s="1"/>
  <c r="BH704" i="3"/>
  <c r="BI704" i="3" s="1"/>
  <c r="BH717" i="3"/>
  <c r="BI717" i="3" s="1"/>
  <c r="BX635" i="3"/>
  <c r="EH640" i="3" s="1"/>
  <c r="EH635" i="3"/>
  <c r="J26" i="25"/>
  <c r="DM635" i="3"/>
  <c r="ER635" i="3"/>
  <c r="DX635" i="3"/>
  <c r="CC635" i="3"/>
  <c r="EM661" i="3" s="1"/>
  <c r="E6" i="21"/>
  <c r="BH725" i="3"/>
  <c r="BI725" i="3" s="1"/>
  <c r="BH726" i="3"/>
  <c r="BI726" i="3" s="1"/>
  <c r="BH710" i="3"/>
  <c r="BI710" i="3" s="1"/>
  <c r="BH719" i="3"/>
  <c r="BI719" i="3" s="1"/>
  <c r="BH708" i="3"/>
  <c r="BI708" i="3" s="1"/>
  <c r="BH715" i="3"/>
  <c r="BI715" i="3" s="1"/>
  <c r="BH723" i="3"/>
  <c r="BI723" i="3" s="1"/>
  <c r="AC882" i="3"/>
  <c r="AC883" i="3" s="1"/>
  <c r="BH722" i="3"/>
  <c r="BI722" i="3" s="1"/>
  <c r="BH707" i="3"/>
  <c r="BH720" i="3"/>
  <c r="BI720" i="3" s="1"/>
  <c r="J20" i="25"/>
  <c r="E92" i="20"/>
  <c r="J24" i="25"/>
  <c r="EC635" i="3"/>
  <c r="AH29" i="25"/>
  <c r="J22" i="25"/>
  <c r="P29" i="25"/>
  <c r="J19" i="25"/>
  <c r="AN29" i="25"/>
  <c r="J23" i="25"/>
  <c r="J25" i="25"/>
  <c r="EM635" i="3"/>
  <c r="AV110" i="20"/>
  <c r="AW106" i="20" s="1"/>
  <c r="AB29" i="25"/>
  <c r="J21" i="25"/>
  <c r="J27" i="25"/>
  <c r="EC640" i="3"/>
  <c r="CH635" i="3"/>
  <c r="CM635" i="3"/>
  <c r="E63" i="13" l="1"/>
  <c r="R97" i="4"/>
  <c r="R105" i="4" s="1"/>
  <c r="E21" i="7"/>
  <c r="E34" i="7" s="1"/>
  <c r="G7" i="7"/>
  <c r="G21" i="7"/>
  <c r="G34" i="7" s="1"/>
  <c r="I21" i="7"/>
  <c r="I34" i="7" s="1"/>
  <c r="K14" i="7"/>
  <c r="D55" i="11"/>
  <c r="D97" i="11"/>
  <c r="C97" i="4"/>
  <c r="B97" i="13" s="1"/>
  <c r="C64" i="11"/>
  <c r="C98" i="11" s="1"/>
  <c r="S105" i="4"/>
  <c r="D64" i="11"/>
  <c r="S107" i="4"/>
  <c r="E105" i="13"/>
  <c r="T107" i="4"/>
  <c r="H107" i="13" s="1"/>
  <c r="H105" i="13"/>
  <c r="AK553" i="20"/>
  <c r="T795" i="20" s="1"/>
  <c r="AF795" i="20" s="1"/>
  <c r="T785" i="20"/>
  <c r="AF785" i="20" s="1"/>
  <c r="AK174" i="20"/>
  <c r="T791" i="20" s="1"/>
  <c r="AF791" i="20" s="1"/>
  <c r="I8" i="7"/>
  <c r="G9" i="7"/>
  <c r="DX657" i="3"/>
  <c r="EC661" i="3"/>
  <c r="EC649" i="3"/>
  <c r="EC647" i="3"/>
  <c r="EC660" i="3"/>
  <c r="EC645" i="3"/>
  <c r="EC650" i="3"/>
  <c r="EC654" i="3"/>
  <c r="E13" i="21"/>
  <c r="I13" i="21" s="1"/>
  <c r="BH693" i="3"/>
  <c r="BI693" i="3" s="1"/>
  <c r="BH673" i="3"/>
  <c r="BI673" i="3" s="1"/>
  <c r="Y798" i="3"/>
  <c r="Y799" i="3"/>
  <c r="Z816" i="3" s="1"/>
  <c r="E7" i="7"/>
  <c r="BW637" i="3"/>
  <c r="EC662" i="3"/>
  <c r="EC646" i="3"/>
  <c r="EC643" i="3"/>
  <c r="DX661" i="3"/>
  <c r="BH674" i="3"/>
  <c r="BI674" i="3" s="1"/>
  <c r="BH681" i="3"/>
  <c r="BI681" i="3" s="1"/>
  <c r="BH692" i="3"/>
  <c r="BI692" i="3" s="1"/>
  <c r="DX651" i="3"/>
  <c r="DX648" i="3"/>
  <c r="BH691" i="3"/>
  <c r="BI691" i="3" s="1"/>
  <c r="BH671" i="3"/>
  <c r="BI671" i="3" s="1"/>
  <c r="BH678" i="3"/>
  <c r="BI678" i="3" s="1"/>
  <c r="BH680" i="3"/>
  <c r="BI680" i="3" s="1"/>
  <c r="BH677" i="3"/>
  <c r="BI677" i="3" s="1"/>
  <c r="BH675" i="3"/>
  <c r="BI675" i="3" s="1"/>
  <c r="DX640" i="3"/>
  <c r="DX662" i="3"/>
  <c r="DX656" i="3"/>
  <c r="DX652" i="3"/>
  <c r="EH642" i="3"/>
  <c r="DX654" i="3"/>
  <c r="DX641" i="3"/>
  <c r="DX655" i="3"/>
  <c r="BR637" i="3"/>
  <c r="EH656" i="3"/>
  <c r="DX642" i="3"/>
  <c r="DX659" i="3"/>
  <c r="BH694" i="3"/>
  <c r="BI694" i="3" s="1"/>
  <c r="DX653" i="3"/>
  <c r="DX643" i="3"/>
  <c r="EH659" i="3"/>
  <c r="DX650" i="3"/>
  <c r="EC639" i="3"/>
  <c r="EC653" i="3"/>
  <c r="EC651" i="3"/>
  <c r="EC638" i="3"/>
  <c r="EC642" i="3"/>
  <c r="EC652" i="3"/>
  <c r="BS663" i="3"/>
  <c r="AB970" i="3" s="1"/>
  <c r="EC641" i="3"/>
  <c r="EC644" i="3"/>
  <c r="EC659" i="3"/>
  <c r="EC658" i="3"/>
  <c r="EC655" i="3"/>
  <c r="EC648" i="3"/>
  <c r="BH684" i="3"/>
  <c r="BI684" i="3" s="1"/>
  <c r="BH690" i="3"/>
  <c r="BI690" i="3" s="1"/>
  <c r="BH676" i="3"/>
  <c r="BI676" i="3" s="1"/>
  <c r="BH679" i="3"/>
  <c r="BI679" i="3" s="1"/>
  <c r="BH672" i="3"/>
  <c r="BI672" i="3" s="1"/>
  <c r="BH687" i="3"/>
  <c r="BI687" i="3" s="1"/>
  <c r="EC657" i="3"/>
  <c r="BH685" i="3"/>
  <c r="BI685" i="3" s="1"/>
  <c r="BH686" i="3"/>
  <c r="BI686" i="3" s="1"/>
  <c r="BH695" i="3"/>
  <c r="BI695" i="3" s="1"/>
  <c r="EC656" i="3"/>
  <c r="BH682" i="3"/>
  <c r="BI682" i="3" s="1"/>
  <c r="BH689" i="3"/>
  <c r="BI689" i="3" s="1"/>
  <c r="BH683" i="3"/>
  <c r="BI683" i="3" s="1"/>
  <c r="AG1028" i="3"/>
  <c r="DX644" i="3"/>
  <c r="E11" i="21"/>
  <c r="I11" i="21" s="1"/>
  <c r="DX647" i="3"/>
  <c r="DX645" i="3"/>
  <c r="DX649" i="3"/>
  <c r="EH649" i="3"/>
  <c r="EH662" i="3"/>
  <c r="DX658" i="3"/>
  <c r="BN663" i="3"/>
  <c r="AB969" i="3" s="1"/>
  <c r="AJ969" i="3" s="1"/>
  <c r="DX646" i="3"/>
  <c r="DX660" i="3"/>
  <c r="DX639" i="3"/>
  <c r="EH658" i="3"/>
  <c r="EH646" i="3"/>
  <c r="EH655" i="3"/>
  <c r="EH639" i="3"/>
  <c r="EH648" i="3"/>
  <c r="EM646" i="3"/>
  <c r="EH641" i="3"/>
  <c r="EH647" i="3"/>
  <c r="CB637" i="3"/>
  <c r="EH657" i="3"/>
  <c r="BA989" i="3"/>
  <c r="EM645" i="3"/>
  <c r="EM652" i="3"/>
  <c r="EM638" i="3"/>
  <c r="I1031" i="3"/>
  <c r="BA990" i="3" s="1"/>
  <c r="EM660" i="3"/>
  <c r="EM649" i="3"/>
  <c r="E14" i="21"/>
  <c r="CG637" i="3"/>
  <c r="EH660" i="3"/>
  <c r="EH653" i="3"/>
  <c r="BX663" i="3"/>
  <c r="AB971" i="3" s="1"/>
  <c r="AJ971" i="3" s="1"/>
  <c r="EM662" i="3"/>
  <c r="EM648" i="3"/>
  <c r="EM656" i="3"/>
  <c r="EM653" i="3"/>
  <c r="EM659" i="3"/>
  <c r="CC663" i="3"/>
  <c r="AB972" i="3" s="1"/>
  <c r="AJ972" i="3" s="1"/>
  <c r="EH661" i="3"/>
  <c r="EH652" i="3"/>
  <c r="EH650" i="3"/>
  <c r="EH654" i="3"/>
  <c r="EH644" i="3"/>
  <c r="EH651" i="3"/>
  <c r="EH643" i="3"/>
  <c r="EH638" i="3"/>
  <c r="EH645" i="3"/>
  <c r="AW109" i="20"/>
  <c r="AW108" i="20"/>
  <c r="BH728" i="3"/>
  <c r="BI707" i="3"/>
  <c r="BI728" i="3" s="1"/>
  <c r="AM753" i="3" s="1"/>
  <c r="I7" i="7"/>
  <c r="K6" i="7"/>
  <c r="EM639" i="3"/>
  <c r="EM650" i="3"/>
  <c r="EM641" i="3"/>
  <c r="EM644" i="3"/>
  <c r="EM643" i="3"/>
  <c r="EM651" i="3"/>
  <c r="EM642" i="3"/>
  <c r="EM647" i="3"/>
  <c r="EM640" i="3"/>
  <c r="EM657" i="3"/>
  <c r="EM658" i="3"/>
  <c r="EM654" i="3"/>
  <c r="EM655" i="3"/>
  <c r="EW641" i="3"/>
  <c r="EW661" i="3"/>
  <c r="EW644" i="3"/>
  <c r="EW656" i="3"/>
  <c r="EW655" i="3"/>
  <c r="CQ637" i="3"/>
  <c r="EW659" i="3"/>
  <c r="EW653" i="3"/>
  <c r="EW657" i="3"/>
  <c r="EW645" i="3"/>
  <c r="EW651" i="3"/>
  <c r="EW643" i="3"/>
  <c r="CM663" i="3"/>
  <c r="EW658" i="3"/>
  <c r="EW647" i="3"/>
  <c r="EW650" i="3"/>
  <c r="EW662" i="3"/>
  <c r="EW649" i="3"/>
  <c r="EW640" i="3"/>
  <c r="EW652" i="3"/>
  <c r="EW642" i="3"/>
  <c r="EW654" i="3"/>
  <c r="EW648" i="3"/>
  <c r="EW660" i="3"/>
  <c r="EW639" i="3"/>
  <c r="EW646" i="3"/>
  <c r="AW107" i="20"/>
  <c r="E15" i="21"/>
  <c r="CL637" i="3"/>
  <c r="ER653" i="3"/>
  <c r="ER660" i="3"/>
  <c r="ER639" i="3"/>
  <c r="ER659" i="3"/>
  <c r="ER646" i="3"/>
  <c r="ER641" i="3"/>
  <c r="ER645" i="3"/>
  <c r="ER657" i="3"/>
  <c r="ER642" i="3"/>
  <c r="CH663" i="3"/>
  <c r="ER658" i="3"/>
  <c r="ER640" i="3"/>
  <c r="ER656" i="3"/>
  <c r="ER647" i="3"/>
  <c r="ER650" i="3"/>
  <c r="ER654" i="3"/>
  <c r="ER649" i="3"/>
  <c r="ER643" i="3"/>
  <c r="ER655" i="3"/>
  <c r="CM636" i="3"/>
  <c r="ER644" i="3"/>
  <c r="ER662" i="3"/>
  <c r="ER661" i="3"/>
  <c r="ER648" i="3"/>
  <c r="ER652" i="3"/>
  <c r="ER651" i="3"/>
  <c r="ER638" i="3"/>
  <c r="EW638" i="3"/>
  <c r="AW105" i="20"/>
  <c r="AW104" i="20"/>
  <c r="J29" i="25"/>
  <c r="AT21" i="25" s="1"/>
  <c r="AJ970" i="3"/>
  <c r="B97" i="4" l="1"/>
  <c r="K21" i="7"/>
  <c r="K34" i="7" s="1"/>
  <c r="M14" i="7"/>
  <c r="C105" i="4"/>
  <c r="D98" i="11"/>
  <c r="C106" i="11"/>
  <c r="D106" i="11" s="1"/>
  <c r="E107" i="13"/>
  <c r="AC455" i="3"/>
  <c r="AF766" i="20"/>
  <c r="AD11" i="15"/>
  <c r="AD23" i="15" s="1"/>
  <c r="AD26" i="15" s="1"/>
  <c r="AD28" i="15" s="1"/>
  <c r="AI11" i="15"/>
  <c r="AI23" i="15" s="1"/>
  <c r="AI26" i="15" s="1"/>
  <c r="AI28" i="15" s="1"/>
  <c r="K8" i="7"/>
  <c r="I9" i="7"/>
  <c r="E4" i="7"/>
  <c r="E5" i="7" s="1"/>
  <c r="E10" i="7" s="1"/>
  <c r="E36" i="7" s="1"/>
  <c r="E44" i="7" s="1"/>
  <c r="E59" i="7" s="1"/>
  <c r="BH696" i="3"/>
  <c r="BI696" i="3"/>
  <c r="AH753" i="3" s="1"/>
  <c r="E91" i="20" s="1"/>
  <c r="E94" i="20" s="1"/>
  <c r="EC663" i="3"/>
  <c r="J118" i="20" s="1"/>
  <c r="J121" i="20" s="1"/>
  <c r="J124" i="20" s="1"/>
  <c r="DX663" i="3"/>
  <c r="E118" i="20" s="1"/>
  <c r="E121" i="20" s="1"/>
  <c r="E124" i="20" s="1"/>
  <c r="E16" i="21"/>
  <c r="I14" i="21" s="1"/>
  <c r="EH663" i="3"/>
  <c r="O118" i="20" s="1"/>
  <c r="O121" i="20" s="1"/>
  <c r="O124" i="20" s="1"/>
  <c r="CS637" i="3"/>
  <c r="O756" i="3" s="1"/>
  <c r="ER663" i="3"/>
  <c r="Y118" i="20" s="1"/>
  <c r="Y121" i="20" s="1"/>
  <c r="Y124" i="20" s="1"/>
  <c r="EM663" i="3"/>
  <c r="T118" i="20" s="1"/>
  <c r="T121" i="20" s="1"/>
  <c r="T124" i="20" s="1"/>
  <c r="AT25" i="25"/>
  <c r="AT19" i="25"/>
  <c r="AT22" i="25"/>
  <c r="AW110" i="20"/>
  <c r="EW663" i="3"/>
  <c r="AD118" i="20" s="1"/>
  <c r="AD121" i="20" s="1"/>
  <c r="AD124" i="20" s="1"/>
  <c r="K7" i="7"/>
  <c r="M6" i="7"/>
  <c r="AT29" i="25"/>
  <c r="AU38" i="25"/>
  <c r="AU43" i="25"/>
  <c r="AU36" i="25"/>
  <c r="AU37" i="25"/>
  <c r="AU40" i="25"/>
  <c r="AU45" i="25"/>
  <c r="AU39" i="25"/>
  <c r="AU44" i="25"/>
  <c r="AU41" i="25"/>
  <c r="AU46" i="25"/>
  <c r="AU47" i="25"/>
  <c r="AT28" i="25"/>
  <c r="AU42" i="25"/>
  <c r="AT20" i="25"/>
  <c r="AT26" i="25"/>
  <c r="AT24" i="25"/>
  <c r="AT27" i="25"/>
  <c r="AT23" i="25"/>
  <c r="AB973" i="3"/>
  <c r="E64" i="7" l="1"/>
  <c r="E65" i="7"/>
  <c r="E69" i="7" s="1"/>
  <c r="E71" i="7" s="1"/>
  <c r="E48" i="7"/>
  <c r="O14" i="7"/>
  <c r="M21" i="7"/>
  <c r="M34" i="7" s="1"/>
  <c r="AG252" i="20"/>
  <c r="B105" i="4"/>
  <c r="B105" i="13"/>
  <c r="AC454" i="3"/>
  <c r="T11" i="15"/>
  <c r="T23" i="15" s="1"/>
  <c r="T26" i="15" s="1"/>
  <c r="T28" i="15" s="1"/>
  <c r="Y11" i="15"/>
  <c r="Y23" i="15" s="1"/>
  <c r="Y26" i="15" s="1"/>
  <c r="Y28" i="15" s="1"/>
  <c r="Y64" i="15" s="1"/>
  <c r="Y68" i="15" s="1"/>
  <c r="M8" i="7"/>
  <c r="K9" i="7"/>
  <c r="G4" i="7"/>
  <c r="G5" i="7" s="1"/>
  <c r="G10" i="7" s="1"/>
  <c r="G36" i="7" s="1"/>
  <c r="G44" i="7" s="1"/>
  <c r="G59" i="7" s="1"/>
  <c r="E81" i="20"/>
  <c r="E82" i="20" s="1"/>
  <c r="E83" i="20" s="1"/>
  <c r="AP83" i="20" s="1"/>
  <c r="AK97" i="20" s="1"/>
  <c r="T786" i="20" s="1"/>
  <c r="AF786" i="20" s="1"/>
  <c r="I15" i="21"/>
  <c r="I16" i="21" s="1"/>
  <c r="CS663" i="3"/>
  <c r="U588" i="20" s="1"/>
  <c r="P420" i="3"/>
  <c r="E126" i="20"/>
  <c r="E127" i="20" s="1"/>
  <c r="AK131" i="20" s="1"/>
  <c r="T787" i="20" s="1"/>
  <c r="AF787" i="20" s="1"/>
  <c r="E46" i="7"/>
  <c r="E47" i="7"/>
  <c r="O6" i="7"/>
  <c r="M7" i="7"/>
  <c r="AJ973" i="3"/>
  <c r="AJ975" i="3" s="1"/>
  <c r="AB974" i="3"/>
  <c r="G64" i="7" l="1"/>
  <c r="G65" i="7"/>
  <c r="AJ977" i="3"/>
  <c r="AJ1008" i="3"/>
  <c r="O21" i="7"/>
  <c r="O34" i="7" s="1"/>
  <c r="Q14" i="7"/>
  <c r="AB47" i="15"/>
  <c r="AB49" i="15" s="1"/>
  <c r="AB54" i="15" s="1"/>
  <c r="AB55" i="15" s="1"/>
  <c r="N154" i="25"/>
  <c r="AB249" i="20"/>
  <c r="AG251" i="20" s="1"/>
  <c r="AG253" i="20" s="1"/>
  <c r="AK256" i="20" s="1"/>
  <c r="T792" i="20" s="1"/>
  <c r="AF792" i="20" s="1"/>
  <c r="AC453" i="3"/>
  <c r="T29" i="15"/>
  <c r="M9" i="7"/>
  <c r="O8" i="7"/>
  <c r="AJ1028" i="3"/>
  <c r="AP768" i="20" s="1"/>
  <c r="AJ1024" i="3"/>
  <c r="AP767" i="20" s="1"/>
  <c r="G48" i="7"/>
  <c r="I4" i="7"/>
  <c r="G46" i="7"/>
  <c r="G47" i="7"/>
  <c r="O7" i="7"/>
  <c r="Q6" i="7"/>
  <c r="AJ1032" i="3"/>
  <c r="B1039" i="3"/>
  <c r="AP765" i="20"/>
  <c r="G69" i="7" l="1"/>
  <c r="G71" i="7" s="1"/>
  <c r="AP769" i="20"/>
  <c r="AZ849" i="3"/>
  <c r="AZ846" i="3"/>
  <c r="AZ854" i="3" s="1"/>
  <c r="Q21" i="7"/>
  <c r="Q34" i="7" s="1"/>
  <c r="S14" i="7"/>
  <c r="N155" i="25"/>
  <c r="N165" i="25"/>
  <c r="Q8" i="7"/>
  <c r="O9" i="7"/>
  <c r="I5" i="7"/>
  <c r="I10" i="7" s="1"/>
  <c r="I36" i="7" s="1"/>
  <c r="K4" i="7"/>
  <c r="Q7" i="7"/>
  <c r="S6" i="7"/>
  <c r="T24" i="15"/>
  <c r="AP772" i="20"/>
  <c r="AP771" i="20" s="1"/>
  <c r="AP774" i="20" s="1"/>
  <c r="AF767" i="20" s="1"/>
  <c r="AF768" i="20" s="1"/>
  <c r="AK774" i="20" s="1"/>
  <c r="T799" i="20" s="1"/>
  <c r="AF799" i="20" s="1"/>
  <c r="AF801" i="20" s="1"/>
  <c r="U14" i="7" l="1"/>
  <c r="S21" i="7"/>
  <c r="S34" i="7" s="1"/>
  <c r="S8" i="7"/>
  <c r="Q9" i="7"/>
  <c r="K5" i="7"/>
  <c r="K10" i="7" s="1"/>
  <c r="K36" i="7" s="1"/>
  <c r="M4" i="7"/>
  <c r="I44" i="7"/>
  <c r="I59" i="7" s="1"/>
  <c r="I48" i="7"/>
  <c r="U6" i="7"/>
  <c r="S7" i="7"/>
  <c r="AD38" i="15"/>
  <c r="AD40" i="15" s="1"/>
  <c r="Y38" i="15"/>
  <c r="Y40" i="15" s="1"/>
  <c r="I64" i="7" l="1"/>
  <c r="I65" i="7"/>
  <c r="W14" i="7"/>
  <c r="U21" i="7"/>
  <c r="U34" i="7" s="1"/>
  <c r="S9" i="7"/>
  <c r="U8" i="7"/>
  <c r="I47" i="7"/>
  <c r="I46" i="7"/>
  <c r="O4" i="7"/>
  <c r="M5" i="7"/>
  <c r="M10" i="7" s="1"/>
  <c r="M36" i="7" s="1"/>
  <c r="K48" i="7"/>
  <c r="K44" i="7"/>
  <c r="K59" i="7" s="1"/>
  <c r="W6" i="7"/>
  <c r="U7" i="7"/>
  <c r="Y41" i="15"/>
  <c r="AB56" i="15" s="1"/>
  <c r="K65" i="7" l="1"/>
  <c r="K64" i="7"/>
  <c r="K69" i="7" s="1"/>
  <c r="K71" i="7" s="1"/>
  <c r="I69" i="7"/>
  <c r="I71" i="7" s="1"/>
  <c r="W21" i="7"/>
  <c r="W34" i="7" s="1"/>
  <c r="Y14" i="7"/>
  <c r="W8" i="7"/>
  <c r="U9" i="7"/>
  <c r="M44" i="7"/>
  <c r="M59" i="7" s="1"/>
  <c r="M48" i="7"/>
  <c r="K46" i="7"/>
  <c r="K47" i="7"/>
  <c r="O5" i="7"/>
  <c r="O10" i="7" s="1"/>
  <c r="O36" i="7" s="1"/>
  <c r="Q4" i="7"/>
  <c r="W7" i="7"/>
  <c r="Y6" i="7"/>
  <c r="AB57" i="15"/>
  <c r="AB59" i="15" s="1"/>
  <c r="AB76" i="15" s="1"/>
  <c r="AB77" i="15" s="1"/>
  <c r="M26" i="3"/>
  <c r="P203" i="3" s="1"/>
  <c r="M65" i="7" l="1"/>
  <c r="M64" i="7"/>
  <c r="M69" i="7" s="1"/>
  <c r="M71" i="7" s="1"/>
  <c r="Y21" i="7"/>
  <c r="Y34" i="7" s="1"/>
  <c r="AA14" i="7"/>
  <c r="W9" i="7"/>
  <c r="Y8" i="7"/>
  <c r="Q5" i="7"/>
  <c r="Q10" i="7" s="1"/>
  <c r="Q36" i="7" s="1"/>
  <c r="S4" i="7"/>
  <c r="O48" i="7"/>
  <c r="O44" i="7"/>
  <c r="O59" i="7" s="1"/>
  <c r="M47" i="7"/>
  <c r="M46" i="7"/>
  <c r="Y7" i="7"/>
  <c r="AA6" i="7"/>
  <c r="M27" i="3"/>
  <c r="P204" i="3" s="1"/>
  <c r="E3" i="21"/>
  <c r="E7" i="21" s="1"/>
  <c r="E18" i="21" s="1"/>
  <c r="AB78" i="15"/>
  <c r="AB80" i="15" s="1"/>
  <c r="J81" i="15" s="1"/>
  <c r="O65" i="7" l="1"/>
  <c r="O64" i="7"/>
  <c r="O69" i="7" s="1"/>
  <c r="O71" i="7" s="1"/>
  <c r="AA21" i="7"/>
  <c r="AA34" i="7" s="1"/>
  <c r="AC14" i="7"/>
  <c r="AA8" i="7"/>
  <c r="Y9" i="7"/>
  <c r="Q48" i="7"/>
  <c r="Q44" i="7"/>
  <c r="Q59" i="7" s="1"/>
  <c r="O46" i="7"/>
  <c r="O47" i="7"/>
  <c r="U4" i="7"/>
  <c r="S5" i="7"/>
  <c r="S10" i="7" s="1"/>
  <c r="S36" i="7" s="1"/>
  <c r="AA7" i="7"/>
  <c r="AC6" i="7"/>
  <c r="Q65" i="7" l="1"/>
  <c r="Q64" i="7"/>
  <c r="Q69" i="7" s="1"/>
  <c r="Q71" i="7" s="1"/>
  <c r="AE14" i="7"/>
  <c r="AC21" i="7"/>
  <c r="AC34" i="7" s="1"/>
  <c r="AA9" i="7"/>
  <c r="AC8" i="7"/>
  <c r="S44" i="7"/>
  <c r="S59" i="7" s="1"/>
  <c r="S48" i="7"/>
  <c r="Q46" i="7"/>
  <c r="Q47" i="7"/>
  <c r="U5" i="7"/>
  <c r="U10" i="7" s="1"/>
  <c r="U36" i="7" s="1"/>
  <c r="W4" i="7"/>
  <c r="AC7" i="7"/>
  <c r="AE6" i="7"/>
  <c r="S65" i="7" l="1"/>
  <c r="S64" i="7"/>
  <c r="S69" i="7" s="1"/>
  <c r="S71" i="7" s="1"/>
  <c r="AE21" i="7"/>
  <c r="AE34" i="7" s="1"/>
  <c r="AG14" i="7"/>
  <c r="AG21" i="7" s="1"/>
  <c r="AG34" i="7" s="1"/>
  <c r="AE8" i="7"/>
  <c r="AC9" i="7"/>
  <c r="Y4" i="7"/>
  <c r="W5" i="7"/>
  <c r="W10" i="7" s="1"/>
  <c r="W36" i="7" s="1"/>
  <c r="U44" i="7"/>
  <c r="U59" i="7" s="1"/>
  <c r="U48" i="7"/>
  <c r="S46" i="7"/>
  <c r="S47" i="7"/>
  <c r="AG6" i="7"/>
  <c r="AG7" i="7" s="1"/>
  <c r="AE7" i="7"/>
  <c r="U65" i="7" l="1"/>
  <c r="U64" i="7"/>
  <c r="U69" i="7" s="1"/>
  <c r="U71" i="7" s="1"/>
  <c r="AE9" i="7"/>
  <c r="AG8" i="7"/>
  <c r="AG9" i="7" s="1"/>
  <c r="Y5" i="7"/>
  <c r="Y10" i="7" s="1"/>
  <c r="Y36" i="7" s="1"/>
  <c r="AA4" i="7"/>
  <c r="U47" i="7"/>
  <c r="U46" i="7"/>
  <c r="W48" i="7"/>
  <c r="W44" i="7"/>
  <c r="W59" i="7" s="1"/>
  <c r="W64" i="7" l="1"/>
  <c r="W65" i="7"/>
  <c r="W46" i="7"/>
  <c r="W47" i="7"/>
  <c r="AA5" i="7"/>
  <c r="AA10" i="7" s="1"/>
  <c r="AA36" i="7" s="1"/>
  <c r="AC4" i="7"/>
  <c r="Y48" i="7"/>
  <c r="Y44" i="7"/>
  <c r="Y59" i="7" s="1"/>
  <c r="Y64" i="7" l="1"/>
  <c r="Y65" i="7"/>
  <c r="W69" i="7"/>
  <c r="W71" i="7" s="1"/>
  <c r="AA44" i="7"/>
  <c r="AA59" i="7" s="1"/>
  <c r="AA48" i="7"/>
  <c r="AE4" i="7"/>
  <c r="AC5" i="7"/>
  <c r="AC10" i="7" s="1"/>
  <c r="AC36" i="7" s="1"/>
  <c r="Y47" i="7"/>
  <c r="Y46" i="7"/>
  <c r="AA65" i="7" l="1"/>
  <c r="AA64" i="7"/>
  <c r="AA69" i="7" s="1"/>
  <c r="AA71" i="7" s="1"/>
  <c r="Y69" i="7"/>
  <c r="Y71" i="7" s="1"/>
  <c r="AA46" i="7"/>
  <c r="AA47" i="7"/>
  <c r="AC44" i="7"/>
  <c r="AC59" i="7" s="1"/>
  <c r="AC48" i="7"/>
  <c r="AG4" i="7"/>
  <c r="AG5" i="7" s="1"/>
  <c r="AG10" i="7" s="1"/>
  <c r="AG36" i="7" s="1"/>
  <c r="AG44" i="7" s="1"/>
  <c r="AG59" i="7" s="1"/>
  <c r="AE5" i="7"/>
  <c r="AE10" i="7" s="1"/>
  <c r="AE36" i="7" s="1"/>
  <c r="AC65" i="7" l="1"/>
  <c r="AC64" i="7"/>
  <c r="AC69" i="7" s="1"/>
  <c r="AC71" i="7" s="1"/>
  <c r="AG64" i="7"/>
  <c r="AG65" i="7"/>
  <c r="AG48" i="7"/>
  <c r="AC47" i="7"/>
  <c r="AC46" i="7"/>
  <c r="AE44" i="7"/>
  <c r="AE59" i="7" s="1"/>
  <c r="AE48" i="7"/>
  <c r="AG46" i="7"/>
  <c r="AG47" i="7"/>
  <c r="AE65" i="7" l="1"/>
  <c r="AE64" i="7"/>
  <c r="AE69" i="7" s="1"/>
  <c r="AE71" i="7" s="1"/>
  <c r="AG69" i="7"/>
  <c r="AG71" i="7" s="1"/>
  <c r="AE47" i="7"/>
  <c r="AE46"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00000000-0006-0000-0400-000002000000}">
      <text>
        <r>
          <rPr>
            <sz val="9"/>
            <color rgb="FF000000"/>
            <rFont val="Tahoma"/>
            <family val="2"/>
          </rPr>
          <t>Input tax-exempt bond amount.  This cell is linked to the tie breaker.  Do not include any taxable bond amount.</t>
        </r>
      </text>
    </comment>
    <comment ref="Z807" authorId="1" shapeId="0" xr:uid="{00000000-0006-0000-0400-000003000000}">
      <text>
        <r>
          <rPr>
            <sz val="9"/>
            <color rgb="FF000000"/>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rgb="FF000000"/>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rgb="FF000000"/>
            <rFont val="Tahoma"/>
            <family val="2"/>
          </rPr>
          <t>For projects subject to a TCAC Capital Needs Covenant</t>
        </r>
      </text>
    </comment>
    <comment ref="A75" authorId="2" shapeId="0" xr:uid="{00000000-0006-0000-0500-00000400000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rgb="FF000000"/>
            <rFont val="Tahoma"/>
            <family val="2"/>
          </rPr>
          <t xml:space="preserve">Any construction management oversight paid to developer or related party are part of developer fees.
</t>
        </r>
      </text>
    </comment>
    <comment ref="S104" authorId="0" shapeId="0" xr:uid="{00000000-0006-0000-0500-000007000000}">
      <text>
        <r>
          <rPr>
            <sz val="10"/>
            <color rgb="FF000000"/>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color rgb="FF00000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3" authorId="0" shapeId="0" xr:uid="{00000000-0006-0000-0C00-000002000000}">
      <text>
        <r>
          <rPr>
            <sz val="9"/>
            <color rgb="FF000000"/>
            <rFont val="Tahoma"/>
            <family val="2"/>
          </rPr>
          <t>INSERT PERCENTAGE SHARE OF RESIDUAL RECEIPTS CASH FLOW</t>
        </r>
      </text>
    </comment>
    <comment ref="C65" authorId="0" shapeId="0" xr:uid="{00000000-0006-0000-0C00-000001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<sst xmlns="http://schemas.openxmlformats.org/spreadsheetml/2006/main" count="5128" uniqueCount="2685">
  <si>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</si>
  <si>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</si>
  <si>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</si>
  <si>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</si>
  <si>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</si>
  <si>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</si>
  <si>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</si>
  <si>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</si>
  <si>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</si>
  <si>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</si>
  <si>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</si>
  <si>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</si>
  <si>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</si>
  <si>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</si>
  <si>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</si>
  <si>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</si>
  <si>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</si>
  <si>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</si>
  <si>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</si>
  <si>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</si>
  <si>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</si>
  <si>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</si>
  <si>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</si>
  <si>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</si>
  <si>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</si>
  <si>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</si>
  <si>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</si>
  <si>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</si>
  <si>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</si>
  <si>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</si>
  <si>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</si>
  <si>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</si>
  <si>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</si>
  <si>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</si>
  <si>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</si>
  <si>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</si>
  <si>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</si>
  <si>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</si>
  <si>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</si>
  <si>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</si>
  <si>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</si>
  <si>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</si>
  <si>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</si>
  <si>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</si>
  <si>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</si>
  <si>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</si>
  <si>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</si>
  <si>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</si>
  <si>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</si>
  <si>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</si>
  <si>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</si>
  <si>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</si>
  <si>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</si>
  <si>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</si>
  <si>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</si>
  <si>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</si>
  <si>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</si>
  <si>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</si>
  <si>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</si>
  <si>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</si>
  <si>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</si>
  <si>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</si>
  <si>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</si>
  <si>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</si>
  <si>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</si>
  <si>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</si>
  <si>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</si>
  <si>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</si>
  <si>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</si>
  <si>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</si>
  <si>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</si>
  <si>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</si>
  <si>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</si>
  <si>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</si>
  <si>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</si>
  <si>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</si>
  <si>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</si>
  <si>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</si>
  <si>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</si>
  <si>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</si>
  <si>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</si>
  <si>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</si>
  <si>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</si>
  <si>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</si>
  <si>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</si>
  <si>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</si>
  <si>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</si>
  <si>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</si>
  <si>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</si>
  <si>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</si>
  <si>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</si>
  <si>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</si>
  <si>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</si>
  <si>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</si>
  <si>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</si>
  <si>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</si>
  <si>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</si>
  <si>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</si>
  <si>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</si>
  <si>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</si>
  <si>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</si>
  <si>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</si>
  <si>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</si>
  <si>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</si>
  <si>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</si>
  <si>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</si>
  <si>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</si>
  <si>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</si>
  <si>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</si>
  <si>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</si>
  <si>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</si>
  <si>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</si>
  <si>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</si>
  <si>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</si>
  <si>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</si>
  <si>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</si>
  <si>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</si>
  <si>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</si>
  <si>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</si>
  <si>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</si>
  <si>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</si>
  <si>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</si>
  <si>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</si>
  <si>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</si>
  <si>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</si>
  <si>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</si>
  <si>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</si>
  <si>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</si>
  <si>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</si>
  <si>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</si>
  <si>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</si>
  <si>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</si>
  <si>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</si>
  <si>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</si>
  <si>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</si>
  <si>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</si>
  <si>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</si>
  <si>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</si>
  <si>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</si>
  <si>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</si>
  <si>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</si>
  <si>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</si>
  <si>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</si>
  <si>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</si>
  <si>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</si>
  <si>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</si>
  <si>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</si>
  <si>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</si>
  <si>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</si>
  <si>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</si>
  <si>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</si>
  <si>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</si>
  <si>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</si>
  <si>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</si>
  <si>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</si>
  <si>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</si>
  <si>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</si>
  <si>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</si>
  <si>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</si>
  <si>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</si>
  <si>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</si>
  <si>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</si>
  <si>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</si>
  <si>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</si>
  <si>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</si>
  <si>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</si>
  <si>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</si>
  <si>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</si>
  <si>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</si>
  <si>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</si>
  <si>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</si>
  <si>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</si>
  <si>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</si>
  <si>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</si>
  <si>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</si>
  <si>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</si>
  <si>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</si>
  <si>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</si>
  <si>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</si>
  <si>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</si>
  <si>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</si>
  <si>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</si>
  <si>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</si>
  <si>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</si>
  <si>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</si>
  <si>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</si>
  <si>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</si>
  <si>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</si>
  <si>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</si>
  <si>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</si>
  <si>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</si>
  <si>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</si>
  <si>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</si>
  <si>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</si>
  <si>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</si>
  <si>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</si>
  <si>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</si>
  <si>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</si>
  <si>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</si>
  <si>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</si>
  <si>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</si>
  <si>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</si>
  <si>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</si>
  <si>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</si>
  <si>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</si>
  <si>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</si>
  <si>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</si>
  <si>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</si>
  <si>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</si>
  <si>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</si>
  <si>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</si>
  <si>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</si>
  <si>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</si>
  <si>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</si>
  <si>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</si>
  <si>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</si>
  <si>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</si>
  <si>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</si>
  <si>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</si>
  <si>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</si>
  <si>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</si>
  <si>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</si>
  <si>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</si>
  <si>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</si>
  <si>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</si>
  <si>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</si>
  <si>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</si>
  <si>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</si>
  <si>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</si>
  <si>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</si>
  <si>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</si>
  <si>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</si>
  <si>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</si>
  <si>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</si>
  <si>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</si>
  <si>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</si>
  <si>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</si>
  <si>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</si>
  <si>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</si>
  <si>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</si>
  <si>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</si>
  <si>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</si>
  <si>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</si>
  <si>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</si>
  <si>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</si>
  <si>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</si>
  <si>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</si>
  <si>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</si>
  <si>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</si>
  <si>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</si>
  <si>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</si>
  <si>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</si>
  <si>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</si>
  <si>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</si>
  <si>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</si>
  <si>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</si>
  <si>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</si>
  <si>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</si>
  <si>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</si>
  <si>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</si>
  <si>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</si>
  <si>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</si>
  <si>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</si>
  <si>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</si>
  <si>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</si>
  <si>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</si>
  <si>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</si>
  <si>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</si>
  <si>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</si>
  <si>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</si>
  <si>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</si>
  <si>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</si>
  <si>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</si>
  <si>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</si>
  <si>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</si>
  <si>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</si>
  <si>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</si>
  <si>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</si>
  <si>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</si>
  <si>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</si>
  <si>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</si>
  <si>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</si>
  <si>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</si>
  <si>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</si>
  <si>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</si>
  <si>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</si>
  <si>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</si>
  <si>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</si>
  <si>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</si>
  <si>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</si>
  <si>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</si>
  <si>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</si>
  <si>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</si>
  <si>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</si>
  <si>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</si>
  <si>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</si>
  <si>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</si>
  <si>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</si>
  <si>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</si>
  <si>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</si>
  <si>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</si>
  <si>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</si>
  <si>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</si>
  <si>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</si>
  <si>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</si>
  <si>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</si>
  <si>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</si>
  <si>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</si>
  <si>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</si>
  <si>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</si>
  <si>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</si>
  <si>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</si>
  <si>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</si>
  <si>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</si>
  <si>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</si>
  <si>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</si>
  <si>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</si>
  <si>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</si>
  <si>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</si>
  <si>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</si>
  <si>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</si>
  <si>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</si>
  <si>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</si>
  <si>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</si>
  <si>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</si>
  <si>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</si>
  <si>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</si>
  <si>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</si>
  <si>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</si>
  <si>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</si>
  <si>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</si>
  <si>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</si>
  <si>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</si>
  <si>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</si>
  <si>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</si>
  <si>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</si>
  <si>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</si>
  <si>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</si>
  <si>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</si>
  <si>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</si>
  <si>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</si>
  <si>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</si>
  <si>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</si>
  <si>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</si>
  <si>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</si>
  <si>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</si>
  <si>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</si>
  <si>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</si>
  <si>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</si>
  <si>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</si>
  <si>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</si>
  <si>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</si>
  <si>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</si>
  <si>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</si>
  <si>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</si>
  <si>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</si>
  <si>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</si>
  <si>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</si>
  <si>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</si>
  <si>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</si>
  <si>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</si>
  <si>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</si>
  <si>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</si>
  <si>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</si>
  <si>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</si>
  <si>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</si>
  <si>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</si>
  <si>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</si>
  <si>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</si>
  <si>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</si>
  <si>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</si>
  <si>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</si>
  <si>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</si>
  <si>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</si>
  <si>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</si>
  <si>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</si>
  <si>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</si>
  <si>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</si>
  <si>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</si>
  <si>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</si>
  <si>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</si>
  <si>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</si>
  <si>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</si>
  <si>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</si>
  <si>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</si>
  <si>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</si>
  <si>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</si>
  <si>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</si>
  <si>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</si>
  <si>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</si>
  <si>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</si>
  <si>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</si>
  <si>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</si>
  <si>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</si>
  <si>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</si>
  <si>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</si>
  <si>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</si>
  <si>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</si>
  <si>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</si>
  <si>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</si>
  <si>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</si>
  <si>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</si>
  <si>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</si>
  <si>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</si>
  <si>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</si>
  <si>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</si>
  <si>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</si>
  <si>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</si>
  <si>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</si>
  <si>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</si>
  <si>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</si>
  <si>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</si>
  <si>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</si>
  <si>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</si>
  <si>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</si>
  <si>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</si>
  <si>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</si>
  <si>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</si>
  <si>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</si>
  <si>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</si>
  <si>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</si>
  <si>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</si>
  <si>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</si>
  <si>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</si>
  <si>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</si>
  <si>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</si>
  <si>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</si>
  <si>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</si>
  <si>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</si>
  <si>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</si>
  <si>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</si>
  <si>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</si>
  <si>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</si>
  <si>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</si>
  <si>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</si>
  <si>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</si>
  <si>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</si>
  <si>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</si>
  <si>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</si>
  <si>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</si>
  <si>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</si>
  <si>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</si>
  <si>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</si>
  <si>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</si>
  <si>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</si>
  <si>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</si>
  <si>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</si>
  <si>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</si>
  <si>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</si>
  <si>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</si>
  <si>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</si>
  <si>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</si>
  <si>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</si>
  <si>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</si>
  <si>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</si>
  <si>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</si>
  <si>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</si>
  <si>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</si>
  <si>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</si>
  <si>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</si>
  <si>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</si>
  <si>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</si>
  <si>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</si>
  <si>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</si>
  <si>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</si>
  <si>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</si>
  <si>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</si>
  <si>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</si>
  <si>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</si>
  <si>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</si>
  <si>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</si>
  <si>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</si>
  <si>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</si>
  <si>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</si>
  <si>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</si>
  <si>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</si>
  <si>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</si>
  <si>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</si>
  <si>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</si>
  <si>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</si>
  <si>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</si>
  <si>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</si>
  <si>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</si>
  <si>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</si>
  <si>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</si>
  <si>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</si>
  <si>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</si>
  <si>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</si>
  <si>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</si>
  <si>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</si>
  <si>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</si>
  <si>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</si>
  <si>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</si>
  <si>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</si>
  <si>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</si>
  <si>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</si>
  <si>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</si>
  <si>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</si>
  <si>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</si>
  <si>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</si>
  <si>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</si>
  <si>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</si>
  <si>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</si>
  <si>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</si>
  <si>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</si>
  <si>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</si>
  <si>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</si>
  <si>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</si>
  <si>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</si>
  <si>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</si>
  <si>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</si>
  <si>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</si>
  <si>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</si>
  <si>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</si>
  <si>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</si>
  <si>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</si>
  <si>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</si>
  <si>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</si>
  <si>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</si>
  <si>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</si>
  <si>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</si>
  <si>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</si>
  <si>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</si>
  <si>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</si>
  <si>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</si>
  <si>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</si>
  <si>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</si>
  <si>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</si>
  <si>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</si>
  <si>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</si>
  <si>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</si>
  <si>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</si>
  <si>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</si>
  <si>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</si>
  <si>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</si>
  <si>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</si>
  <si>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</si>
  <si>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</si>
  <si>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</si>
  <si>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</si>
  <si>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</si>
  <si>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</si>
  <si>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</si>
  <si>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</si>
  <si>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</si>
  <si>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</si>
  <si>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</si>
  <si>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</si>
  <si>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</si>
  <si>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</si>
  <si>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</si>
  <si>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</si>
  <si>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</si>
  <si>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</si>
  <si>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</si>
  <si>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</si>
  <si>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</si>
  <si>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</si>
  <si>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</si>
  <si>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</si>
  <si>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</si>
  <si>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</si>
  <si>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</si>
  <si>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</si>
  <si>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</si>
  <si>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</si>
  <si>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</si>
  <si>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</si>
  <si>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</si>
  <si>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</si>
  <si>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</si>
  <si>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</si>
  <si>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</si>
  <si>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</si>
  <si>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</si>
  <si>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</si>
  <si>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</si>
  <si>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</si>
  <si>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</si>
  <si>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</si>
  <si>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</si>
  <si>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</si>
  <si>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</si>
  <si>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</si>
  <si>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</si>
  <si>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</si>
  <si>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</si>
  <si>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</si>
  <si>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</si>
  <si>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</si>
  <si>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</si>
  <si>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</si>
  <si>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</si>
  <si>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</si>
  <si>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</si>
  <si>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</si>
  <si>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</si>
  <si>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</si>
  <si>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</si>
  <si>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</si>
  <si>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</si>
  <si>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</si>
  <si>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</si>
  <si>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</si>
  <si>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</si>
  <si>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</si>
  <si>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</si>
  <si>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</si>
  <si>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</si>
  <si>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</si>
  <si>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</si>
  <si>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</si>
  <si>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</si>
  <si>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</si>
  <si>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</si>
  <si>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</si>
  <si>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</si>
  <si>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</si>
  <si>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</si>
  <si>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</si>
  <si>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</si>
  <si>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</si>
  <si>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</si>
  <si>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</si>
  <si>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</si>
  <si>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</si>
  <si>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</si>
  <si>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</si>
  <si>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</si>
  <si>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</si>
  <si>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</si>
  <si>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</si>
  <si>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</si>
  <si>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</si>
  <si>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</si>
  <si>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</si>
  <si>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</si>
  <si>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</si>
  <si>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</si>
  <si>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</si>
  <si>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</si>
  <si>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</si>
  <si>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</si>
  <si>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</si>
  <si>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</si>
  <si>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</si>
  <si>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</si>
  <si>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</si>
  <si>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</si>
  <si>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</si>
  <si>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</si>
  <si>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</si>
  <si>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</si>
  <si>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</si>
  <si>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</si>
  <si>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</si>
  <si>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</si>
  <si>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</si>
  <si>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</si>
  <si>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</si>
  <si>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</si>
  <si>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</si>
  <si>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</si>
  <si>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</si>
  <si>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</si>
  <si>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</si>
  <si>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</si>
  <si>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</si>
  <si>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</si>
  <si>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</si>
  <si>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</si>
  <si>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</si>
  <si>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</si>
  <si>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</si>
  <si>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</si>
  <si>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</si>
  <si>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</si>
  <si>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</si>
  <si>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</si>
  <si>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</si>
  <si>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</si>
  <si>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</si>
  <si>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</si>
  <si>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</si>
  <si>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</si>
  <si>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</si>
  <si>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</si>
  <si>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</si>
  <si>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</si>
  <si>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</si>
  <si>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</si>
  <si>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</si>
  <si>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</si>
  <si>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</si>
  <si>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</si>
  <si>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</si>
  <si>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</si>
  <si>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</si>
  <si>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</si>
  <si>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</si>
  <si>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</si>
  <si>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</si>
  <si>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</si>
  <si>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</si>
  <si>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</si>
  <si>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</si>
  <si>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</si>
  <si>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</si>
  <si>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</si>
  <si>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</si>
  <si>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</si>
  <si>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</si>
  <si>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</si>
  <si>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</si>
  <si>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</si>
  <si>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</si>
  <si>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</si>
  <si>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</si>
  <si>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</si>
  <si>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</si>
  <si>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</si>
  <si>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</si>
  <si>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</si>
  <si>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</si>
  <si>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</si>
  <si>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</si>
  <si>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</si>
  <si>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</si>
  <si>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</si>
  <si>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</si>
  <si>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</si>
  <si>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</si>
  <si>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</si>
  <si>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</si>
  <si>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</si>
  <si>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</si>
  <si>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</si>
  <si>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</si>
  <si>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</si>
  <si>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</si>
  <si>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</si>
  <si>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</si>
  <si>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</si>
  <si>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</si>
  <si>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</si>
  <si>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</si>
  <si>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</si>
  <si>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</si>
  <si>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</si>
  <si>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</si>
  <si>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</si>
  <si>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</si>
  <si>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</si>
  <si>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</si>
  <si>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</si>
  <si>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</si>
  <si>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</si>
  <si>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</si>
  <si>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</si>
  <si>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</si>
  <si>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</si>
  <si>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</si>
  <si>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</si>
  <si>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</si>
  <si>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</si>
  <si>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</si>
  <si>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</si>
  <si>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</si>
  <si>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</si>
  <si>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</si>
  <si>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</si>
  <si>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</si>
  <si>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</si>
  <si>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</si>
  <si>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</si>
  <si>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</si>
  <si>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</si>
  <si>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</si>
  <si>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</si>
  <si>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</si>
  <si>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</si>
  <si>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</si>
  <si>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</si>
  <si>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</si>
  <si>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</si>
  <si>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</si>
  <si>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</si>
  <si>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</si>
  <si>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</si>
  <si>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</si>
  <si>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</si>
  <si>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</si>
  <si>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</si>
  <si>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</si>
  <si>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</si>
  <si>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</si>
  <si>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</si>
  <si>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</si>
  <si>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</si>
  <si>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</si>
  <si>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</si>
  <si>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</si>
  <si>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</si>
  <si>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</si>
  <si>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</si>
  <si>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</si>
  <si>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</si>
  <si>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</si>
  <si>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</si>
  <si>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</si>
  <si>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</si>
  <si>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</si>
  <si>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</si>
  <si>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</si>
  <si>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</si>
  <si>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</si>
  <si>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</si>
  <si>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</si>
  <si>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</si>
  <si>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</si>
  <si>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</si>
  <si>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</si>
  <si>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</si>
  <si>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</si>
  <si>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</si>
  <si>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</si>
  <si>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</si>
  <si>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</si>
  <si>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</si>
  <si>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</si>
  <si>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</si>
  <si>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</si>
  <si>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</si>
  <si>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</si>
  <si>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</si>
  <si>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</si>
  <si>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</si>
  <si>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</si>
  <si>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</si>
  <si>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</si>
  <si>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</si>
  <si>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</si>
  <si>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</si>
  <si>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</si>
  <si>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</si>
  <si>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</si>
  <si>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</si>
  <si>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</si>
  <si>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</si>
  <si>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</si>
  <si>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</si>
  <si>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</si>
  <si>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</si>
  <si>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</si>
  <si>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</si>
  <si>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</si>
  <si>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</si>
  <si>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</si>
  <si>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</si>
  <si>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</si>
  <si>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</si>
  <si>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</si>
  <si>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</si>
  <si>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</si>
  <si>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</si>
  <si>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</si>
  <si>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</si>
  <si>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</si>
  <si>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</si>
  <si>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</si>
  <si>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</si>
  <si>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</si>
  <si>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</si>
  <si>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</si>
  <si>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</si>
  <si>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</si>
  <si>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</si>
  <si>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</si>
  <si>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</si>
  <si>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</si>
  <si>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</si>
  <si>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</si>
  <si>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</si>
  <si>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</si>
  <si>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</si>
  <si>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</si>
  <si>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</si>
  <si>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</si>
  <si>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</si>
  <si>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</si>
  <si>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</si>
  <si>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</si>
  <si>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</si>
  <si>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</si>
  <si>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</si>
  <si>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</si>
  <si>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</si>
  <si>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</si>
  <si>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</si>
  <si>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</si>
  <si>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</si>
  <si>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</si>
  <si>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</si>
  <si>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</si>
  <si>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</si>
  <si>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</si>
  <si>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</si>
  <si>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</si>
  <si>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</si>
  <si>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</si>
  <si>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</si>
  <si>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</si>
  <si>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</si>
  <si>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</si>
  <si>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</si>
  <si>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</si>
  <si>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</si>
  <si>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</si>
  <si>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</si>
  <si>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</si>
  <si>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</si>
  <si>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</si>
  <si>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</si>
  <si>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</si>
  <si>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</si>
  <si>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</si>
  <si>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</si>
  <si>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</si>
  <si>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</si>
  <si>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</si>
  <si>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</si>
  <si>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</si>
  <si>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</si>
  <si>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</si>
  <si>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</si>
  <si>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</si>
  <si>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</si>
  <si>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</si>
  <si>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</si>
  <si>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</si>
  <si>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</si>
  <si>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</si>
  <si>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</si>
  <si>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</si>
  <si>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</si>
  <si>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</si>
  <si>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</si>
  <si>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</si>
  <si>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</si>
  <si>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</si>
  <si>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</si>
  <si>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</si>
  <si>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</si>
  <si>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</si>
  <si>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</si>
  <si>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</si>
  <si>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</si>
  <si>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</si>
  <si>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</si>
  <si>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</si>
  <si>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</si>
  <si>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</si>
  <si>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</si>
  <si>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</si>
  <si>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</si>
  <si>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</si>
  <si>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</si>
  <si>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</si>
  <si>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</si>
  <si>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</si>
  <si>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</si>
  <si>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</si>
  <si>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</si>
  <si>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</si>
  <si>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</si>
  <si>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</si>
  <si>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</si>
  <si>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</si>
  <si>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</si>
  <si>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</si>
  <si>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</si>
  <si>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</si>
  <si>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</si>
  <si>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</si>
  <si>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</si>
  <si>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</si>
  <si>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</si>
  <si>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</si>
  <si>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</si>
  <si>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</si>
  <si>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</si>
  <si>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</si>
  <si>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</si>
  <si>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</si>
  <si>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</si>
  <si>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</si>
  <si>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</si>
  <si>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</si>
  <si>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</si>
  <si>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</si>
  <si>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</si>
  <si>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</si>
  <si>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</si>
  <si>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</si>
  <si>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</si>
  <si>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</si>
  <si>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</si>
  <si>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</si>
  <si>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</si>
  <si>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</si>
  <si>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</si>
  <si>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</si>
  <si>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</si>
  <si>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</si>
  <si>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</si>
  <si>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</si>
  <si>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</si>
  <si>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</si>
  <si>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</si>
  <si>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</si>
  <si>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</si>
  <si>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</si>
  <si>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</si>
  <si>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</si>
  <si>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</si>
  <si>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</si>
  <si>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</si>
  <si>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</si>
  <si>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</si>
  <si>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</si>
  <si>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</si>
  <si>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</si>
  <si>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</si>
  <si>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</si>
  <si>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</si>
  <si>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</si>
  <si>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</si>
  <si>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</si>
  <si>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</si>
  <si>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</si>
  <si>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</si>
  <si>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</si>
  <si>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</si>
  <si>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</si>
  <si>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</si>
  <si>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</si>
  <si>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</si>
  <si>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</si>
  <si>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</si>
  <si>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</si>
  <si>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</si>
  <si>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</si>
  <si>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</si>
  <si>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</si>
  <si>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</si>
  <si>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</si>
  <si>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</si>
  <si>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</si>
  <si>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</si>
  <si>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</si>
  <si>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</si>
  <si>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</si>
  <si>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</si>
  <si>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</si>
  <si>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</si>
  <si>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</si>
  <si>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</si>
  <si>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</si>
  <si>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</si>
  <si>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</si>
  <si>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</si>
  <si>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</si>
  <si>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</si>
  <si>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</si>
  <si>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</si>
  <si>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</si>
  <si>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</si>
  <si>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</si>
  <si>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</si>
  <si>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</si>
  <si>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</si>
  <si>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</si>
  <si>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</si>
  <si>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</si>
  <si>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</si>
  <si>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</si>
  <si>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</si>
  <si>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</si>
  <si>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</si>
  <si>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</si>
  <si>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</si>
  <si>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</si>
  <si>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</si>
  <si>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</si>
  <si>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</si>
  <si>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</si>
  <si>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</si>
  <si>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</si>
  <si>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</si>
  <si>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</si>
  <si>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</si>
  <si>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</si>
  <si>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</si>
  <si>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</si>
  <si>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</si>
  <si>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</si>
  <si>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</si>
  <si>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</si>
  <si>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</si>
  <si>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</si>
  <si>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</si>
  <si>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</si>
  <si>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</si>
  <si>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</si>
  <si>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</si>
  <si>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</si>
  <si>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</si>
  <si>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</si>
  <si>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</si>
  <si>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</si>
  <si>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</si>
  <si>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</si>
  <si>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</si>
  <si>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</si>
  <si>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</si>
  <si>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</si>
  <si>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</si>
  <si>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</si>
  <si>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</si>
  <si>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</si>
  <si>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</si>
  <si>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</si>
  <si>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</si>
  <si>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</si>
  <si>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</si>
  <si>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</si>
  <si>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</si>
  <si>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</si>
  <si>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</si>
  <si>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</si>
  <si>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</si>
  <si>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</si>
  <si>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</si>
  <si>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</si>
  <si>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</si>
  <si>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</si>
  <si>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</si>
  <si>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</si>
  <si>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</si>
  <si>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</si>
  <si>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</si>
  <si>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</si>
  <si>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</si>
  <si>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</si>
  <si>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</si>
  <si>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</si>
  <si>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</si>
  <si>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</si>
  <si>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</si>
  <si>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</si>
  <si>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</si>
  <si>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</si>
  <si>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</si>
  <si>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</si>
  <si>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</si>
  <si>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</si>
  <si>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</si>
  <si>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</si>
  <si>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</si>
  <si>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</si>
  <si>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</si>
  <si>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</si>
  <si>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</si>
  <si>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</si>
  <si>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</si>
  <si>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</si>
  <si>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</si>
  <si>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</si>
  <si>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</si>
  <si>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</si>
  <si>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</si>
  <si>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</si>
  <si>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</si>
  <si>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</si>
  <si>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</si>
  <si>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</si>
  <si>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</si>
  <si>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</si>
  <si>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</si>
  <si>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</si>
  <si>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</si>
  <si>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</si>
  <si>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</si>
  <si>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</si>
  <si>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</si>
  <si>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</si>
  <si>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</si>
  <si>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</si>
  <si>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</si>
  <si>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</si>
  <si>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</si>
  <si>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</si>
  <si>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</si>
  <si>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</si>
  <si>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</si>
  <si>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</si>
  <si>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</si>
  <si>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</si>
  <si>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</si>
  <si>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</si>
  <si>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</si>
  <si>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</si>
  <si>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</si>
  <si>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</si>
  <si>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</si>
  <si>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</si>
  <si>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</si>
  <si>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</si>
  <si>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</si>
  <si>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</si>
  <si>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</si>
  <si>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</si>
  <si>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</si>
  <si>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</si>
  <si>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</si>
  <si>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</si>
  <si>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</si>
  <si>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</si>
  <si>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</si>
  <si>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</si>
  <si>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</si>
  <si>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</si>
  <si>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</si>
  <si>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</si>
  <si>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</si>
  <si>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</si>
  <si>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</si>
  <si>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</si>
  <si>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</si>
  <si>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</si>
  <si>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</si>
  <si>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</si>
  <si>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</si>
  <si>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</si>
  <si>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</si>
  <si>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</si>
  <si>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</si>
  <si>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</si>
  <si>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</si>
  <si>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</si>
  <si>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</si>
  <si>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</si>
  <si>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</si>
  <si>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</si>
  <si>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</si>
  <si>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</si>
  <si>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</si>
  <si>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</si>
  <si>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</si>
  <si>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</si>
  <si>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</si>
  <si>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</si>
  <si>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</si>
  <si>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</si>
  <si>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</si>
  <si>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</si>
  <si>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</si>
  <si>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</si>
  <si>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</si>
  <si>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</si>
  <si>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</si>
  <si>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</si>
  <si>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</si>
  <si>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</si>
  <si>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</si>
  <si>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</si>
  <si>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</si>
  <si>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</si>
  <si>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</si>
  <si>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</si>
  <si>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</si>
  <si>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</si>
  <si>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</si>
  <si>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</si>
  <si>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</si>
  <si>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</si>
  <si>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</si>
  <si>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</si>
  <si>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</si>
  <si>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</si>
  <si>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</si>
  <si>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</si>
  <si>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</si>
  <si>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</si>
  <si>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</si>
  <si>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</si>
  <si>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</si>
  <si>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</si>
  <si>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</si>
  <si>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</si>
  <si>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</si>
  <si>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</si>
  <si>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</si>
  <si>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</si>
  <si>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</si>
  <si>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</si>
  <si>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</si>
  <si>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</si>
  <si>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</si>
  <si>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</si>
  <si>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</si>
  <si>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</si>
  <si>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</si>
  <si>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</si>
  <si>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</si>
  <si>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</si>
  <si>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</si>
  <si>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</si>
  <si>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</si>
  <si>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</si>
  <si>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</si>
  <si>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</si>
  <si>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</si>
  <si>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</si>
  <si>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</si>
  <si>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</si>
  <si>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</si>
  <si>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</si>
  <si>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</si>
  <si>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</si>
  <si>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</si>
  <si>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</si>
  <si>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</si>
  <si>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</si>
  <si>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</si>
  <si>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</si>
  <si>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</si>
  <si>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</si>
  <si>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</si>
  <si>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</si>
  <si>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</si>
  <si>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</si>
  <si>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</si>
  <si>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</si>
  <si>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</si>
  <si>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</si>
  <si>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</si>
  <si>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</si>
  <si>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</si>
  <si>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</si>
  <si>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</si>
  <si>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</si>
  <si>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</si>
  <si>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</si>
  <si>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</si>
  <si>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</si>
  <si>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</si>
  <si>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</si>
  <si>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</si>
  <si>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</si>
  <si>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</si>
  <si>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</si>
  <si>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</si>
  <si>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</si>
  <si>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</si>
  <si>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</si>
  <si>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</si>
  <si>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</si>
  <si>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</si>
  <si>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</si>
  <si>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</si>
  <si>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</si>
  <si>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</si>
  <si>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</si>
  <si>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</si>
  <si>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</si>
  <si>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</si>
  <si>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</si>
  <si>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</si>
  <si>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</si>
  <si>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</si>
  <si>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</si>
  <si>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</si>
  <si>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</si>
  <si>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</si>
  <si>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</si>
  <si>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</si>
  <si>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</si>
  <si>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</si>
  <si>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</si>
  <si>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</si>
  <si>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</si>
  <si>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</si>
  <si>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</si>
  <si>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</si>
  <si>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</si>
  <si>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</si>
  <si>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</si>
  <si>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</si>
  <si>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</si>
  <si>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</si>
  <si>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</si>
  <si>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</si>
  <si>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</si>
  <si>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</si>
  <si>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</si>
  <si>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</si>
  <si>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</si>
  <si>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</si>
  <si>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</si>
  <si>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</si>
  <si>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</si>
  <si>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</si>
  <si>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</si>
  <si>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</si>
  <si>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</si>
  <si>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</si>
  <si>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</si>
  <si>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</si>
  <si>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</si>
  <si>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</si>
  <si>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</si>
  <si>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</si>
  <si>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</si>
  <si>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</si>
  <si>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</si>
  <si>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</si>
  <si>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</si>
  <si>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</si>
  <si>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</si>
  <si>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</si>
  <si>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</si>
  <si>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</si>
  <si>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</si>
  <si>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</si>
  <si>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</si>
  <si>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</si>
  <si>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</si>
  <si>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</si>
  <si>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</si>
  <si>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</si>
  <si>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</si>
  <si>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</si>
  <si>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</si>
  <si>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</si>
  <si>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</si>
  <si>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</si>
  <si>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</si>
  <si>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</si>
  <si>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</si>
  <si>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</si>
  <si>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</si>
  <si>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</si>
  <si>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</si>
  <si>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</si>
  <si>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</si>
  <si>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</si>
  <si>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</si>
  <si>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</si>
  <si>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</si>
  <si>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</si>
  <si>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</si>
  <si>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</si>
  <si>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</si>
  <si>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</si>
  <si>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</si>
  <si>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</si>
  <si>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</si>
  <si>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</si>
  <si>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</si>
  <si>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</si>
  <si>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</si>
  <si>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</si>
  <si>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</si>
  <si>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</si>
  <si>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</si>
  <si>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</si>
  <si>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</si>
  <si>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</si>
  <si>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</si>
  <si>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</si>
  <si>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</si>
  <si>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</si>
  <si>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</si>
  <si>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</si>
  <si>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</si>
  <si>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</si>
  <si>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</si>
  <si>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</si>
  <si>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</si>
  <si>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</si>
  <si>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</si>
  <si>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</si>
  <si>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</si>
  <si>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</si>
  <si>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</si>
  <si>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</si>
  <si>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</si>
  <si>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</si>
  <si>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</si>
  <si>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</si>
  <si>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</si>
  <si>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</si>
  <si>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</si>
  <si>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</si>
  <si>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</si>
  <si>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</si>
  <si>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</si>
  <si>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</si>
  <si>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</si>
  <si>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</si>
  <si>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</si>
  <si>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</si>
  <si>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</si>
  <si>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</si>
  <si>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</si>
  <si>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</si>
  <si>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</si>
  <si>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</si>
  <si>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</si>
  <si>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</si>
  <si>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</si>
  <si>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</si>
  <si>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</si>
  <si>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</si>
  <si>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</si>
  <si>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</si>
  <si>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</si>
  <si>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</si>
  <si>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</si>
  <si>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</si>
  <si>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</si>
  <si>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</si>
  <si>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</si>
  <si>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</si>
  <si>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</si>
  <si>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</si>
  <si>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</si>
  <si>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</si>
  <si>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</si>
  <si>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</si>
  <si>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</si>
  <si>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</si>
  <si>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</si>
  <si>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</si>
  <si>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</si>
  <si>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</si>
  <si>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</si>
  <si>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</si>
  <si>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</si>
  <si>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</si>
  <si>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</si>
  <si>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</si>
  <si>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</si>
  <si>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</si>
  <si>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</si>
  <si>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</si>
  <si>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</si>
  <si>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</si>
  <si>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</si>
  <si>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</si>
  <si>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</si>
  <si>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</si>
  <si>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</si>
  <si>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</si>
  <si>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</si>
  <si>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</si>
  <si>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</si>
  <si>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</si>
  <si>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</si>
  <si>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</si>
  <si>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</si>
  <si>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</si>
  <si>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</si>
  <si>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</si>
  <si>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</si>
  <si>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</si>
  <si>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</si>
  <si>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</si>
  <si>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</si>
  <si>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</si>
  <si>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</si>
  <si>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</si>
  <si>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</si>
  <si>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</si>
  <si>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</si>
  <si>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</si>
  <si>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</si>
  <si>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</si>
  <si>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</si>
  <si>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</si>
  <si>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</si>
  <si>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</si>
  <si>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</si>
  <si>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</si>
  <si>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</si>
  <si>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</si>
  <si>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</si>
  <si>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</si>
  <si>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</si>
  <si>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</si>
  <si>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</si>
  <si>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</si>
  <si>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</si>
  <si>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</si>
  <si>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</si>
  <si>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</si>
  <si>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</si>
  <si>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</si>
  <si>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</si>
  <si>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</si>
  <si>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</si>
  <si>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</si>
  <si>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</si>
  <si>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</si>
  <si>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</si>
  <si>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</si>
  <si>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</si>
  <si>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</si>
  <si>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</si>
  <si>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</si>
  <si>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</si>
  <si>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</si>
  <si>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</si>
  <si>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</si>
  <si>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</si>
  <si>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</si>
  <si>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</si>
  <si>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</si>
  <si>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</si>
  <si>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</si>
  <si>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</si>
  <si>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</si>
  <si>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</si>
  <si>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</si>
  <si>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</si>
  <si>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</si>
  <si>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</si>
  <si>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</si>
  <si>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</si>
  <si>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</si>
  <si>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</si>
  <si>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</si>
  <si>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</si>
  <si>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</si>
  <si>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</si>
  <si>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</si>
  <si>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</si>
  <si>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</si>
  <si>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</si>
  <si>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</si>
  <si>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</si>
  <si>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</si>
  <si>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</si>
  <si>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</si>
  <si>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</si>
  <si>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</si>
  <si>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</si>
  <si>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</si>
  <si>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</si>
  <si>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</si>
  <si>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</si>
  <si>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</si>
  <si>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</si>
  <si>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</si>
  <si>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</si>
  <si>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</si>
  <si>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</si>
  <si>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</si>
  <si>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</si>
  <si>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</si>
  <si>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</si>
  <si>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</si>
  <si>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</si>
  <si>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</si>
  <si>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</si>
  <si>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</si>
  <si>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</si>
  <si>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</si>
  <si>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</si>
  <si>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</si>
  <si>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</si>
  <si>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</si>
  <si>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</si>
  <si>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</si>
  <si>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</si>
  <si>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</si>
  <si>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</si>
  <si>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</si>
  <si>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</si>
  <si>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</si>
  <si>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</si>
  <si>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</si>
  <si>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</si>
  <si>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</si>
  <si>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</si>
  <si>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</si>
  <si>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</si>
  <si>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</si>
  <si>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</si>
  <si>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</si>
  <si>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</si>
  <si>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</si>
  <si>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</si>
  <si>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</si>
  <si>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</si>
  <si>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</si>
  <si>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</si>
  <si>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</si>
  <si>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</si>
  <si>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</si>
  <si>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</si>
  <si>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</si>
  <si>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</si>
  <si>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</si>
  <si>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</si>
  <si>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</si>
  <si>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</si>
  <si>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</si>
  <si>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</si>
  <si>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</si>
  <si>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</si>
  <si>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</si>
  <si>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</si>
  <si>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</si>
  <si>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</si>
  <si>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</si>
  <si>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</si>
  <si>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</si>
  <si>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</si>
  <si>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</si>
  <si>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</si>
  <si>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</si>
  <si>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</si>
  <si>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</si>
  <si>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</si>
  <si>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</si>
  <si>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</si>
  <si>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</si>
  <si>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</si>
  <si>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</si>
  <si>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</si>
  <si>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</si>
  <si>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</si>
  <si>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</si>
  <si>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</si>
  <si>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</si>
  <si>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</si>
  <si>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</si>
  <si>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</si>
  <si>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</si>
  <si>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</si>
  <si>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</si>
  <si>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</si>
  <si>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</si>
  <si>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</si>
  <si>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</si>
  <si>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</si>
  <si>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</si>
  <si>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</si>
  <si>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</si>
  <si>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</si>
  <si>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</si>
  <si>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</si>
  <si>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</si>
  <si>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</si>
  <si>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</si>
  <si>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</si>
  <si>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</si>
  <si>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</si>
  <si>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</si>
  <si>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</si>
  <si>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</si>
  <si>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</si>
  <si>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</si>
  <si>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</si>
  <si>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</si>
  <si>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</si>
  <si>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</si>
  <si>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</si>
  <si>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</si>
  <si>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</si>
  <si>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</si>
  <si>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</si>
  <si>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</si>
  <si>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</si>
  <si>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</si>
  <si>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</si>
  <si>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</si>
  <si>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</si>
  <si>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</si>
  <si>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</si>
  <si>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</si>
  <si>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</si>
  <si>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</si>
  <si>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</si>
  <si>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</si>
  <si>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</si>
  <si>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</si>
  <si>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</si>
  <si>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</si>
  <si>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</si>
  <si>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</si>
  <si>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</si>
  <si>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</si>
  <si>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</si>
  <si>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</si>
  <si>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</si>
  <si>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</si>
  <si>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</si>
  <si>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</si>
  <si>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</si>
  <si>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</si>
  <si>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</si>
  <si>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</si>
  <si>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</si>
  <si>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</si>
  <si>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</si>
  <si>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</si>
  <si>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</si>
  <si>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</si>
  <si>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</si>
  <si>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</si>
  <si>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</si>
  <si>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</si>
  <si>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</si>
  <si>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</si>
  <si>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</si>
  <si>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</si>
  <si>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</si>
  <si>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</si>
  <si>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</si>
  <si>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</si>
  <si>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</si>
  <si>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</si>
  <si>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</si>
  <si>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</si>
  <si>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</si>
  <si>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</si>
  <si>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</si>
  <si>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</si>
  <si>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</si>
  <si>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</si>
  <si>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</si>
  <si>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</si>
  <si>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</si>
  <si>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</si>
  <si>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</si>
  <si>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</si>
  <si>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</si>
  <si>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</si>
  <si>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</si>
  <si>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</si>
  <si>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</si>
  <si>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</si>
  <si>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</si>
  <si>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</si>
  <si>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</si>
  <si>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</si>
  <si>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</si>
  <si>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</si>
  <si>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</si>
  <si>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</si>
  <si>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</si>
  <si>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</si>
  <si>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</si>
  <si>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</si>
  <si>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</si>
  <si>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</si>
  <si>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</si>
  <si>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</si>
  <si>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</si>
  <si>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</si>
  <si>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</si>
  <si>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</si>
  <si>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</si>
  <si>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</si>
  <si>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</si>
  <si>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</si>
  <si>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</si>
  <si>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</si>
  <si>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</si>
  <si>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</si>
  <si>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</si>
  <si>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</si>
  <si>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</si>
  <si>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</si>
  <si>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</si>
  <si>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</si>
  <si>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</si>
  <si>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</si>
  <si>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</si>
  <si>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</si>
  <si>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</si>
  <si>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</si>
  <si>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</si>
  <si>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</si>
  <si>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</si>
  <si>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</si>
  <si>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</si>
  <si>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</si>
  <si>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</si>
  <si>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</si>
  <si>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</si>
  <si>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</si>
  <si>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</si>
  <si>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</si>
  <si>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</si>
  <si>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</si>
  <si>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</si>
  <si>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</si>
  <si>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</si>
  <si>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</si>
  <si>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</si>
  <si>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</si>
  <si>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</si>
  <si>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</si>
  <si>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</si>
  <si>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</si>
  <si>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</si>
  <si>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</si>
  <si>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</si>
  <si>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</si>
  <si>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</si>
  <si>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</si>
  <si>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</si>
  <si>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</si>
  <si>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</si>
  <si>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</si>
  <si>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</si>
  <si>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</si>
  <si>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</si>
  <si>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</si>
  <si>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</si>
  <si>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</si>
  <si>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</si>
  <si>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</si>
  <si>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</si>
  <si>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</si>
  <si>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</si>
  <si>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</si>
  <si>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</si>
  <si>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</si>
  <si>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</si>
  <si>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</si>
  <si>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</si>
  <si>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</si>
  <si>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</si>
  <si>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</si>
  <si>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</si>
  <si>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</si>
  <si>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</si>
  <si>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</si>
  <si>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</si>
  <si>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</si>
  <si>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</si>
  <si>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</si>
  <si>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</si>
  <si>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</si>
  <si>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</si>
  <si>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</si>
  <si>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</si>
  <si>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</si>
  <si>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</si>
  <si>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</si>
  <si>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</si>
  <si>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</si>
  <si>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</si>
  <si>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</si>
  <si>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</si>
  <si>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</si>
  <si>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</si>
  <si>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</si>
  <si>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</si>
  <si>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</si>
  <si>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</si>
  <si>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</si>
  <si>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</si>
  <si>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</si>
  <si>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</si>
  <si>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</si>
  <si>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</si>
  <si>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</si>
  <si>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</si>
  <si>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</si>
  <si>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</si>
  <si>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</si>
  <si>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</si>
  <si>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</si>
  <si>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</si>
  <si>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</si>
  <si>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</si>
  <si>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</si>
  <si>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</si>
  <si>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</si>
  <si>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</si>
  <si>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</si>
  <si>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</si>
  <si>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</si>
  <si>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</si>
  <si>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</si>
  <si>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</si>
  <si>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</si>
  <si>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</si>
  <si>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</si>
  <si>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</si>
  <si>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</si>
  <si>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</si>
  <si>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</si>
  <si>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</si>
  <si>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</si>
  <si>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</si>
  <si>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</si>
  <si>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</si>
  <si>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</si>
  <si>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</si>
  <si>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</si>
  <si>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</si>
  <si>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</si>
  <si>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</si>
  <si>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</si>
  <si>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</si>
  <si>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</si>
  <si>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</si>
  <si>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</si>
  <si>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</si>
  <si>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</si>
  <si>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</si>
  <si>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</si>
  <si>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</si>
  <si>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</si>
  <si>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</si>
  <si>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</si>
  <si>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</si>
  <si>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</si>
  <si>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</si>
  <si>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</si>
  <si>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</si>
  <si>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</si>
  <si>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</si>
  <si>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</si>
  <si>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</si>
  <si>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</si>
  <si>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</si>
  <si>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</si>
  <si>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</si>
  <si>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</si>
  <si>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</si>
  <si>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</si>
  <si>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</si>
  <si>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</si>
  <si>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</si>
  <si>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</si>
  <si>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</si>
  <si>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</si>
  <si>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</si>
  <si>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</si>
  <si>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</si>
  <si>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</si>
  <si>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</si>
  <si>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</si>
  <si>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</si>
  <si>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</si>
  <si>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</si>
  <si>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</si>
  <si>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</si>
  <si>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</si>
  <si>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</si>
  <si>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</si>
  <si>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</si>
  <si>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</si>
  <si>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</si>
  <si>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</si>
  <si>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</si>
  <si>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</si>
  <si>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</si>
  <si>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</si>
  <si>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</si>
  <si>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</si>
  <si>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</si>
  <si>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</si>
  <si>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</si>
  <si>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</si>
  <si>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</si>
  <si>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</si>
  <si>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</si>
  <si>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</si>
  <si>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</si>
  <si>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</si>
  <si>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</si>
  <si>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</si>
  <si>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</si>
  <si>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</si>
  <si>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</si>
  <si>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</si>
  <si>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</si>
  <si>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</si>
  <si>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</si>
  <si>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</si>
  <si>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</si>
  <si>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</si>
  <si>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</si>
  <si>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</si>
  <si>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</si>
  <si>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</si>
  <si>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</si>
  <si>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</si>
  <si>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</si>
  <si>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</si>
  <si>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</si>
  <si>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</si>
  <si>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</si>
  <si>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</si>
  <si>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</si>
  <si>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</si>
  <si>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</si>
  <si>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</si>
  <si>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</si>
  <si>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</si>
  <si>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</si>
  <si>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</si>
  <si>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</si>
  <si>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</si>
  <si>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</si>
  <si>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</si>
  <si>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</si>
  <si>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</si>
  <si>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</si>
  <si>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</si>
  <si>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</si>
  <si>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</si>
  <si>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</si>
  <si>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</si>
  <si>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</si>
  <si>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</si>
  <si>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</si>
  <si>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</si>
  <si>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</si>
  <si>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</si>
  <si>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</si>
  <si>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</si>
  <si>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</si>
  <si>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</si>
  <si>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</si>
  <si>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</si>
  <si>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</si>
  <si>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</si>
  <si>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</si>
  <si>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</si>
  <si>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</si>
  <si>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</si>
  <si>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</si>
  <si>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</si>
  <si>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</si>
  <si>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</si>
  <si>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</si>
  <si>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</si>
  <si>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</si>
  <si>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</si>
  <si>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</si>
  <si>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</si>
  <si>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</si>
  <si>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</si>
  <si>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</si>
  <si>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</si>
  <si>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</si>
  <si>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</si>
  <si>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</si>
  <si>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</si>
  <si>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</si>
  <si>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</si>
  <si>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</si>
  <si>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</si>
  <si>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</si>
  <si>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</si>
  <si>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</si>
  <si>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</si>
  <si>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</si>
  <si>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</si>
  <si>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</si>
  <si>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</si>
  <si>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</si>
  <si>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</si>
  <si>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</si>
  <si>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</si>
  <si>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</si>
  <si>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</si>
  <si>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</si>
  <si>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</si>
  <si>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</si>
  <si>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</si>
  <si>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</si>
  <si>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</si>
  <si>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</si>
  <si>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</si>
  <si>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</si>
  <si>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</si>
  <si>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</si>
  <si>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</si>
  <si>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</si>
  <si>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</si>
  <si>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</si>
  <si>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</si>
  <si>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</si>
  <si>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</si>
  <si>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</si>
  <si>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</si>
  <si>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</si>
  <si>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</si>
  <si>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</si>
  <si>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</si>
  <si>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</si>
  <si>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</si>
  <si>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</si>
  <si>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</si>
  <si>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</si>
  <si>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</si>
  <si>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</si>
  <si>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</si>
  <si>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</si>
  <si>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</si>
  <si>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</si>
  <si>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</si>
  <si>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</si>
  <si>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</si>
  <si>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</si>
  <si>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</si>
  <si>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</si>
  <si>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</si>
  <si>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</si>
  <si>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</si>
  <si>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</si>
  <si>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</si>
  <si>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</si>
  <si>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</si>
  <si>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</si>
  <si>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</si>
  <si>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</si>
  <si>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</si>
  <si>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</si>
  <si>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</si>
  <si>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</si>
  <si>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</si>
  <si>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</si>
  <si>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</si>
  <si>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</si>
  <si>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</si>
  <si>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</si>
  <si>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</si>
  <si>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</si>
  <si>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</si>
  <si>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</si>
  <si>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</si>
  <si>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</si>
  <si>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</si>
  <si>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</si>
  <si>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</si>
  <si>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</si>
  <si>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</si>
  <si>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</si>
  <si>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</si>
  <si>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</si>
  <si>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</si>
  <si>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</si>
  <si>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</si>
  <si>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</si>
  <si>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</si>
  <si>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</si>
  <si>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</si>
  <si>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</si>
  <si>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</si>
  <si>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</si>
  <si>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</si>
  <si>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</si>
  <si>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</si>
  <si>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</si>
  <si>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</si>
  <si>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</si>
  <si>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</si>
  <si>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</si>
  <si>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</si>
  <si>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</si>
  <si>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</si>
  <si>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</si>
  <si>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</si>
  <si>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</si>
  <si>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</si>
  <si>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</si>
  <si>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</si>
  <si>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</si>
  <si>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</si>
  <si>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</si>
  <si>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</si>
  <si>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</si>
  <si>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</si>
  <si>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</si>
  <si>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</si>
  <si>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</si>
  <si>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</si>
  <si>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</si>
  <si>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</si>
  <si>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</si>
  <si>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</si>
  <si>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</si>
  <si>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</si>
  <si>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</si>
  <si>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</si>
  <si>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</si>
  <si>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</si>
  <si>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</si>
  <si>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</si>
  <si>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</si>
  <si>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</si>
  <si>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</si>
  <si>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</si>
  <si>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</si>
  <si>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</si>
  <si>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</si>
  <si>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</si>
  <si>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</si>
  <si>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</si>
  <si>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</si>
  <si>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</si>
  <si>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</si>
  <si>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</si>
  <si>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</si>
  <si>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</si>
  <si>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</si>
  <si>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</si>
  <si>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</si>
  <si>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</si>
  <si>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</si>
  <si>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</si>
  <si>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</si>
  <si>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</si>
  <si>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</si>
  <si>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</si>
  <si>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</si>
  <si>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</si>
  <si>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</si>
  <si>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</si>
  <si>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</si>
  <si>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</si>
  <si>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</si>
  <si>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</si>
  <si>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</si>
  <si>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</si>
  <si>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</si>
  <si>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</si>
  <si>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</si>
  <si>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</si>
  <si>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</si>
  <si>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</si>
  <si>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</si>
  <si>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</si>
  <si>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</si>
  <si>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</si>
  <si>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</si>
  <si>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</si>
  <si>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</si>
  <si>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</si>
  <si>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</si>
  <si>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</si>
  <si>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</si>
  <si>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</si>
  <si>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</si>
  <si>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</si>
  <si>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</si>
  <si>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</si>
  <si>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</si>
  <si>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</si>
  <si>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</si>
  <si>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</si>
  <si>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</si>
  <si>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</si>
  <si>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</si>
  <si>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</si>
  <si>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</si>
  <si>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</si>
  <si>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</si>
  <si>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</si>
  <si>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</si>
  <si>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</si>
  <si>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</si>
  <si>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</si>
  <si>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</si>
  <si>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</si>
  <si>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</si>
  <si>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</si>
  <si>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</si>
  <si>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</si>
  <si>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</si>
  <si>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</si>
  <si>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</si>
  <si>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</si>
  <si>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</si>
  <si>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</si>
  <si>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</si>
  <si>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</si>
  <si>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</si>
  <si>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</si>
  <si>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</si>
  <si>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</si>
  <si>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</si>
  <si>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</si>
  <si>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</si>
  <si>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</si>
  <si>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</si>
  <si>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</si>
  <si>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</si>
  <si>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</si>
  <si>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</si>
  <si>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</si>
  <si>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</si>
  <si>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</si>
  <si>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</si>
  <si>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</si>
  <si>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</si>
  <si>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</si>
  <si>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</si>
  <si>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</si>
  <si>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</si>
  <si>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</si>
  <si>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</si>
  <si>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</si>
  <si>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</si>
  <si>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</si>
  <si>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</si>
  <si>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</si>
  <si>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</si>
  <si>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</si>
  <si>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</si>
  <si>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</si>
  <si>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</si>
  <si>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</si>
  <si>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</si>
  <si>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</si>
  <si>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</si>
  <si>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</si>
  <si>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</si>
  <si>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</si>
  <si>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</si>
  <si>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</si>
  <si>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</si>
  <si>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</si>
  <si>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</si>
  <si>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</si>
  <si>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These rents cannot exceed the federal set-aside current tax credit rent limits. See TCAC Regulation Section 10327(g)(8).</t>
  </si>
  <si>
    <t>Total # Low Income Bedrooms</t>
  </si>
  <si>
    <t>Total # Special Needs Bedrooms</t>
  </si>
  <si>
    <t>If you are a Special Needs Project, please enter the number of Special Needs Bedrooms:</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</si>
  <si>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</si>
  <si>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</si>
  <si>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</si>
  <si>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</si>
  <si>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</si>
  <si>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</si>
  <si>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</si>
  <si>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</si>
  <si>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</si>
  <si>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</si>
  <si>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</si>
  <si>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</si>
  <si>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</si>
  <si>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</si>
  <si>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</si>
  <si>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</si>
  <si>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</si>
  <si>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</si>
  <si>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</si>
  <si>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</si>
  <si>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</si>
  <si>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</si>
  <si>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</si>
  <si>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</si>
  <si>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</si>
  <si>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</si>
  <si>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</si>
  <si>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*This is the difference between the project county's basis limit and the median county basis limit.  See Application sheet Threshold Basis Limits Table.
All counties' 4% credit threshold basis limits are available on the TCAC website.</t>
  </si>
  <si>
    <t>February 2, 2022 Version</t>
  </si>
  <si>
    <r>
      <t xml:space="preserve">Project is </t>
    </r>
    <r>
      <rPr>
        <b/>
        <sz val="10"/>
        <rFont val="Arial"/>
        <family val="2"/>
      </rPr>
      <t>Rural</t>
    </r>
    <r>
      <rPr>
        <sz val="10"/>
        <rFont val="Arial"/>
        <family val="2"/>
      </rPr>
      <t xml:space="preserve"> as defined by TCAC Regulation Section 10302(oo):</t>
    </r>
  </si>
  <si>
    <t>https://www.treasurer.ca.gov/ctcac/2022/4-instructions.asp</t>
  </si>
  <si>
    <t>2022 CDLAC-TCAC JOINT APPLICATION CHECKLIST</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</si>
  <si>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</si>
  <si>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</si>
  <si>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</si>
  <si>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</si>
  <si>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</si>
  <si>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</si>
  <si>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</si>
  <si>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</si>
  <si>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</si>
  <si>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</si>
  <si>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</si>
  <si>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</si>
  <si>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</si>
  <si>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</si>
  <si>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</si>
  <si>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Terms of syndication agreement. Use TCAC template. 
Provide evidence of eligibility and include signed:</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</si>
  <si>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</si>
  <si>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</si>
  <si>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</si>
  <si>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</si>
  <si>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</si>
  <si>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</si>
  <si>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</si>
  <si>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</si>
  <si>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</si>
  <si>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</si>
  <si>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Attachments - Exhibit A: Parcels tab</t>
  </si>
  <si>
    <t>Attachments - Exhibit A: Site Control tabs</t>
  </si>
  <si>
    <t>All applications must include evidence of the cost or value of land and improvements. 
Provide sales agreement, purchase contract, or escrow closing statement as applicable and required by TCAC Regulations. See Reg. §§10327(c)(6) and10325(f)(2). 
Provide an appraisal if required by TCAC Regulation. See Reg. §§ 10325(c)(1)(C), 10325(c)(10), 10327(c)(6), and 10322(h)(9).</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</si>
  <si>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</si>
  <si>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</si>
  <si>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</si>
  <si>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</si>
  <si>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</si>
  <si>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</si>
  <si>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</si>
  <si>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</si>
  <si>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</si>
  <si>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Nevin Plaza I, L.P.</t>
  </si>
  <si>
    <t>Nevin Plaza I</t>
  </si>
  <si>
    <t>City of Richmond</t>
  </si>
  <si>
    <t>Sasha Curl</t>
  </si>
  <si>
    <t>shasa_curl@ci.richmond.ca.us</t>
  </si>
  <si>
    <t>Richmond</t>
  </si>
  <si>
    <t>510-620-6512</t>
  </si>
  <si>
    <t>450 Civic Center Plaza Suite 300</t>
  </si>
  <si>
    <t>510-620-6542</t>
  </si>
  <si>
    <t>CDLAC-TCAC Joint Application (submitting concurrently)</t>
  </si>
  <si>
    <t>2400 Nevin Ave</t>
  </si>
  <si>
    <t>515-261-001</t>
  </si>
  <si>
    <t>Low Resource</t>
  </si>
  <si>
    <t>40%/60%</t>
  </si>
  <si>
    <t>22 Pelican Way</t>
  </si>
  <si>
    <t>San Rafael</t>
  </si>
  <si>
    <t>CA</t>
  </si>
  <si>
    <t>Welton Jordan</t>
  </si>
  <si>
    <t>(415) 295-8876</t>
  </si>
  <si>
    <t xml:space="preserve">(415) 295-8876 </t>
  </si>
  <si>
    <t>welton.jordan@eahhousing.org</t>
  </si>
  <si>
    <t>EAH Housing (EAH Inc)</t>
  </si>
  <si>
    <t>Nevin Plaza I EAH, LLC</t>
  </si>
  <si>
    <t>Managing GP</t>
  </si>
  <si>
    <t>EAH Inc.</t>
  </si>
  <si>
    <t>Eduardo Espinoza</t>
  </si>
  <si>
    <t>(213) 760-8340</t>
  </si>
  <si>
    <t>eduardo.espinoza@eahhousing.org</t>
  </si>
  <si>
    <t>Project Manager for Project Sponsor/Developer (EAH Inc)</t>
  </si>
  <si>
    <t>San Rafael CA 90901</t>
  </si>
  <si>
    <t>HKIT Architects</t>
  </si>
  <si>
    <t>538 Ninth Street, Suite 240</t>
  </si>
  <si>
    <t>Oakland, CA 94607</t>
  </si>
  <si>
    <t>Bocarsly Emden et al</t>
  </si>
  <si>
    <t>633 West Fifth Street, 64th Floor</t>
  </si>
  <si>
    <t>Los Angeles, CA 90071</t>
  </si>
  <si>
    <t>Nicole Deddens</t>
  </si>
  <si>
    <t>Housing Authority of Contra Costa County</t>
  </si>
  <si>
    <t>Christophe Laverne</t>
  </si>
  <si>
    <t>claverne@hkit.com</t>
  </si>
  <si>
    <t>TBD</t>
  </si>
  <si>
    <t>MFRG-ICON Consruction</t>
  </si>
  <si>
    <t>2461 Santa Monica Blvd, Suite 150</t>
  </si>
  <si>
    <t>Santa Monica, CA 90404</t>
  </si>
  <si>
    <t>Justin Krueger</t>
  </si>
  <si>
    <t>310-450-5661</t>
  </si>
  <si>
    <t>jkrueger@mfrg-icon.com</t>
  </si>
  <si>
    <t>213-239-8029</t>
  </si>
  <si>
    <t>213-239-0410</t>
  </si>
  <si>
    <t>ndeddens@bocarsly.com</t>
  </si>
  <si>
    <t>ecowan@bocarsly.com</t>
  </si>
  <si>
    <t>Spiteri, Narasky &amp; Daley, LLP</t>
  </si>
  <si>
    <t>1024 Country Club Drive</t>
  </si>
  <si>
    <t>Moraga, CA 94556</t>
  </si>
  <si>
    <t>Annette M. Spiteri</t>
  </si>
  <si>
    <t>925-376-2195</t>
  </si>
  <si>
    <t>925-376-2096</t>
  </si>
  <si>
    <t>aspiteri@sndcpa.com</t>
  </si>
  <si>
    <t>California Housing Partnership Corporation</t>
  </si>
  <si>
    <t>369 Pine Street, Suite 300</t>
  </si>
  <si>
    <t>San Francisco, CA 94104</t>
  </si>
  <si>
    <t>The Concord Group</t>
  </si>
  <si>
    <t>251 Kearny Street, Sixth Floor</t>
  </si>
  <si>
    <t>San Francisco, CA 94108</t>
  </si>
  <si>
    <t>Tim Cornwell</t>
  </si>
  <si>
    <t>415-397-5490</t>
  </si>
  <si>
    <t>415-397-5496</t>
  </si>
  <si>
    <t>tmc@theconcordgroup.com</t>
  </si>
  <si>
    <t>Jennifer Love</t>
  </si>
  <si>
    <t>710 Channing Way</t>
  </si>
  <si>
    <t>Beyond Efficiency Inc.</t>
  </si>
  <si>
    <t>x103</t>
  </si>
  <si>
    <t>jen@beyondefficiency.us</t>
  </si>
  <si>
    <t>Berkeley, CA 94710</t>
  </si>
  <si>
    <t>Zorica Stancevic</t>
  </si>
  <si>
    <t xml:space="preserve">(415) 738-7793 </t>
  </si>
  <si>
    <t>zstancevic@chpc.net</t>
  </si>
  <si>
    <t>CBRE Valuation and Advisory Services</t>
  </si>
  <si>
    <t>500 Capitol Mall, Suite 2400</t>
  </si>
  <si>
    <t>Sacramento, CA 95814</t>
  </si>
  <si>
    <t>Katherine Gaskins</t>
  </si>
  <si>
    <t>katherine.gaskins@cbre.com</t>
  </si>
  <si>
    <t>Bureau Veritas</t>
  </si>
  <si>
    <t>10461 Mill Run Circle, Suite 1100</t>
  </si>
  <si>
    <t>Mouaz Alrayes</t>
  </si>
  <si>
    <t>Owings Mills, MD 21117</t>
  </si>
  <si>
    <t xml:space="preserve">Mouaz.Alrayes@bureauveritas.com </t>
  </si>
  <si>
    <t>California Municipal Finance Authority</t>
  </si>
  <si>
    <t>2111 Palomar Airport Rd., Suite 320</t>
  </si>
  <si>
    <t>Carlsbad, CA 92011</t>
  </si>
  <si>
    <t>Anthony Stubbs</t>
  </si>
  <si>
    <t>(760) 930-1333</t>
  </si>
  <si>
    <t>(760) 683-3390</t>
  </si>
  <si>
    <t>astubbs@cmfa-ca.com</t>
  </si>
  <si>
    <t>San Rafael, CA 94901</t>
  </si>
  <si>
    <t>Robert Schraeger</t>
  </si>
  <si>
    <t>415-295-8899</t>
  </si>
  <si>
    <t>robert.schraeger@eahhousing.org</t>
  </si>
  <si>
    <t>Appraisal</t>
  </si>
  <si>
    <t>Multifamily rental apartments and community building.</t>
  </si>
  <si>
    <t>Richmond Housing Authority</t>
  </si>
  <si>
    <t>Nannette Beacham</t>
  </si>
  <si>
    <t>Executive Director</t>
  </si>
  <si>
    <t>330 24th Street Richmond CA, 94804</t>
  </si>
  <si>
    <t>Secured by Leasehold Interest</t>
  </si>
  <si>
    <t>Other (Specify below)</t>
  </si>
  <si>
    <t>No commercial/retail space is in the buildings.</t>
  </si>
  <si>
    <t>Commercial Mixed-Use District</t>
  </si>
  <si>
    <t>CM-5; 135 units per acre</t>
  </si>
  <si>
    <t>N/A - No change</t>
  </si>
  <si>
    <t>Assistant Secretary</t>
  </si>
  <si>
    <t>March</t>
  </si>
  <si>
    <t>, 2022 at</t>
  </si>
  <si>
    <t>135 feet max; no change</t>
  </si>
  <si>
    <t>HUD Section 8 PBV</t>
  </si>
  <si>
    <t>Union Bank - Tax Exempt Construction Loan</t>
  </si>
  <si>
    <t>Union Bank - Taxable Construciton Loan</t>
  </si>
  <si>
    <t>Variable</t>
  </si>
  <si>
    <t>Interest Only</t>
  </si>
  <si>
    <t>Richmond Housing Authority - Seller Carryback</t>
  </si>
  <si>
    <t>Costs Deferred Until Conversion</t>
  </si>
  <si>
    <t>GP Capital - Sponsor</t>
  </si>
  <si>
    <t>LP Equity</t>
  </si>
  <si>
    <t>200 Pringle Ave, Suite 355</t>
  </si>
  <si>
    <t>Walnut Creet, CA 94596</t>
  </si>
  <si>
    <t>Josh Evju</t>
  </si>
  <si>
    <t>925-947-2491</t>
  </si>
  <si>
    <t>Construction Loan</t>
  </si>
  <si>
    <t xml:space="preserve">Construction Loan </t>
  </si>
  <si>
    <t>Richmond CA, 94804</t>
  </si>
  <si>
    <t>330 24th Street</t>
  </si>
  <si>
    <t>Seller Carryback Loan</t>
  </si>
  <si>
    <t xml:space="preserve">22 Pelican Way </t>
  </si>
  <si>
    <t>415-295-8876</t>
  </si>
  <si>
    <t>Deferred Fee</t>
  </si>
  <si>
    <t>Equity</t>
  </si>
  <si>
    <t>General Partner Capital</t>
  </si>
  <si>
    <t>Defferred Interest</t>
  </si>
  <si>
    <t>Deferred Costs</t>
  </si>
  <si>
    <t>Permanent Loan</t>
  </si>
  <si>
    <t xml:space="preserve">HUD Section 18 </t>
  </si>
  <si>
    <t>Project-based vouchers (PBVs)</t>
  </si>
  <si>
    <t>Project-based vouchers</t>
  </si>
  <si>
    <t>To be renewed  with rent increase per B above</t>
  </si>
  <si>
    <t>Existing residential building of 142 units and 7 stories situated in an inner city with surface parking.</t>
  </si>
  <si>
    <t>Provided</t>
  </si>
  <si>
    <t>Other: Accrued/Deferred Interest</t>
  </si>
  <si>
    <t>Other: Perm Lender Legal &amp; Expenses</t>
  </si>
  <si>
    <t>Other: Const Lender Legal &amp; Expenses</t>
  </si>
  <si>
    <t>Other: Replacement Reserve</t>
  </si>
  <si>
    <t>Other: 3rd Party Construction Monitoring</t>
  </si>
  <si>
    <t>Fixed</t>
  </si>
  <si>
    <t>Accrued Deferred Interest - Richmond Housing Authority</t>
  </si>
  <si>
    <t>SOFR</t>
  </si>
  <si>
    <t>Union Bank Permanent Loan</t>
  </si>
  <si>
    <t>EAH: DESCRIBE</t>
  </si>
  <si>
    <t>Payroll Taxes/Benefits</t>
  </si>
  <si>
    <t>Above residual receipts line for cash flow</t>
  </si>
  <si>
    <t>Below residual receipts line for cash flow</t>
  </si>
  <si>
    <t>1 bedroom</t>
  </si>
  <si>
    <t>2 bedroom</t>
  </si>
  <si>
    <t>Issuer Fee</t>
  </si>
  <si>
    <t>Not Applicable</t>
  </si>
  <si>
    <t>Other: Public Art Design &amp; HUD Sect 18 Consultant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</si>
</sst>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9"/>
      <color rgb="FF000000"/>
      <name val="Tahoma"/>
      <family val="2"/>
    </font>
    <font>
      <b/>
      <sz val="9"/>
      <color rgb="FF000000"/>
      <name val="Tahoma"/>
      <family val="2"/>
    </font>
    <font>
      <sz val="10"/>
      <color rgb="FF000000"/>
      <name val="Arial"/>
      <family val="2"/>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60" fillId="0" borderId="0" applyFont="0" applyFill="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335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37" fillId="0" borderId="50" xfId="1193" applyFont="1" applyBorder="1" applyAlignment="1" applyProtection="1">
      <alignment horizontal="left"/>
    </xf>
    <xf numFmtId="0" fontId="138" fillId="0" borderId="51" xfId="4496" applyFont="1" applyFill="1" applyBorder="1" applyAlignment="1" applyProtection="1">
      <alignment vertical="top"/>
    </xf>
    <xf numFmtId="0" fontId="137" fillId="0" borderId="51" xfId="4496" applyFont="1" applyFill="1" applyBorder="1" applyAlignment="1" applyProtection="1">
      <alignment vertical="top" wrapText="1"/>
    </xf>
    <xf numFmtId="0" fontId="138" fillId="0" borderId="51" xfId="4496" applyFont="1" applyBorder="1" applyProtection="1"/>
    <xf numFmtId="0" fontId="138" fillId="0" borderId="53" xfId="1193" applyFont="1" applyBorder="1" applyAlignment="1" applyProtection="1">
      <alignment horizontal="left"/>
    </xf>
    <xf numFmtId="0" fontId="138" fillId="0" borderId="0" xfId="4496" applyFont="1" applyFill="1" applyBorder="1" applyAlignment="1" applyProtection="1">
      <alignment vertical="top"/>
    </xf>
    <xf numFmtId="0" fontId="137" fillId="0" borderId="0" xfId="4496" applyFont="1" applyFill="1" applyBorder="1" applyAlignment="1" applyProtection="1">
      <alignment vertical="top" wrapText="1"/>
    </xf>
    <xf numFmtId="0" fontId="138" fillId="0" borderId="0" xfId="4496" applyFont="1" applyBorder="1" applyProtection="1"/>
    <xf numFmtId="0" fontId="137" fillId="0" borderId="53" xfId="1193" applyFont="1" applyBorder="1" applyAlignment="1" applyProtection="1">
      <alignment horizontal="left"/>
    </xf>
    <xf numFmtId="0" fontId="137" fillId="0" borderId="57" xfId="1193" applyFont="1" applyBorder="1" applyAlignment="1" applyProtection="1">
      <alignment horizontal="left"/>
    </xf>
    <xf numFmtId="0" fontId="138" fillId="0" borderId="58" xfId="4496" applyFont="1" applyFill="1" applyBorder="1" applyAlignment="1" applyProtection="1">
      <alignment vertical="top"/>
    </xf>
    <xf numFmtId="0" fontId="137" fillId="0" borderId="58" xfId="4496" applyFont="1" applyFill="1" applyBorder="1" applyAlignment="1" applyProtection="1">
      <alignment vertical="top" wrapText="1"/>
    </xf>
    <xf numFmtId="0" fontId="138"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58"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58"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5" applyFont="1" applyAlignment="1" applyProtection="1">
      <alignment horizontal="center"/>
    </xf>
    <xf numFmtId="43" fontId="11" fillId="0" borderId="0" xfId="4505" applyFont="1" applyAlignment="1" applyProtection="1">
      <alignment horizontal="center"/>
    </xf>
    <xf numFmtId="43" fontId="11" fillId="0" borderId="0" xfId="4505"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5"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0" fontId="164"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20"/>
    <xf numFmtId="0" fontId="98" fillId="0" borderId="0" xfId="8720" applyFont="1"/>
    <xf numFmtId="0" fontId="1" fillId="49" borderId="67" xfId="8720" applyFill="1" applyBorder="1"/>
    <xf numFmtId="0" fontId="1" fillId="49" borderId="0" xfId="8720" applyFill="1"/>
    <xf numFmtId="0" fontId="97" fillId="49" borderId="41" xfId="8720" applyFont="1" applyFill="1" applyBorder="1" applyAlignment="1">
      <alignment horizontal="center"/>
    </xf>
    <xf numFmtId="0" fontId="97" fillId="49" borderId="0" xfId="8720" applyFont="1" applyFill="1"/>
    <xf numFmtId="183" fontId="0" fillId="49" borderId="0" xfId="8721" applyNumberFormat="1" applyFont="1" applyFill="1" applyBorder="1" applyAlignment="1"/>
    <xf numFmtId="183" fontId="98" fillId="49" borderId="0" xfId="8721" applyNumberFormat="1" applyFont="1" applyFill="1" applyBorder="1" applyAlignment="1"/>
    <xf numFmtId="183" fontId="146" fillId="49" borderId="0" xfId="8721" applyNumberFormat="1" applyFont="1" applyFill="1" applyBorder="1" applyAlignment="1"/>
    <xf numFmtId="0" fontId="1" fillId="49" borderId="41" xfId="8720" applyFill="1" applyBorder="1"/>
    <xf numFmtId="0" fontId="98" fillId="49" borderId="0" xfId="8720" applyFont="1" applyFill="1"/>
    <xf numFmtId="0" fontId="152" fillId="49" borderId="0" xfId="8720" applyFont="1" applyFill="1"/>
    <xf numFmtId="0" fontId="97" fillId="49" borderId="41" xfId="8720" applyFont="1" applyFill="1" applyBorder="1"/>
    <xf numFmtId="0" fontId="97" fillId="0" borderId="0" xfId="8720" applyFont="1"/>
    <xf numFmtId="0" fontId="97" fillId="45" borderId="0" xfId="8720" applyFont="1" applyFill="1"/>
    <xf numFmtId="0" fontId="1" fillId="45" borderId="0" xfId="8720" applyFill="1"/>
    <xf numFmtId="0" fontId="154" fillId="49" borderId="0" xfId="8720" applyFont="1" applyFill="1"/>
    <xf numFmtId="0" fontId="1" fillId="48" borderId="66" xfId="8720" applyFill="1" applyBorder="1"/>
    <xf numFmtId="0" fontId="1" fillId="48" borderId="29" xfId="8720" applyFill="1" applyBorder="1"/>
    <xf numFmtId="0" fontId="1" fillId="48" borderId="31" xfId="8720" applyFill="1" applyBorder="1"/>
    <xf numFmtId="0" fontId="1" fillId="48" borderId="67" xfId="8720" applyFill="1" applyBorder="1"/>
    <xf numFmtId="0" fontId="1" fillId="48" borderId="0" xfId="8720" applyFill="1"/>
    <xf numFmtId="0" fontId="1" fillId="48" borderId="41" xfId="8720" applyFill="1" applyBorder="1"/>
    <xf numFmtId="0" fontId="1" fillId="48" borderId="88" xfId="8720" applyFill="1" applyBorder="1"/>
    <xf numFmtId="0" fontId="1" fillId="48" borderId="42" xfId="8720" applyFill="1" applyBorder="1"/>
    <xf numFmtId="0" fontId="1" fillId="48" borderId="44" xfId="8720" applyFill="1" applyBorder="1"/>
    <xf numFmtId="0" fontId="143" fillId="48" borderId="4" xfId="8720" applyFont="1" applyFill="1" applyBorder="1" applyAlignment="1">
      <alignment horizontal="center"/>
    </xf>
    <xf numFmtId="0" fontId="143" fillId="48" borderId="81" xfId="8720" applyFont="1" applyFill="1" applyBorder="1" applyAlignment="1">
      <alignment horizontal="center"/>
    </xf>
    <xf numFmtId="0" fontId="97" fillId="49" borderId="67" xfId="8720" applyFont="1" applyFill="1" applyBorder="1"/>
    <xf numFmtId="49" fontId="97" fillId="49" borderId="67" xfId="8720" applyNumberFormat="1" applyFont="1" applyFill="1" applyBorder="1" applyAlignment="1">
      <alignment horizontal="right" vertical="top"/>
    </xf>
    <xf numFmtId="0" fontId="1" fillId="49" borderId="0" xfId="8720" applyFill="1" applyAlignment="1">
      <alignment vertical="top" wrapText="1"/>
    </xf>
    <xf numFmtId="0" fontId="1" fillId="49" borderId="88" xfId="8720" applyFill="1" applyBorder="1"/>
    <xf numFmtId="0" fontId="1" fillId="49" borderId="42" xfId="8720" applyFill="1" applyBorder="1"/>
    <xf numFmtId="0" fontId="1" fillId="49" borderId="44" xfId="8720" applyFill="1" applyBorder="1"/>
    <xf numFmtId="0" fontId="1" fillId="45" borderId="67" xfId="8720" applyFill="1" applyBorder="1"/>
    <xf numFmtId="0" fontId="1" fillId="45" borderId="41" xfId="8720" applyFill="1" applyBorder="1"/>
    <xf numFmtId="0" fontId="1" fillId="45" borderId="0" xfId="8720" applyFill="1" applyAlignment="1">
      <alignment horizontal="left"/>
    </xf>
    <xf numFmtId="0" fontId="1" fillId="45" borderId="88" xfId="8720" applyFill="1" applyBorder="1"/>
    <xf numFmtId="0" fontId="1" fillId="45" borderId="42" xfId="8720" applyFill="1" applyBorder="1"/>
    <xf numFmtId="0" fontId="1" fillId="45" borderId="44" xfId="8720" applyFill="1" applyBorder="1"/>
    <xf numFmtId="0" fontId="157" fillId="0" borderId="0" xfId="8720" applyFont="1"/>
    <xf numFmtId="0" fontId="11" fillId="0" borderId="0" xfId="570" applyFont="1" applyFill="1" applyAlignment="1">
      <alignment horizontal="left" vertical="top" wrapText="1"/>
    </xf>
    <xf numFmtId="0" fontId="11" fillId="0" borderId="0" xfId="570" applyFont="1" applyAlignment="1">
      <alignment horizontal="left" vertical="top"/>
    </xf>
    <xf numFmtId="0" fontId="11" fillId="0" borderId="0" xfId="570" applyFont="1" applyAlignment="1">
      <alignment horizontal="left" vertical="top" wrapText="1"/>
    </xf>
    <xf numFmtId="0" fontId="18" fillId="0" borderId="0" xfId="0" applyFont="1" applyAlignment="1">
      <alignment horizontal="left" vertical="top"/>
    </xf>
    <xf numFmtId="0" fontId="11" fillId="0" borderId="0" xfId="570" applyFont="1" applyAlignment="1">
      <alignment vertical="top"/>
    </xf>
    <xf numFmtId="0" fontId="18" fillId="0" borderId="0" xfId="570" applyFont="1" applyAlignment="1" applyProtection="1">
      <alignment vertical="top"/>
    </xf>
    <xf numFmtId="0" fontId="12" fillId="0" borderId="0" xfId="244" applyAlignment="1"/>
    <xf numFmtId="0" fontId="11" fillId="5" borderId="0" xfId="570" applyFill="1" applyBorder="1" applyAlignment="1" applyProtection="1">
      <protection locked="0"/>
    </xf>
    <xf numFmtId="0" fontId="18" fillId="0" borderId="0" xfId="570" applyFont="1" applyAlignment="1"/>
    <xf numFmtId="0" fontId="11" fillId="0" borderId="0" xfId="570"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70" applyFont="1" applyFill="1" applyAlignment="1">
      <alignment horizontal="left" vertical="top"/>
    </xf>
    <xf numFmtId="0" fontId="48" fillId="5" borderId="11" xfId="0" applyFont="1" applyFill="1" applyBorder="1" applyAlignment="1" applyProtection="1">
      <alignment horizontal="right" vertical="top" wrapText="1"/>
      <protection locked="0"/>
    </xf>
    <xf numFmtId="0" fontId="11" fillId="0" borderId="0" xfId="0" applyFont="1" applyAlignment="1">
      <alignment horizontal="left" vertical="top" wrapText="1"/>
    </xf>
    <xf numFmtId="0" fontId="12" fillId="0" borderId="0" xfId="244" applyBorder="1" applyAlignment="1" applyProtection="1">
      <alignment horizontal="left" vertical="top" wrapText="1"/>
    </xf>
    <xf numFmtId="0" fontId="11" fillId="0" borderId="0" xfId="0" applyFont="1" applyFill="1" applyAlignment="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2" fillId="0" borderId="0" xfId="244" applyAlignment="1" applyProtection="1">
      <alignment horizontal="left"/>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29" fillId="0" borderId="0" xfId="570" applyFont="1" applyAlignment="1">
      <alignment horizontal="left"/>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4" fontId="29" fillId="0" borderId="0" xfId="570" applyNumberFormat="1"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11" fillId="0" borderId="0" xfId="0" applyFont="1" applyAlignment="1" applyProtection="1">
      <alignment horizontal="left" vertical="top" wrapText="1"/>
    </xf>
    <xf numFmtId="0" fontId="20" fillId="0" borderId="0" xfId="0" applyFont="1" applyAlignment="1" applyProtection="1">
      <alignment horizontal="left" vertical="top"/>
    </xf>
    <xf numFmtId="0" fontId="11" fillId="0" borderId="0" xfId="0" applyFont="1" applyFill="1" applyAlignment="1" applyProtection="1">
      <alignment horizontal="left" vertical="top" wrapText="1"/>
    </xf>
    <xf numFmtId="0" fontId="29" fillId="0" borderId="0" xfId="0" applyFont="1" applyAlignment="1">
      <alignment horizontal="left"/>
    </xf>
    <xf numFmtId="0" fontId="11" fillId="0" borderId="0" xfId="0" applyFont="1" applyAlignment="1">
      <alignment horizontal="left"/>
    </xf>
    <xf numFmtId="0" fontId="18" fillId="0" borderId="4" xfId="570" applyFont="1" applyBorder="1" applyAlignment="1" applyProtection="1">
      <alignment horizontal="left"/>
    </xf>
    <xf numFmtId="0" fontId="18" fillId="0" borderId="4" xfId="570" applyFont="1" applyBorder="1" applyAlignment="1" applyProtection="1">
      <alignment horizontal="left" vertical="top"/>
    </xf>
    <xf numFmtId="0" fontId="29" fillId="0" borderId="0" xfId="0" applyFont="1" applyAlignment="1">
      <alignment horizontal="left" wrapText="1"/>
    </xf>
    <xf numFmtId="0" fontId="11" fillId="0" borderId="0" xfId="0" applyFont="1" applyAlignment="1">
      <alignment horizontal="left" vertical="top"/>
    </xf>
    <xf numFmtId="0" fontId="18" fillId="0" borderId="0" xfId="0" applyFont="1" applyAlignment="1">
      <alignment horizontal="left"/>
    </xf>
    <xf numFmtId="0" fontId="11" fillId="0" borderId="0" xfId="0" applyFont="1" applyFill="1" applyAlignment="1">
      <alignment horizontal="left"/>
    </xf>
    <xf numFmtId="0" fontId="11" fillId="0" borderId="0" xfId="0" applyFont="1" applyAlignment="1" applyProtection="1">
      <alignment horizontal="left"/>
    </xf>
    <xf numFmtId="0" fontId="20" fillId="0" borderId="0" xfId="0" applyFont="1" applyAlignment="1" applyProtection="1">
      <alignment horizontal="left"/>
    </xf>
    <xf numFmtId="0" fontId="12" fillId="0" borderId="0" xfId="244" quotePrefix="1" applyAlignment="1" applyProtection="1">
      <alignment horizontal="left"/>
    </xf>
    <xf numFmtId="0" fontId="18" fillId="0" borderId="4" xfId="0" applyFont="1" applyBorder="1" applyAlignment="1" applyProtection="1">
      <alignment horizontal="left"/>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29" fillId="0" borderId="0" xfId="0" applyFont="1" applyAlignment="1">
      <alignment horizontal="left" vertical="top" wrapText="1"/>
    </xf>
    <xf numFmtId="4" fontId="11" fillId="0" borderId="0" xfId="0" applyNumberFormat="1" applyFont="1" applyAlignment="1" applyProtection="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4" fontId="11" fillId="0" borderId="0" xfId="1193" applyNumberFormat="1" applyFont="1" applyAlignment="1" applyProtection="1">
      <alignment horizontal="left" vertical="top" wrapText="1"/>
    </xf>
    <xf numFmtId="4" fontId="11" fillId="0" borderId="0" xfId="1193" applyNumberFormat="1" applyFont="1" applyFill="1" applyAlignment="1" applyProtection="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0" fontId="11" fillId="0" borderId="0" xfId="1193" applyFont="1" applyAlignment="1" applyProtection="1">
      <alignment horizontal="left" vertical="top" wrapText="1"/>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0" fontId="11" fillId="0" borderId="0" xfId="1193" applyFont="1" applyFill="1" applyAlignment="1">
      <alignment horizontal="left" vertical="top" wrapText="1"/>
    </xf>
    <xf numFmtId="0" fontId="11" fillId="0" borderId="0" xfId="570" applyFont="1" applyAlignment="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0" fontId="11" fillId="0" borderId="0" xfId="1193" applyFont="1" applyFill="1" applyBorder="1" applyAlignment="1" applyProtection="1">
      <alignment horizontal="left" vertical="top" wrapText="1"/>
    </xf>
    <xf numFmtId="0" fontId="12" fillId="0" borderId="0" xfId="244"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0" fillId="0" borderId="0" xfId="0" applyAlignment="1">
      <alignment horizontal="left" vertical="top" wrapText="1"/>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0" fontId="29" fillId="0" borderId="0" xfId="0" applyFont="1" applyFill="1" applyAlignment="1">
      <alignment horizontal="left"/>
    </xf>
    <xf numFmtId="0" fontId="18" fillId="0" borderId="0" xfId="271" applyFont="1" applyFill="1" applyAlignment="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570" applyFont="1" applyAlignment="1" applyProtection="1">
      <alignment horizontal="left" vertical="top" wrapText="1"/>
    </xf>
    <xf numFmtId="0" fontId="29" fillId="0" borderId="0" xfId="570" applyFont="1" applyAlignment="1">
      <alignment horizontal="left" vertical="top" wrapText="1"/>
    </xf>
    <xf numFmtId="0" fontId="11" fillId="0" borderId="0" xfId="570" applyFont="1" applyAlignment="1" applyProtection="1">
      <alignment horizontal="left"/>
    </xf>
    <xf numFmtId="0" fontId="11" fillId="0" borderId="0" xfId="1193" applyFont="1" applyAlignment="1" applyProtection="1">
      <alignment vertical="top" wrapText="1"/>
    </xf>
    <xf numFmtId="0" fontId="29" fillId="0" borderId="0" xfId="570" applyFont="1" applyFill="1" applyAlignment="1">
      <alignment horizontal="left"/>
    </xf>
    <xf numFmtId="0" fontId="11" fillId="0" borderId="0" xfId="570" applyFont="1" applyBorder="1" applyAlignment="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1" fillId="0" borderId="0" xfId="570" applyFont="1" applyFill="1" applyAlignment="1" applyProtection="1">
      <alignment horizontal="left" vertical="top" wrapText="1"/>
    </xf>
    <xf numFmtId="0" fontId="12" fillId="0" borderId="0" xfId="244" applyAlignment="1" applyProtection="1">
      <alignment horizontal="left" vertical="top" wrapText="1"/>
    </xf>
    <xf numFmtId="0" fontId="11" fillId="0" borderId="0" xfId="570" applyFont="1" applyFill="1" applyAlignment="1">
      <alignment horizontal="left"/>
    </xf>
    <xf numFmtId="0" fontId="18" fillId="0" borderId="0" xfId="570"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4" fontId="11" fillId="0" borderId="0" xfId="570" applyNumberFormat="1" applyFont="1" applyAlignment="1" applyProtection="1">
      <alignment horizontal="left" vertical="top" wrapText="1"/>
    </xf>
    <xf numFmtId="0" fontId="11" fillId="0" borderId="0" xfId="1193" applyFont="1" applyFill="1" applyAlignment="1">
      <alignment vertical="top" wrapText="1"/>
    </xf>
    <xf numFmtId="0" fontId="29" fillId="0" borderId="0" xfId="570" applyFont="1" applyAlignment="1" applyProtection="1">
      <alignment horizontal="left"/>
    </xf>
    <xf numFmtId="0" fontId="11" fillId="0" borderId="0" xfId="570" applyFont="1" applyAlignment="1" applyProtection="1">
      <alignment horizontal="left" vertical="top"/>
    </xf>
    <xf numFmtId="0" fontId="18" fillId="0" borderId="0" xfId="0" applyFont="1" applyAlignment="1">
      <alignment horizontal="left" vertical="top"/>
    </xf>
    <xf numFmtId="0" fontId="29" fillId="0" borderId="0" xfId="570" applyFont="1" applyFill="1" applyAlignment="1">
      <alignment horizontal="center"/>
    </xf>
    <xf numFmtId="0" fontId="11" fillId="0" borderId="0" xfId="570" applyFill="1" applyAlignment="1">
      <alignment horizontal="center"/>
    </xf>
    <xf numFmtId="0" fontId="29" fillId="0" borderId="0" xfId="570" applyFont="1" applyAlignment="1">
      <alignment horizontal="left" wrapText="1"/>
    </xf>
    <xf numFmtId="0" fontId="11" fillId="0" borderId="0" xfId="570" applyFont="1" applyFill="1" applyAlignment="1">
      <alignment horizontal="left" vertical="center" wrapText="1"/>
    </xf>
    <xf numFmtId="0" fontId="18" fillId="0" borderId="0" xfId="570" applyFont="1" applyFill="1" applyAlignment="1" applyProtection="1">
      <alignment horizontal="center"/>
    </xf>
    <xf numFmtId="0" fontId="11" fillId="0" borderId="0" xfId="570" applyFont="1" applyFill="1" applyAlignment="1" applyProtection="1"/>
    <xf numFmtId="0" fontId="11" fillId="0" borderId="0" xfId="1193" applyFont="1" applyAlignment="1">
      <alignment horizontal="left"/>
    </xf>
    <xf numFmtId="0" fontId="12" fillId="0" borderId="0" xfId="244" applyNumberFormat="1" applyFill="1" applyAlignment="1" applyProtection="1">
      <alignment horizontal="left"/>
    </xf>
    <xf numFmtId="0" fontId="11" fillId="0" borderId="0" xfId="570" applyFill="1" applyAlignment="1" applyProtection="1"/>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1" fillId="0" borderId="0" xfId="570" applyFont="1" applyFill="1" applyAlignment="1">
      <alignment vertical="top" wrapText="1"/>
    </xf>
    <xf numFmtId="0" fontId="11" fillId="0" borderId="0" xfId="570" applyFont="1" applyAlignment="1">
      <alignmen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1193" applyFont="1" applyFill="1" applyAlignment="1">
      <alignment horizontal="left" vertical="top" wrapText="1"/>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70" applyAlignment="1" applyProtection="1">
      <alignment horizontal="left" wrapText="1"/>
    </xf>
    <xf numFmtId="0" fontId="18" fillId="0" borderId="4" xfId="0" applyFont="1" applyFill="1" applyBorder="1" applyAlignment="1" applyProtection="1">
      <alignment horizontal="left"/>
    </xf>
    <xf numFmtId="0" fontId="11" fillId="0" borderId="0" xfId="0" applyFont="1" applyFill="1" applyBorder="1" applyAlignment="1">
      <alignment horizontal="left" vertical="top" wrapText="1"/>
    </xf>
    <xf numFmtId="4" fontId="11" fillId="0" borderId="0" xfId="0" applyNumberFormat="1"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9" fontId="11" fillId="0" borderId="0" xfId="0" applyNumberFormat="1" applyFont="1" applyAlignment="1">
      <alignment horizontal="left" vertical="top" wrapText="1"/>
    </xf>
    <xf numFmtId="0" fontId="11" fillId="0" borderId="0" xfId="0" applyFont="1" applyFill="1" applyAlignment="1" applyProtection="1">
      <alignment horizontal="left"/>
      <protection locked="0"/>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6" borderId="11" xfId="0" applyFont="1" applyFill="1" applyBorder="1" applyAlignment="1" applyProtection="1">
      <alignment horizontal="center"/>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11" fillId="0" borderId="3" xfId="0" applyFont="1" applyBorder="1" applyAlignment="1" applyProtection="1">
      <alignment horizontal="center"/>
    </xf>
    <xf numFmtId="0" fontId="11" fillId="0" borderId="5" xfId="0" applyFont="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20"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0" fontId="11" fillId="5" borderId="6" xfId="0" applyFont="1"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0" fontId="11" fillId="5" borderId="4" xfId="0"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168" fontId="20" fillId="5" borderId="6" xfId="0" applyNumberFormat="1" applyFont="1" applyFill="1" applyBorder="1" applyAlignment="1" applyProtection="1">
      <alignment horizontal="right"/>
      <protection locked="0"/>
    </xf>
    <xf numFmtId="178" fontId="20" fillId="5" borderId="4" xfId="0" applyNumberFormat="1" applyFont="1" applyFill="1" applyBorder="1" applyAlignment="1" applyProtection="1">
      <alignment horizontal="right"/>
      <protection locked="0"/>
    </xf>
    <xf numFmtId="0" fontId="20" fillId="5" borderId="6" xfId="0" applyFont="1" applyFill="1" applyBorder="1" applyAlignment="1" applyProtection="1">
      <alignment horizontal="center"/>
      <protection locked="0"/>
    </xf>
    <xf numFmtId="166" fontId="20" fillId="5" borderId="4" xfId="0" applyNumberFormat="1" applyFont="1" applyFill="1" applyBorder="1" applyAlignment="1" applyProtection="1">
      <alignment horizontal="left"/>
      <protection locked="0"/>
    </xf>
    <xf numFmtId="0" fontId="11" fillId="5" borderId="0" xfId="0" applyFont="1" applyFill="1" applyAlignment="1" applyProtection="1">
      <alignment horizontal="left" vertical="top" wrapText="1"/>
      <protection locked="0"/>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20" fillId="5" borderId="11" xfId="0" applyNumberFormat="1"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1"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0" borderId="0" xfId="0" applyFont="1" applyAlignment="1" applyProtection="1">
      <alignment horizontal="center"/>
    </xf>
    <xf numFmtId="0" fontId="19" fillId="44" borderId="6" xfId="0" applyFont="1" applyFill="1" applyBorder="1" applyAlignment="1" applyProtection="1">
      <alignment horizontal="left"/>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0" fontId="11" fillId="5" borderId="3" xfId="0" applyFont="1" applyFill="1" applyBorder="1" applyAlignment="1" applyProtection="1">
      <alignment horizontal="right" vertical="top"/>
      <protection locked="0"/>
    </xf>
    <xf numFmtId="0" fontId="11" fillId="5" borderId="4" xfId="0" applyFont="1" applyFill="1" applyBorder="1" applyAlignment="1" applyProtection="1">
      <alignment horizontal="right" vertical="top"/>
      <protection locked="0"/>
    </xf>
    <xf numFmtId="0" fontId="11" fillId="5" borderId="5" xfId="0" applyFont="1" applyFill="1" applyBorder="1" applyAlignment="1" applyProtection="1">
      <alignment horizontal="right" vertical="top"/>
      <protection locked="0"/>
    </xf>
    <xf numFmtId="168" fontId="11"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168" fontId="20"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166" fontId="11" fillId="5" borderId="4" xfId="0" applyNumberFormat="1" applyFont="1" applyFill="1" applyBorder="1" applyAlignment="1" applyProtection="1">
      <alignment horizontal="left"/>
      <protection locked="0"/>
    </xf>
    <xf numFmtId="0" fontId="11" fillId="5" borderId="4" xfId="0" applyFont="1" applyFill="1" applyBorder="1" applyAlignment="1" applyProtection="1">
      <alignment horizontal="left"/>
      <protection locked="0"/>
    </xf>
    <xf numFmtId="0" fontId="0" fillId="44" borderId="6" xfId="0" applyFill="1" applyBorder="1" applyAlignment="1" applyProtection="1">
      <alignment horizontal="center"/>
      <protection locked="0"/>
    </xf>
    <xf numFmtId="0" fontId="11" fillId="44"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0" fontId="11" fillId="0" borderId="6" xfId="543" applyFont="1" applyBorder="1" applyAlignment="1" applyProtection="1">
      <alignment horizontal="left"/>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8"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30" fillId="5" borderId="6" xfId="0" applyFont="1" applyFill="1" applyBorder="1" applyAlignment="1" applyProtection="1">
      <alignment horizontal="left"/>
      <protection locked="0"/>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168" fontId="11" fillId="0" borderId="0" xfId="543" applyNumberFormat="1" applyFont="1" applyFill="1" applyBorder="1" applyAlignment="1" applyProtection="1">
      <alignment horizontal="center" vertical="center"/>
    </xf>
    <xf numFmtId="0" fontId="0" fillId="5" borderId="5" xfId="0" applyFill="1" applyBorder="1" applyAlignment="1" applyProtection="1">
      <alignment horizontal="center"/>
      <protection locked="0"/>
    </xf>
    <xf numFmtId="1" fontId="20"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11" fillId="5" borderId="3"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0" fillId="44" borderId="10" xfId="0" applyFill="1" applyBorder="1" applyAlignment="1" applyProtection="1">
      <alignment horizontal="left"/>
      <protection locked="0"/>
    </xf>
    <xf numFmtId="0" fontId="20" fillId="5" borderId="9" xfId="0" applyFont="1" applyFill="1" applyBorder="1" applyAlignment="1" applyProtection="1">
      <alignment horizontal="center"/>
      <protection locked="0"/>
    </xf>
    <xf numFmtId="0" fontId="11" fillId="5" borderId="5" xfId="0" applyFont="1" applyFill="1" applyBorder="1" applyAlignment="1" applyProtection="1">
      <alignment horizontal="left"/>
      <protection locked="0"/>
    </xf>
    <xf numFmtId="0" fontId="18" fillId="0" borderId="3"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18" fillId="0" borderId="11" xfId="0" applyFont="1" applyFill="1" applyBorder="1" applyAlignment="1" applyProtection="1">
      <alignment horizontal="center" vertical="top" wrapText="1"/>
    </xf>
    <xf numFmtId="0" fontId="11" fillId="0" borderId="4" xfId="0" applyFont="1" applyBorder="1" applyAlignment="1" applyProtection="1">
      <alignment horizontal="center"/>
    </xf>
    <xf numFmtId="0" fontId="11" fillId="0" borderId="11" xfId="0" applyFont="1" applyBorder="1" applyAlignment="1" applyProtection="1">
      <alignment horizontal="center"/>
    </xf>
    <xf numFmtId="0" fontId="11" fillId="0" borderId="11" xfId="543" applyFont="1" applyFill="1" applyBorder="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6" xfId="0" applyFont="1" applyBorder="1" applyAlignment="1" applyProtection="1">
      <alignment horizontal="right"/>
    </xf>
    <xf numFmtId="0" fontId="18" fillId="0" borderId="5" xfId="0" applyFont="1" applyBorder="1" applyAlignment="1" applyProtection="1">
      <alignment horizontal="right"/>
    </xf>
    <xf numFmtId="0" fontId="11"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20" fillId="5" borderId="6"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20" fillId="5" borderId="6" xfId="0"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5" borderId="6" xfId="244" applyFont="1" applyFill="1" applyBorder="1" applyAlignment="1" applyProtection="1">
      <alignment horizontal="left"/>
      <protection locked="0"/>
    </xf>
    <xf numFmtId="0" fontId="12" fillId="0" borderId="0" xfId="244" applyFill="1" applyAlignment="1" applyProtection="1">
      <alignment horizontal="lef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2" fontId="0" fillId="0" borderId="6" xfId="0" applyNumberFormat="1" applyFill="1" applyBorder="1" applyAlignment="1" applyProtection="1">
      <alignment horizontal="center"/>
    </xf>
    <xf numFmtId="166" fontId="11" fillId="5" borderId="6" xfId="0"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11" fillId="5" borderId="0" xfId="244" applyFont="1" applyFill="1" applyBorder="1" applyAlignment="1" applyProtection="1">
      <alignment horizontal="left"/>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166" fontId="11" fillId="5" borderId="6"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0" fontId="20" fillId="5" borderId="6" xfId="0" applyFont="1" applyFill="1" applyBorder="1" applyAlignment="1" applyProtection="1">
      <alignment horizontal="left" wrapText="1"/>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1" fillId="5" borderId="6" xfId="0" applyFont="1" applyFill="1" applyBorder="1" applyAlignment="1" applyProtection="1">
      <alignment horizontal="left" wrapText="1"/>
      <protection locked="0"/>
    </xf>
    <xf numFmtId="0" fontId="18" fillId="0" borderId="0" xfId="0" applyFont="1" applyBorder="1" applyAlignment="1" applyProtection="1">
      <alignment horizontal="center"/>
    </xf>
    <xf numFmtId="168" fontId="11" fillId="0" borderId="6" xfId="0" applyNumberFormat="1" applyFont="1" applyFill="1" applyBorder="1" applyAlignment="1" applyProtection="1">
      <alignment horizontal="center"/>
    </xf>
    <xf numFmtId="0" fontId="26" fillId="0" borderId="0" xfId="0" applyFont="1" applyAlignment="1" applyProtection="1">
      <alignment horizontal="center"/>
    </xf>
    <xf numFmtId="0" fontId="11" fillId="0" borderId="6" xfId="0" applyFont="1" applyFill="1" applyBorder="1" applyAlignment="1" applyProtection="1">
      <alignment horizontal="center"/>
      <protection locked="0"/>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11" fillId="5" borderId="0" xfId="0" applyFont="1" applyFill="1" applyBorder="1" applyAlignment="1" applyProtection="1">
      <alignment horizontal="left" vertical="top" wrapText="1"/>
      <protection locked="0"/>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5" borderId="6" xfId="0" applyFill="1" applyBorder="1" applyProtection="1">
      <protection locked="0"/>
    </xf>
    <xf numFmtId="0" fontId="11" fillId="0" borderId="6" xfId="0" applyFont="1" applyBorder="1" applyAlignment="1" applyProtection="1">
      <alignment horizontal="center"/>
      <protection locked="0"/>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20" fillId="0" borderId="6" xfId="0" applyFont="1" applyBorder="1" applyAlignment="1" applyProtection="1">
      <alignment horizontal="left"/>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20" fillId="5" borderId="4"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18" fillId="0" borderId="9" xfId="0" applyFont="1" applyBorder="1" applyAlignment="1" applyProtection="1">
      <alignment horizontal="right"/>
    </xf>
    <xf numFmtId="0" fontId="18" fillId="0" borderId="10" xfId="0" applyFont="1" applyBorder="1" applyAlignment="1" applyProtection="1">
      <alignment horizontal="right"/>
    </xf>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168" fontId="0" fillId="5" borderId="11" xfId="0" applyNumberFormat="1" applyFill="1" applyBorder="1" applyAlignment="1" applyProtection="1">
      <alignment horizontal="center"/>
      <protection locked="0"/>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18" fillId="0" borderId="11" xfId="0" applyFont="1" applyFill="1" applyBorder="1" applyAlignment="1" applyProtection="1">
      <alignment horizontal="center"/>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30"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8" fontId="0" fillId="5" borderId="11" xfId="0" applyNumberFormat="1" applyFill="1" applyBorder="1" applyAlignment="1" applyProtection="1">
      <protection locked="0"/>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11" fillId="0" borderId="1" xfId="0" applyFont="1" applyFill="1" applyBorder="1" applyAlignment="1" applyProtection="1">
      <alignment horizontal="center" vertical="top" wrapText="1"/>
    </xf>
    <xf numFmtId="0" fontId="20" fillId="0" borderId="11" xfId="0" applyFont="1" applyFill="1" applyBorder="1" applyAlignment="1" applyProtection="1">
      <alignment horizontal="center" vertical="top" wrapText="1"/>
    </xf>
    <xf numFmtId="0" fontId="11" fillId="44" borderId="11" xfId="0" applyFont="1" applyFill="1" applyBorder="1" applyAlignment="1" applyProtection="1">
      <alignment horizontal="center"/>
      <protection locked="0"/>
    </xf>
    <xf numFmtId="171" fontId="11"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9" fontId="11" fillId="0" borderId="0" xfId="543" applyNumberFormat="1" applyFont="1" applyFill="1" applyBorder="1" applyAlignment="1" applyProtection="1">
      <alignment horizontal="center" vertical="center"/>
    </xf>
    <xf numFmtId="0" fontId="20" fillId="0" borderId="3" xfId="0" applyFont="1" applyBorder="1" applyAlignment="1" applyProtection="1">
      <alignment horizontal="left"/>
    </xf>
    <xf numFmtId="0" fontId="19" fillId="5" borderId="3" xfId="0" applyFont="1" applyFill="1" applyBorder="1" applyAlignment="1" applyProtection="1">
      <alignment horizontal="left"/>
      <protection locked="0"/>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Border="1" applyAlignment="1" applyProtection="1">
      <alignment horizontal="center"/>
    </xf>
    <xf numFmtId="0" fontId="11" fillId="0" borderId="0" xfId="543" applyFont="1" applyBorder="1" applyAlignment="1" applyProtection="1">
      <alignment horizontal="center"/>
    </xf>
    <xf numFmtId="2" fontId="11" fillId="0" borderId="0" xfId="543" applyNumberFormat="1" applyFont="1" applyFill="1" applyBorder="1" applyAlignment="1" applyProtection="1">
      <alignment horizontal="center"/>
    </xf>
    <xf numFmtId="0" fontId="11"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8" fillId="0" borderId="6" xfId="0" applyFont="1" applyBorder="1" applyAlignment="1" applyProtection="1">
      <alignment horizont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8"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168" fontId="11" fillId="0" borderId="11" xfId="543" applyNumberFormat="1"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0" fontId="20"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8" fillId="0" borderId="11" xfId="0" applyFont="1" applyBorder="1" applyAlignment="1" applyProtection="1">
      <alignment horizontal="center" wrapText="1"/>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0" fontId="18" fillId="0" borderId="8"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20" fillId="5" borderId="5" xfId="0" applyFont="1" applyFill="1" applyBorder="1" applyAlignment="1" applyProtection="1">
      <alignment horizontal="left"/>
      <protection locked="0"/>
    </xf>
    <xf numFmtId="14" fontId="11"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171" fontId="11"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0" fontId="18"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5" borderId="6" xfId="271" applyFont="1" applyFill="1" applyBorder="1" applyAlignment="1" applyProtection="1">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9" fontId="11" fillId="5" borderId="3" xfId="0" applyNumberFormat="1" applyFont="1" applyFill="1" applyBorder="1" applyAlignment="1" applyProtection="1">
      <alignment horizontal="right"/>
      <protection locked="0"/>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20" fillId="0" borderId="11" xfId="0" applyFont="1" applyBorder="1" applyAlignment="1" applyProtection="1">
      <alignment horizontal="center"/>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177" fontId="20" fillId="5" borderId="6" xfId="0" applyNumberFormat="1" applyFont="1" applyFill="1" applyBorder="1" applyAlignment="1" applyProtection="1">
      <alignment horizontal="left" vertical="top" wrapText="1"/>
      <protection locked="0"/>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5" borderId="6" xfId="0" applyFont="1" applyFill="1" applyBorder="1" applyAlignment="1" applyProtection="1">
      <alignment horizontal="left" vertical="top" wrapText="1"/>
      <protection locked="0"/>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141" fillId="48" borderId="66" xfId="8720" applyFont="1" applyFill="1" applyBorder="1" applyAlignment="1">
      <alignment horizontal="center"/>
    </xf>
    <xf numFmtId="0" fontId="141" fillId="48" borderId="29" xfId="8720" applyFont="1" applyFill="1" applyBorder="1" applyAlignment="1">
      <alignment horizontal="center"/>
    </xf>
    <xf numFmtId="0" fontId="141" fillId="48" borderId="31" xfId="8720" applyFont="1" applyFill="1" applyBorder="1" applyAlignment="1">
      <alignment horizontal="center"/>
    </xf>
    <xf numFmtId="0" fontId="142" fillId="49" borderId="67" xfId="8720" applyFont="1" applyFill="1" applyBorder="1" applyAlignment="1">
      <alignment horizontal="center"/>
    </xf>
    <xf numFmtId="0" fontId="142" fillId="49" borderId="0" xfId="8720" applyFont="1" applyFill="1" applyAlignment="1">
      <alignment horizontal="center"/>
    </xf>
    <xf numFmtId="0" fontId="142" fillId="49" borderId="41" xfId="8720" applyFont="1" applyFill="1" applyBorder="1" applyAlignment="1">
      <alignment horizontal="center"/>
    </xf>
    <xf numFmtId="0" fontId="147" fillId="45" borderId="68" xfId="8720" applyFont="1" applyFill="1" applyBorder="1" applyAlignment="1">
      <alignment horizontal="center"/>
    </xf>
    <xf numFmtId="0" fontId="147" fillId="45" borderId="69" xfId="8720" applyFont="1" applyFill="1" applyBorder="1" applyAlignment="1">
      <alignment horizontal="center"/>
    </xf>
    <xf numFmtId="0" fontId="147" fillId="45" borderId="70" xfId="8720" applyFont="1" applyFill="1" applyBorder="1" applyAlignment="1">
      <alignment horizontal="center"/>
    </xf>
    <xf numFmtId="0" fontId="143" fillId="46" borderId="71" xfId="8720" applyFont="1" applyFill="1" applyBorder="1" applyAlignment="1">
      <alignment horizontal="center"/>
    </xf>
    <xf numFmtId="0" fontId="143" fillId="46" borderId="72" xfId="8720" applyFont="1" applyFill="1" applyBorder="1" applyAlignment="1">
      <alignment horizontal="center"/>
    </xf>
    <xf numFmtId="14" fontId="147" fillId="44" borderId="73" xfId="8720" applyNumberFormat="1" applyFont="1" applyFill="1" applyBorder="1" applyAlignment="1" applyProtection="1">
      <alignment horizontal="center"/>
      <protection locked="0"/>
    </xf>
    <xf numFmtId="0" fontId="147" fillId="44" borderId="69" xfId="8720" applyFont="1" applyFill="1" applyBorder="1" applyAlignment="1" applyProtection="1">
      <alignment horizontal="center"/>
      <protection locked="0"/>
    </xf>
    <xf numFmtId="0" fontId="147" fillId="44" borderId="70" xfId="8720" applyFont="1" applyFill="1" applyBorder="1" applyAlignment="1" applyProtection="1">
      <alignment horizontal="center"/>
      <protection locked="0"/>
    </xf>
    <xf numFmtId="0" fontId="143" fillId="46" borderId="74" xfId="8720" applyFont="1" applyFill="1" applyBorder="1" applyAlignment="1">
      <alignment horizontal="center"/>
    </xf>
    <xf numFmtId="0" fontId="143" fillId="46" borderId="75" xfId="8720" applyFont="1" applyFill="1" applyBorder="1" applyAlignment="1">
      <alignment horizontal="center"/>
    </xf>
    <xf numFmtId="0" fontId="97" fillId="46" borderId="68" xfId="8720" applyFont="1" applyFill="1" applyBorder="1" applyAlignment="1">
      <alignment horizontal="center"/>
    </xf>
    <xf numFmtId="0" fontId="97" fillId="46" borderId="69" xfId="8720" applyFont="1" applyFill="1" applyBorder="1" applyAlignment="1">
      <alignment horizontal="center"/>
    </xf>
    <xf numFmtId="0" fontId="97" fillId="46" borderId="70" xfId="8720" applyFont="1" applyFill="1" applyBorder="1" applyAlignment="1">
      <alignment horizontal="center"/>
    </xf>
    <xf numFmtId="14" fontId="147" fillId="44" borderId="68" xfId="8720" applyNumberFormat="1" applyFont="1" applyFill="1" applyBorder="1" applyAlignment="1" applyProtection="1">
      <alignment horizontal="center" vertical="center"/>
      <protection locked="0"/>
    </xf>
    <xf numFmtId="0" fontId="147" fillId="44" borderId="69" xfId="8720" applyFont="1" applyFill="1" applyBorder="1" applyAlignment="1" applyProtection="1">
      <alignment horizontal="center" vertical="center"/>
      <protection locked="0"/>
    </xf>
    <xf numFmtId="0" fontId="147" fillId="44" borderId="70" xfId="8720" applyFont="1" applyFill="1" applyBorder="1" applyAlignment="1" applyProtection="1">
      <alignment horizontal="center" vertical="center"/>
      <protection locked="0"/>
    </xf>
    <xf numFmtId="1" fontId="1" fillId="45" borderId="68" xfId="8720" applyNumberFormat="1" applyFill="1" applyBorder="1" applyAlignment="1">
      <alignment horizontal="center"/>
    </xf>
    <xf numFmtId="0" fontId="1" fillId="45" borderId="69" xfId="8720" applyFill="1" applyBorder="1" applyAlignment="1">
      <alignment horizontal="center"/>
    </xf>
    <xf numFmtId="0" fontId="1" fillId="45" borderId="70" xfId="8720" applyFill="1" applyBorder="1" applyAlignment="1">
      <alignment horizontal="center"/>
    </xf>
    <xf numFmtId="0" fontId="147" fillId="44" borderId="68" xfId="8720" applyFont="1" applyFill="1" applyBorder="1" applyAlignment="1" applyProtection="1">
      <alignment horizontal="center"/>
      <protection locked="0"/>
    </xf>
    <xf numFmtId="0" fontId="97" fillId="46" borderId="0" xfId="8720" applyFont="1" applyFill="1" applyAlignment="1">
      <alignment horizontal="center"/>
    </xf>
    <xf numFmtId="0" fontId="97" fillId="46" borderId="41" xfId="8720" applyFont="1" applyFill="1" applyBorder="1" applyAlignment="1">
      <alignment horizontal="center"/>
    </xf>
    <xf numFmtId="0" fontId="1" fillId="45" borderId="72" xfId="8720" applyFill="1" applyBorder="1" applyAlignment="1">
      <alignment horizontal="center"/>
    </xf>
    <xf numFmtId="0" fontId="1" fillId="45" borderId="76" xfId="8720" applyFill="1" applyBorder="1" applyAlignment="1">
      <alignment horizontal="center"/>
    </xf>
    <xf numFmtId="0" fontId="147" fillId="45" borderId="68" xfId="8720" applyFont="1" applyFill="1" applyBorder="1" applyAlignment="1">
      <alignment horizontal="left"/>
    </xf>
    <xf numFmtId="0" fontId="147" fillId="45" borderId="69" xfId="8720" applyFont="1" applyFill="1" applyBorder="1" applyAlignment="1">
      <alignment horizontal="left"/>
    </xf>
    <xf numFmtId="0" fontId="147" fillId="45" borderId="70" xfId="8720" applyFont="1" applyFill="1" applyBorder="1" applyAlignment="1">
      <alignment horizontal="left"/>
    </xf>
    <xf numFmtId="0" fontId="1" fillId="45" borderId="68"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44" fillId="46" borderId="68" xfId="8720" applyFont="1" applyFill="1" applyBorder="1" applyAlignment="1">
      <alignment horizontal="center" wrapText="1"/>
    </xf>
    <xf numFmtId="0" fontId="144" fillId="46" borderId="69" xfId="8720" applyFont="1" applyFill="1" applyBorder="1" applyAlignment="1">
      <alignment horizontal="center" wrapText="1"/>
    </xf>
    <xf numFmtId="0" fontId="144" fillId="46" borderId="70" xfId="8720" applyFont="1" applyFill="1" applyBorder="1" applyAlignment="1">
      <alignment horizontal="center" wrapText="1"/>
    </xf>
    <xf numFmtId="0" fontId="142" fillId="46" borderId="77" xfId="8720" applyFont="1" applyFill="1" applyBorder="1" applyAlignment="1">
      <alignment horizontal="center"/>
    </xf>
    <xf numFmtId="0" fontId="142" fillId="46" borderId="78" xfId="8720" applyFont="1" applyFill="1" applyBorder="1" applyAlignment="1">
      <alignment horizontal="center"/>
    </xf>
    <xf numFmtId="0" fontId="142" fillId="46" borderId="79" xfId="8720" applyFont="1" applyFill="1" applyBorder="1" applyAlignment="1">
      <alignment horizontal="center"/>
    </xf>
    <xf numFmtId="0" fontId="148" fillId="46" borderId="80" xfId="8720" applyFont="1" applyFill="1" applyBorder="1" applyAlignment="1">
      <alignment horizontal="center"/>
    </xf>
    <xf numFmtId="0" fontId="148" fillId="46" borderId="2" xfId="8720" applyFont="1" applyFill="1" applyBorder="1" applyAlignment="1">
      <alignment horizontal="center"/>
    </xf>
    <xf numFmtId="0" fontId="148" fillId="46" borderId="7" xfId="8720" applyFont="1" applyFill="1" applyBorder="1" applyAlignment="1">
      <alignment horizontal="center"/>
    </xf>
    <xf numFmtId="0" fontId="148" fillId="46" borderId="3" xfId="8720" applyFont="1" applyFill="1" applyBorder="1" applyAlignment="1">
      <alignment horizontal="center"/>
    </xf>
    <xf numFmtId="0" fontId="148" fillId="46" borderId="4" xfId="8720" applyFont="1" applyFill="1" applyBorder="1" applyAlignment="1">
      <alignment horizontal="center"/>
    </xf>
    <xf numFmtId="0" fontId="148" fillId="46" borderId="5" xfId="8720" applyFont="1" applyFill="1" applyBorder="1" applyAlignment="1">
      <alignment horizontal="center"/>
    </xf>
    <xf numFmtId="0" fontId="148" fillId="46" borderId="81" xfId="8720" applyFont="1" applyFill="1" applyBorder="1" applyAlignment="1">
      <alignment horizontal="center"/>
    </xf>
    <xf numFmtId="0" fontId="148" fillId="45" borderId="3" xfId="8720" applyFont="1" applyFill="1" applyBorder="1" applyAlignment="1">
      <alignment horizontal="center"/>
    </xf>
    <xf numFmtId="0" fontId="148" fillId="45" borderId="4" xfId="8720" applyFont="1" applyFill="1" applyBorder="1" applyAlignment="1">
      <alignment horizontal="center"/>
    </xf>
    <xf numFmtId="0" fontId="148" fillId="45" borderId="5" xfId="8720" applyFont="1" applyFill="1" applyBorder="1" applyAlignment="1">
      <alignment horizontal="center"/>
    </xf>
    <xf numFmtId="9" fontId="148" fillId="45" borderId="3" xfId="8720" applyNumberFormat="1" applyFont="1" applyFill="1" applyBorder="1" applyAlignment="1">
      <alignment horizontal="center"/>
    </xf>
    <xf numFmtId="9" fontId="148" fillId="45" borderId="4" xfId="8720" applyNumberFormat="1" applyFont="1" applyFill="1" applyBorder="1" applyAlignment="1">
      <alignment horizontal="center"/>
    </xf>
    <xf numFmtId="9" fontId="148" fillId="45" borderId="81" xfId="8720" applyNumberFormat="1" applyFont="1" applyFill="1" applyBorder="1" applyAlignment="1">
      <alignment horizontal="center"/>
    </xf>
    <xf numFmtId="9" fontId="148" fillId="44" borderId="82" xfId="8720" applyNumberFormat="1" applyFont="1" applyFill="1" applyBorder="1" applyAlignment="1">
      <alignment horizontal="center"/>
    </xf>
    <xf numFmtId="0" fontId="148" fillId="44" borderId="11" xfId="8720" applyFont="1" applyFill="1" applyBorder="1" applyAlignment="1">
      <alignment horizontal="center"/>
    </xf>
    <xf numFmtId="0" fontId="148" fillId="45" borderId="83" xfId="8720" applyFont="1" applyFill="1" applyBorder="1" applyAlignment="1">
      <alignment horizontal="center"/>
    </xf>
    <xf numFmtId="0" fontId="148" fillId="45" borderId="84" xfId="8720" applyFont="1" applyFill="1" applyBorder="1" applyAlignment="1">
      <alignment horizontal="center"/>
    </xf>
    <xf numFmtId="0" fontId="148" fillId="45" borderId="85" xfId="8720" applyFont="1" applyFill="1" applyBorder="1" applyAlignment="1">
      <alignment horizontal="center"/>
    </xf>
    <xf numFmtId="9" fontId="1" fillId="44" borderId="68" xfId="8720" applyNumberFormat="1" applyFill="1" applyBorder="1" applyAlignment="1" applyProtection="1">
      <alignment horizontal="center"/>
      <protection locked="0"/>
    </xf>
    <xf numFmtId="9" fontId="1" fillId="44" borderId="69" xfId="8720" applyNumberFormat="1" applyFill="1" applyBorder="1" applyAlignment="1" applyProtection="1">
      <alignment horizontal="center"/>
      <protection locked="0"/>
    </xf>
    <xf numFmtId="9" fontId="1" fillId="44" borderId="70" xfId="8720" applyNumberFormat="1" applyFill="1" applyBorder="1" applyAlignment="1" applyProtection="1">
      <alignment horizontal="center"/>
      <protection locked="0"/>
    </xf>
    <xf numFmtId="0" fontId="148" fillId="45" borderId="90" xfId="8720" applyFont="1" applyFill="1" applyBorder="1" applyAlignment="1">
      <alignment horizontal="center"/>
    </xf>
    <xf numFmtId="0" fontId="148" fillId="45" borderId="42" xfId="8720" applyFont="1" applyFill="1" applyBorder="1" applyAlignment="1">
      <alignment horizontal="center"/>
    </xf>
    <xf numFmtId="0" fontId="148" fillId="45" borderId="89" xfId="8720" applyFont="1" applyFill="1" applyBorder="1" applyAlignment="1">
      <alignment horizontal="center"/>
    </xf>
    <xf numFmtId="9" fontId="148" fillId="45" borderId="90" xfId="1023" applyFont="1" applyFill="1" applyBorder="1" applyAlignment="1">
      <alignment horizontal="center"/>
    </xf>
    <xf numFmtId="9" fontId="148" fillId="45" borderId="42" xfId="1023" applyFont="1" applyFill="1" applyBorder="1" applyAlignment="1">
      <alignment horizontal="center"/>
    </xf>
    <xf numFmtId="9" fontId="148" fillId="45" borderId="44" xfId="1023" applyFont="1" applyFill="1" applyBorder="1" applyAlignment="1">
      <alignment horizontal="center"/>
    </xf>
    <xf numFmtId="0" fontId="60" fillId="46" borderId="68" xfId="8720" applyFont="1" applyFill="1" applyBorder="1" applyAlignment="1">
      <alignment horizontal="center"/>
    </xf>
    <xf numFmtId="0" fontId="60" fillId="46" borderId="69" xfId="8720" applyFont="1" applyFill="1" applyBorder="1" applyAlignment="1">
      <alignment horizontal="center"/>
    </xf>
    <xf numFmtId="0" fontId="60" fillId="46" borderId="70" xfId="8720" applyFont="1" applyFill="1" applyBorder="1" applyAlignment="1">
      <alignment horizontal="center"/>
    </xf>
    <xf numFmtId="0" fontId="149" fillId="46" borderId="67" xfId="8720" applyFont="1" applyFill="1" applyBorder="1" applyAlignment="1">
      <alignment horizontal="center" vertical="center" wrapText="1"/>
    </xf>
    <xf numFmtId="0" fontId="149" fillId="46" borderId="0" xfId="8720" applyFont="1" applyFill="1" applyAlignment="1">
      <alignment horizontal="center" vertical="center"/>
    </xf>
    <xf numFmtId="0" fontId="149" fillId="46" borderId="41" xfId="8720" applyFont="1" applyFill="1" applyBorder="1" applyAlignment="1">
      <alignment horizontal="center" vertical="center"/>
    </xf>
    <xf numFmtId="0" fontId="149" fillId="46" borderId="67" xfId="8720" applyFont="1" applyFill="1" applyBorder="1" applyAlignment="1">
      <alignment horizontal="center" vertical="center"/>
    </xf>
    <xf numFmtId="0" fontId="143" fillId="46" borderId="67" xfId="8720" applyFont="1" applyFill="1" applyBorder="1" applyAlignment="1">
      <alignment horizontal="center" vertical="center" wrapText="1"/>
    </xf>
    <xf numFmtId="0" fontId="143" fillId="46" borderId="0" xfId="8720" applyFont="1" applyFill="1" applyAlignment="1">
      <alignment horizontal="center" vertical="center"/>
    </xf>
    <xf numFmtId="0" fontId="143" fillId="46" borderId="41" xfId="8720" applyFont="1" applyFill="1" applyBorder="1" applyAlignment="1">
      <alignment horizontal="center" vertical="center"/>
    </xf>
    <xf numFmtId="0" fontId="143" fillId="46" borderId="67" xfId="8720" applyFont="1" applyFill="1" applyBorder="1" applyAlignment="1">
      <alignment horizontal="center" vertical="center"/>
    </xf>
    <xf numFmtId="0" fontId="49" fillId="46" borderId="68" xfId="8720" applyFont="1" applyFill="1" applyBorder="1" applyAlignment="1">
      <alignment horizontal="center"/>
    </xf>
    <xf numFmtId="0" fontId="49" fillId="46" borderId="69" xfId="8720" applyFont="1" applyFill="1" applyBorder="1" applyAlignment="1">
      <alignment horizontal="center"/>
    </xf>
    <xf numFmtId="0" fontId="49" fillId="46" borderId="70" xfId="8720" applyFont="1" applyFill="1" applyBorder="1" applyAlignment="1">
      <alignment horizontal="center"/>
    </xf>
    <xf numFmtId="0" fontId="49" fillId="46" borderId="66" xfId="8720" applyFont="1" applyFill="1" applyBorder="1" applyAlignment="1">
      <alignment horizontal="center" vertical="center" wrapText="1"/>
    </xf>
    <xf numFmtId="0" fontId="143" fillId="46" borderId="29" xfId="8720" applyFont="1" applyFill="1" applyBorder="1" applyAlignment="1">
      <alignment horizontal="center" vertical="center" wrapText="1"/>
    </xf>
    <xf numFmtId="0" fontId="143" fillId="46" borderId="31" xfId="8720" applyFont="1" applyFill="1" applyBorder="1" applyAlignment="1">
      <alignment horizontal="center" vertical="center" wrapText="1"/>
    </xf>
    <xf numFmtId="0" fontId="143" fillId="46" borderId="88" xfId="8720" applyFont="1" applyFill="1" applyBorder="1" applyAlignment="1">
      <alignment horizontal="center" vertical="center" wrapText="1"/>
    </xf>
    <xf numFmtId="0" fontId="143" fillId="46" borderId="42" xfId="8720" applyFont="1" applyFill="1" applyBorder="1" applyAlignment="1">
      <alignment horizontal="center" vertical="center" wrapText="1"/>
    </xf>
    <xf numFmtId="0" fontId="143" fillId="46" borderId="44" xfId="8720" applyFont="1" applyFill="1" applyBorder="1" applyAlignment="1">
      <alignment horizontal="center" vertical="center" wrapText="1"/>
    </xf>
    <xf numFmtId="0" fontId="148" fillId="45" borderId="88" xfId="8720" applyFont="1" applyFill="1" applyBorder="1" applyAlignment="1">
      <alignment horizontal="center"/>
    </xf>
    <xf numFmtId="0" fontId="142" fillId="44" borderId="82" xfId="8720" applyFont="1" applyFill="1" applyBorder="1" applyAlignment="1" applyProtection="1">
      <alignment horizontal="right"/>
      <protection locked="0"/>
    </xf>
    <xf numFmtId="0" fontId="142" fillId="44" borderId="11" xfId="8720" applyFont="1" applyFill="1" applyBorder="1" applyAlignment="1" applyProtection="1">
      <alignment horizontal="right"/>
      <protection locked="0"/>
    </xf>
    <xf numFmtId="0" fontId="142" fillId="44" borderId="93" xfId="8720" applyFont="1" applyFill="1" applyBorder="1" applyAlignment="1" applyProtection="1">
      <alignment horizontal="right"/>
      <protection locked="0"/>
    </xf>
    <xf numFmtId="0" fontId="145" fillId="44" borderId="5" xfId="8720" applyFont="1" applyFill="1" applyBorder="1" applyAlignment="1" applyProtection="1">
      <alignment horizontal="center"/>
      <protection locked="0"/>
    </xf>
    <xf numFmtId="0" fontId="145" fillId="44" borderId="11" xfId="8720" applyFont="1" applyFill="1" applyBorder="1" applyAlignment="1" applyProtection="1">
      <alignment horizontal="center"/>
      <protection locked="0"/>
    </xf>
    <xf numFmtId="0" fontId="145" fillId="44" borderId="93" xfId="8720" applyFont="1" applyFill="1" applyBorder="1" applyAlignment="1" applyProtection="1">
      <alignment horizontal="center"/>
      <protection locked="0"/>
    </xf>
    <xf numFmtId="0" fontId="145" fillId="44" borderId="82" xfId="8720" applyFont="1" applyFill="1" applyBorder="1" applyAlignment="1" applyProtection="1">
      <alignment horizontal="center"/>
      <protection locked="0"/>
    </xf>
    <xf numFmtId="0" fontId="145" fillId="44" borderId="3" xfId="8720" applyFont="1" applyFill="1" applyBorder="1" applyAlignment="1" applyProtection="1">
      <alignment horizontal="center"/>
      <protection locked="0"/>
    </xf>
    <xf numFmtId="1" fontId="1" fillId="44" borderId="11" xfId="8720" applyNumberFormat="1" applyFill="1" applyBorder="1" applyAlignment="1" applyProtection="1">
      <alignment horizontal="center"/>
      <protection locked="0"/>
    </xf>
    <xf numFmtId="0" fontId="49" fillId="44" borderId="71" xfId="8720" applyFont="1" applyFill="1" applyBorder="1" applyAlignment="1" applyProtection="1">
      <alignment horizontal="right"/>
      <protection locked="0"/>
    </xf>
    <xf numFmtId="0" fontId="49" fillId="44" borderId="72" xfId="8720" applyFont="1" applyFill="1" applyBorder="1" applyAlignment="1" applyProtection="1">
      <alignment horizontal="right"/>
      <protection locked="0"/>
    </xf>
    <xf numFmtId="0" fontId="49" fillId="44" borderId="76" xfId="8720" applyFont="1" applyFill="1" applyBorder="1" applyAlignment="1" applyProtection="1">
      <alignment horizontal="right"/>
      <protection locked="0"/>
    </xf>
    <xf numFmtId="0" fontId="150" fillId="44" borderId="91" xfId="8720" applyFont="1" applyFill="1" applyBorder="1" applyAlignment="1" applyProtection="1">
      <alignment horizontal="center"/>
      <protection locked="0"/>
    </xf>
    <xf numFmtId="0" fontId="150" fillId="44" borderId="72" xfId="8720" applyFont="1" applyFill="1" applyBorder="1" applyAlignment="1" applyProtection="1">
      <alignment horizontal="center"/>
      <protection locked="0"/>
    </xf>
    <xf numFmtId="0" fontId="150" fillId="44" borderId="76" xfId="8720" applyFont="1" applyFill="1" applyBorder="1" applyAlignment="1" applyProtection="1">
      <alignment horizontal="center"/>
      <protection locked="0"/>
    </xf>
    <xf numFmtId="0" fontId="145" fillId="44" borderId="71" xfId="8720" applyFont="1" applyFill="1" applyBorder="1" applyAlignment="1" applyProtection="1">
      <alignment horizontal="center"/>
      <protection locked="0"/>
    </xf>
    <xf numFmtId="0" fontId="145" fillId="44" borderId="72" xfId="8720" applyFont="1" applyFill="1" applyBorder="1" applyAlignment="1" applyProtection="1">
      <alignment horizontal="center"/>
      <protection locked="0"/>
    </xf>
    <xf numFmtId="0" fontId="145" fillId="44" borderId="92" xfId="8720" applyFont="1" applyFill="1" applyBorder="1" applyAlignment="1" applyProtection="1">
      <alignment horizontal="center"/>
      <protection locked="0"/>
    </xf>
    <xf numFmtId="1" fontId="145" fillId="44" borderId="13" xfId="8720" applyNumberFormat="1" applyFont="1" applyFill="1" applyBorder="1" applyAlignment="1" applyProtection="1">
      <alignment horizontal="center"/>
      <protection locked="0"/>
    </xf>
    <xf numFmtId="1" fontId="147" fillId="45" borderId="13" xfId="8720" applyNumberFormat="1" applyFont="1" applyFill="1" applyBorder="1" applyAlignment="1">
      <alignment horizontal="center"/>
    </xf>
    <xf numFmtId="9" fontId="147" fillId="45" borderId="13" xfId="8722" applyFont="1" applyFill="1" applyBorder="1" applyAlignment="1">
      <alignment horizontal="center"/>
    </xf>
    <xf numFmtId="1" fontId="1" fillId="44" borderId="13" xfId="8720" applyNumberFormat="1" applyFill="1" applyBorder="1" applyAlignment="1" applyProtection="1">
      <alignment horizontal="center"/>
      <protection locked="0"/>
    </xf>
    <xf numFmtId="0" fontId="1" fillId="44" borderId="5" xfId="8720" applyFill="1" applyBorder="1" applyAlignment="1" applyProtection="1">
      <alignment horizontal="center"/>
      <protection locked="0"/>
    </xf>
    <xf numFmtId="0" fontId="1" fillId="44" borderId="11" xfId="8720" applyFill="1" applyBorder="1" applyAlignment="1" applyProtection="1">
      <alignment horizontal="center"/>
      <protection locked="0"/>
    </xf>
    <xf numFmtId="0" fontId="1" fillId="44" borderId="93" xfId="8720" applyFill="1" applyBorder="1" applyAlignment="1" applyProtection="1">
      <alignment horizontal="center"/>
      <protection locked="0"/>
    </xf>
    <xf numFmtId="0" fontId="1" fillId="44" borderId="82" xfId="8720" applyFill="1" applyBorder="1" applyAlignment="1" applyProtection="1">
      <alignment horizontal="center"/>
      <protection locked="0"/>
    </xf>
    <xf numFmtId="0" fontId="1" fillId="44" borderId="3" xfId="8720" applyFill="1" applyBorder="1" applyAlignment="1" applyProtection="1">
      <alignment horizontal="center"/>
      <protection locked="0"/>
    </xf>
    <xf numFmtId="0" fontId="151" fillId="44" borderId="82" xfId="8720" applyFont="1" applyFill="1" applyBorder="1" applyAlignment="1" applyProtection="1">
      <alignment horizontal="right"/>
      <protection locked="0"/>
    </xf>
    <xf numFmtId="0" fontId="151" fillId="44" borderId="11" xfId="8720" applyFont="1" applyFill="1" applyBorder="1" applyAlignment="1" applyProtection="1">
      <alignment horizontal="right"/>
      <protection locked="0"/>
    </xf>
    <xf numFmtId="0" fontId="151" fillId="44" borderId="93" xfId="8720" applyFont="1" applyFill="1" applyBorder="1" applyAlignment="1" applyProtection="1">
      <alignment horizontal="right"/>
      <protection locked="0"/>
    </xf>
    <xf numFmtId="0" fontId="143" fillId="44" borderId="94" xfId="8720" applyFont="1" applyFill="1" applyBorder="1" applyAlignment="1" applyProtection="1">
      <alignment horizontal="right"/>
      <protection locked="0"/>
    </xf>
    <xf numFmtId="0" fontId="143" fillId="44" borderId="4" xfId="8720" applyFont="1" applyFill="1" applyBorder="1" applyAlignment="1" applyProtection="1">
      <alignment horizontal="right"/>
      <protection locked="0"/>
    </xf>
    <xf numFmtId="0" fontId="143" fillId="44" borderId="81" xfId="8720" applyFont="1" applyFill="1" applyBorder="1" applyAlignment="1" applyProtection="1">
      <alignment horizontal="right"/>
      <protection locked="0"/>
    </xf>
    <xf numFmtId="0" fontId="143" fillId="44" borderId="82" xfId="8720" applyFont="1" applyFill="1" applyBorder="1" applyAlignment="1" applyProtection="1">
      <alignment horizontal="right"/>
      <protection locked="0"/>
    </xf>
    <xf numFmtId="0" fontId="143" fillId="44" borderId="11" xfId="8720" applyFont="1" applyFill="1" applyBorder="1" applyAlignment="1" applyProtection="1">
      <alignment horizontal="right"/>
      <protection locked="0"/>
    </xf>
    <xf numFmtId="0" fontId="143" fillId="44" borderId="93" xfId="8720" applyFont="1" applyFill="1" applyBorder="1" applyAlignment="1" applyProtection="1">
      <alignment horizontal="right"/>
      <protection locked="0"/>
    </xf>
    <xf numFmtId="0" fontId="143" fillId="44" borderId="74" xfId="8720" applyFont="1" applyFill="1" applyBorder="1" applyAlignment="1" applyProtection="1">
      <alignment horizontal="right"/>
      <protection locked="0"/>
    </xf>
    <xf numFmtId="0" fontId="143" fillId="44" borderId="75" xfId="8720" applyFont="1" applyFill="1" applyBorder="1" applyAlignment="1" applyProtection="1">
      <alignment horizontal="right"/>
      <protection locked="0"/>
    </xf>
    <xf numFmtId="0" fontId="143" fillId="44" borderId="95" xfId="8720" applyFont="1" applyFill="1" applyBorder="1" applyAlignment="1" applyProtection="1">
      <alignment horizontal="right"/>
      <protection locked="0"/>
    </xf>
    <xf numFmtId="0" fontId="1" fillId="44" borderId="85" xfId="8720" applyFill="1" applyBorder="1" applyAlignment="1" applyProtection="1">
      <alignment horizontal="center"/>
      <protection locked="0"/>
    </xf>
    <xf numFmtId="0" fontId="1" fillId="44" borderId="75" xfId="8720" applyFill="1" applyBorder="1" applyAlignment="1" applyProtection="1">
      <alignment horizontal="center"/>
      <protection locked="0"/>
    </xf>
    <xf numFmtId="0" fontId="1" fillId="44" borderId="95" xfId="8720" applyFill="1" applyBorder="1" applyAlignment="1" applyProtection="1">
      <alignment horizontal="center"/>
      <protection locked="0"/>
    </xf>
    <xf numFmtId="0" fontId="1" fillId="44" borderId="74" xfId="8720" applyFill="1" applyBorder="1" applyAlignment="1" applyProtection="1">
      <alignment horizontal="center"/>
      <protection locked="0"/>
    </xf>
    <xf numFmtId="0" fontId="1" fillId="44" borderId="86" xfId="8720" applyFill="1" applyBorder="1" applyAlignment="1" applyProtection="1">
      <alignment horizontal="center"/>
      <protection locked="0"/>
    </xf>
    <xf numFmtId="0" fontId="142" fillId="46" borderId="68" xfId="8720" applyFont="1" applyFill="1" applyBorder="1" applyAlignment="1">
      <alignment horizontal="center"/>
    </xf>
    <xf numFmtId="0" fontId="142" fillId="46" borderId="69" xfId="8720" applyFont="1" applyFill="1" applyBorder="1" applyAlignment="1">
      <alignment horizontal="center"/>
    </xf>
    <xf numFmtId="0" fontId="142" fillId="46" borderId="70" xfId="8720" applyFont="1" applyFill="1" applyBorder="1" applyAlignment="1">
      <alignment horizontal="center"/>
    </xf>
    <xf numFmtId="0" fontId="143" fillId="46" borderId="66" xfId="8720" applyFont="1" applyFill="1" applyBorder="1" applyAlignment="1">
      <alignment horizontal="center"/>
    </xf>
    <xf numFmtId="0" fontId="143" fillId="46" borderId="29" xfId="8720" applyFont="1" applyFill="1" applyBorder="1" applyAlignment="1">
      <alignment horizontal="center"/>
    </xf>
    <xf numFmtId="0" fontId="143" fillId="46" borderId="31" xfId="8720" applyFont="1" applyFill="1" applyBorder="1" applyAlignment="1">
      <alignment horizontal="center"/>
    </xf>
    <xf numFmtId="0" fontId="49" fillId="46" borderId="29" xfId="8720" applyFont="1" applyFill="1" applyBorder="1" applyAlignment="1">
      <alignment horizontal="center" vertical="center" wrapText="1"/>
    </xf>
    <xf numFmtId="0" fontId="49" fillId="46" borderId="31" xfId="8720" applyFont="1" applyFill="1" applyBorder="1" applyAlignment="1">
      <alignment horizontal="center" vertical="center" wrapText="1"/>
    </xf>
    <xf numFmtId="0" fontId="27" fillId="46" borderId="66" xfId="8720" applyFont="1" applyFill="1" applyBorder="1" applyAlignment="1">
      <alignment horizontal="center" vertical="center" wrapText="1"/>
    </xf>
    <xf numFmtId="0" fontId="27" fillId="46" borderId="29" xfId="8720" applyFont="1" applyFill="1" applyBorder="1" applyAlignment="1">
      <alignment horizontal="center" vertical="center" wrapText="1"/>
    </xf>
    <xf numFmtId="0" fontId="27" fillId="46" borderId="31" xfId="8720" applyFont="1" applyFill="1" applyBorder="1" applyAlignment="1">
      <alignment horizontal="center" vertical="center" wrapText="1"/>
    </xf>
    <xf numFmtId="0" fontId="153" fillId="44" borderId="82" xfId="8720" applyFont="1" applyFill="1" applyBorder="1" applyAlignment="1" applyProtection="1">
      <alignment horizontal="center"/>
      <protection locked="0"/>
    </xf>
    <xf numFmtId="0" fontId="153" fillId="44" borderId="11" xfId="8720" applyFont="1" applyFill="1" applyBorder="1" applyAlignment="1" applyProtection="1">
      <alignment horizontal="center"/>
      <protection locked="0"/>
    </xf>
    <xf numFmtId="183" fontId="153" fillId="44" borderId="11" xfId="8721" applyNumberFormat="1" applyFont="1" applyFill="1" applyBorder="1" applyAlignment="1" applyProtection="1">
      <alignment horizontal="center"/>
      <protection locked="0"/>
    </xf>
    <xf numFmtId="180" fontId="153" fillId="44" borderId="11" xfId="8720" applyNumberFormat="1" applyFont="1" applyFill="1" applyBorder="1" applyAlignment="1" applyProtection="1">
      <alignment horizontal="center"/>
      <protection locked="0"/>
    </xf>
    <xf numFmtId="183" fontId="153" fillId="44" borderId="11" xfId="701" applyNumberFormat="1" applyFont="1" applyFill="1" applyBorder="1" applyAlignment="1" applyProtection="1">
      <alignment horizontal="center"/>
      <protection locked="0"/>
    </xf>
    <xf numFmtId="183" fontId="153" fillId="44" borderId="93" xfId="701" applyNumberFormat="1" applyFont="1" applyFill="1" applyBorder="1" applyAlignment="1" applyProtection="1">
      <alignment horizontal="center"/>
      <protection locked="0"/>
    </xf>
    <xf numFmtId="0" fontId="49" fillId="46" borderId="66" xfId="8720" applyFont="1" applyFill="1" applyBorder="1" applyAlignment="1">
      <alignment horizontal="center"/>
    </xf>
    <xf numFmtId="0" fontId="49" fillId="46" borderId="29" xfId="8720" applyFont="1" applyFill="1" applyBorder="1" applyAlignment="1">
      <alignment horizontal="center"/>
    </xf>
    <xf numFmtId="0" fontId="49" fillId="46" borderId="31" xfId="8720" applyFont="1" applyFill="1" applyBorder="1" applyAlignment="1">
      <alignment horizontal="center"/>
    </xf>
    <xf numFmtId="0" fontId="49" fillId="46" borderId="78" xfId="8720" applyFont="1" applyFill="1" applyBorder="1" applyAlignment="1">
      <alignment horizontal="center"/>
    </xf>
    <xf numFmtId="0" fontId="49" fillId="46" borderId="79" xfId="8720" applyFont="1" applyFill="1" applyBorder="1" applyAlignment="1">
      <alignment horizontal="center"/>
    </xf>
    <xf numFmtId="0" fontId="153" fillId="44" borderId="93" xfId="8720" applyFont="1" applyFill="1" applyBorder="1" applyAlignment="1" applyProtection="1">
      <alignment horizontal="center"/>
      <protection locked="0"/>
    </xf>
    <xf numFmtId="0" fontId="153" fillId="44" borderId="5" xfId="8720" applyFont="1" applyFill="1" applyBorder="1" applyAlignment="1" applyProtection="1">
      <alignment horizontal="center"/>
      <protection locked="0"/>
    </xf>
    <xf numFmtId="0" fontId="153" fillId="44" borderId="74" xfId="8720" applyFont="1" applyFill="1" applyBorder="1" applyAlignment="1" applyProtection="1">
      <alignment horizontal="center"/>
      <protection locked="0"/>
    </xf>
    <xf numFmtId="0" fontId="153" fillId="44" borderId="75" xfId="8720" applyFont="1" applyFill="1" applyBorder="1" applyAlignment="1" applyProtection="1">
      <alignment horizontal="center"/>
      <protection locked="0"/>
    </xf>
    <xf numFmtId="183" fontId="153" fillId="44" borderId="75" xfId="8721" applyNumberFormat="1" applyFont="1" applyFill="1" applyBorder="1" applyAlignment="1" applyProtection="1">
      <alignment horizontal="center"/>
      <protection locked="0"/>
    </xf>
    <xf numFmtId="180" fontId="153" fillId="44" borderId="75" xfId="8720" applyNumberFormat="1" applyFont="1" applyFill="1" applyBorder="1" applyAlignment="1" applyProtection="1">
      <alignment horizontal="center"/>
      <protection locked="0"/>
    </xf>
    <xf numFmtId="183" fontId="153" fillId="44" borderId="75" xfId="701" applyNumberFormat="1" applyFont="1" applyFill="1" applyBorder="1" applyAlignment="1" applyProtection="1">
      <alignment horizontal="center"/>
      <protection locked="0"/>
    </xf>
    <xf numFmtId="183" fontId="153" fillId="44" borderId="95" xfId="701" applyNumberFormat="1" applyFont="1" applyFill="1" applyBorder="1" applyAlignment="1" applyProtection="1">
      <alignment horizontal="center"/>
      <protection locked="0"/>
    </xf>
    <xf numFmtId="0" fontId="143" fillId="46" borderId="96" xfId="8720" applyFont="1" applyFill="1" applyBorder="1" applyAlignment="1">
      <alignment horizontal="center"/>
    </xf>
    <xf numFmtId="0" fontId="143" fillId="46" borderId="43" xfId="8720" applyFont="1" applyFill="1" applyBorder="1" applyAlignment="1">
      <alignment horizontal="center"/>
    </xf>
    <xf numFmtId="183" fontId="143" fillId="46" borderId="43" xfId="8721" applyNumberFormat="1" applyFont="1" applyFill="1" applyBorder="1" applyAlignment="1">
      <alignment horizontal="center"/>
    </xf>
    <xf numFmtId="180" fontId="143" fillId="46" borderId="43" xfId="8721" applyNumberFormat="1" applyFont="1" applyFill="1" applyBorder="1" applyAlignment="1">
      <alignment horizontal="center"/>
    </xf>
    <xf numFmtId="44" fontId="143" fillId="46" borderId="43" xfId="8721" applyFont="1" applyFill="1" applyBorder="1" applyAlignment="1">
      <alignment horizontal="center"/>
    </xf>
    <xf numFmtId="0" fontId="147" fillId="44" borderId="72" xfId="8720" applyFont="1" applyFill="1" applyBorder="1" applyAlignment="1" applyProtection="1">
      <alignment horizontal="center"/>
      <protection locked="0"/>
    </xf>
    <xf numFmtId="0" fontId="147" fillId="44" borderId="76" xfId="8720" applyFont="1" applyFill="1" applyBorder="1" applyAlignment="1" applyProtection="1">
      <alignment horizontal="center"/>
      <protection locked="0"/>
    </xf>
    <xf numFmtId="0" fontId="142" fillId="46" borderId="82" xfId="8720" applyFont="1" applyFill="1" applyBorder="1" applyAlignment="1">
      <alignment horizontal="center"/>
    </xf>
    <xf numFmtId="0" fontId="142" fillId="46" borderId="11" xfId="8720" applyFont="1" applyFill="1" applyBorder="1" applyAlignment="1">
      <alignment horizontal="center"/>
    </xf>
    <xf numFmtId="0" fontId="142" fillId="46" borderId="3" xfId="8720" applyFont="1" applyFill="1" applyBorder="1" applyAlignment="1">
      <alignment horizontal="center"/>
    </xf>
    <xf numFmtId="0" fontId="142" fillId="46" borderId="4" xfId="8720" applyFont="1" applyFill="1" applyBorder="1" applyAlignment="1">
      <alignment horizontal="center"/>
    </xf>
    <xf numFmtId="0" fontId="142" fillId="46" borderId="81" xfId="8720" applyFont="1" applyFill="1" applyBorder="1" applyAlignment="1">
      <alignment horizontal="center"/>
    </xf>
    <xf numFmtId="0" fontId="97" fillId="46" borderId="74" xfId="8720" applyFont="1" applyFill="1" applyBorder="1" applyAlignment="1">
      <alignment horizontal="center"/>
    </xf>
    <xf numFmtId="0" fontId="97" fillId="46" borderId="75" xfId="8720" applyFont="1" applyFill="1" applyBorder="1" applyAlignment="1">
      <alignment horizontal="center"/>
    </xf>
    <xf numFmtId="14" fontId="147" fillId="44" borderId="75" xfId="8720" applyNumberFormat="1" applyFont="1" applyFill="1" applyBorder="1" applyAlignment="1" applyProtection="1">
      <alignment horizontal="center"/>
      <protection locked="0"/>
    </xf>
    <xf numFmtId="0" fontId="147" fillId="44" borderId="75" xfId="8720" applyFont="1" applyFill="1" applyBorder="1" applyAlignment="1" applyProtection="1">
      <alignment horizontal="center"/>
      <protection locked="0"/>
    </xf>
    <xf numFmtId="0" fontId="147" fillId="44" borderId="95" xfId="8720" applyFont="1" applyFill="1" applyBorder="1" applyAlignment="1" applyProtection="1">
      <alignment horizontal="center"/>
      <protection locked="0"/>
    </xf>
    <xf numFmtId="0" fontId="153" fillId="44" borderId="95" xfId="8720" applyFont="1" applyFill="1" applyBorder="1" applyAlignment="1" applyProtection="1">
      <alignment horizontal="center"/>
      <protection locked="0"/>
    </xf>
    <xf numFmtId="0" fontId="153" fillId="44" borderId="85" xfId="8720" applyFont="1" applyFill="1" applyBorder="1" applyAlignment="1" applyProtection="1">
      <alignment horizontal="center"/>
      <protection locked="0"/>
    </xf>
    <xf numFmtId="0" fontId="98" fillId="44" borderId="82" xfId="8720" applyFont="1" applyFill="1" applyBorder="1" applyAlignment="1" applyProtection="1">
      <alignment horizontal="center"/>
      <protection locked="0"/>
    </xf>
    <xf numFmtId="0" fontId="98" fillId="44" borderId="11" xfId="8720" applyFont="1" applyFill="1" applyBorder="1" applyAlignment="1" applyProtection="1">
      <alignment horizontal="center"/>
      <protection locked="0"/>
    </xf>
    <xf numFmtId="183" fontId="147" fillId="44" borderId="11" xfId="701" applyNumberFormat="1" applyFont="1" applyFill="1" applyBorder="1" applyAlignment="1" applyProtection="1">
      <alignment horizontal="center"/>
      <protection locked="0"/>
    </xf>
    <xf numFmtId="183" fontId="147" fillId="44" borderId="93" xfId="701" applyNumberFormat="1" applyFont="1" applyFill="1" applyBorder="1" applyAlignment="1" applyProtection="1">
      <alignment horizontal="center"/>
      <protection locked="0"/>
    </xf>
    <xf numFmtId="0" fontId="142" fillId="46" borderId="97" xfId="8720" applyFont="1" applyFill="1" applyBorder="1" applyAlignment="1">
      <alignment horizontal="center"/>
    </xf>
    <xf numFmtId="0" fontId="142" fillId="46" borderId="13" xfId="8720" applyFont="1" applyFill="1" applyBorder="1" applyAlignment="1">
      <alignment horizontal="center"/>
    </xf>
    <xf numFmtId="0" fontId="1" fillId="44" borderId="13" xfId="8720" applyFill="1" applyBorder="1" applyAlignment="1" applyProtection="1">
      <alignment horizontal="center"/>
      <protection locked="0"/>
    </xf>
    <xf numFmtId="0" fontId="1" fillId="44" borderId="98" xfId="8720" applyFill="1" applyBorder="1" applyAlignment="1" applyProtection="1">
      <alignment horizontal="center"/>
      <protection locked="0"/>
    </xf>
    <xf numFmtId="0" fontId="142" fillId="46" borderId="74" xfId="8720" applyFont="1" applyFill="1" applyBorder="1" applyAlignment="1">
      <alignment horizontal="center"/>
    </xf>
    <xf numFmtId="0" fontId="142" fillId="46" borderId="75" xfId="8720" applyFont="1" applyFill="1" applyBorder="1" applyAlignment="1">
      <alignment horizontal="center"/>
    </xf>
    <xf numFmtId="0" fontId="97" fillId="46" borderId="71" xfId="8720" applyFont="1" applyFill="1" applyBorder="1" applyAlignment="1">
      <alignment horizontal="center"/>
    </xf>
    <xf numFmtId="0" fontId="97" fillId="46" borderId="72" xfId="8720" applyFont="1" applyFill="1" applyBorder="1" applyAlignment="1">
      <alignment horizontal="center"/>
    </xf>
    <xf numFmtId="0" fontId="142" fillId="46" borderId="71" xfId="8720" applyFont="1" applyFill="1" applyBorder="1" applyAlignment="1">
      <alignment horizontal="center"/>
    </xf>
    <xf numFmtId="0" fontId="142" fillId="46" borderId="72" xfId="8720" applyFont="1" applyFill="1" applyBorder="1" applyAlignment="1">
      <alignment horizontal="center"/>
    </xf>
    <xf numFmtId="0" fontId="142" fillId="46" borderId="76" xfId="8720" applyFont="1" applyFill="1" applyBorder="1" applyAlignment="1">
      <alignment horizontal="center"/>
    </xf>
    <xf numFmtId="0" fontId="165" fillId="44" borderId="82" xfId="8720" applyFont="1" applyFill="1" applyBorder="1" applyAlignment="1" applyProtection="1">
      <alignment horizontal="left" vertical="top"/>
      <protection locked="0"/>
    </xf>
    <xf numFmtId="0" fontId="165" fillId="44" borderId="11" xfId="8720" applyFont="1" applyFill="1" applyBorder="1" applyAlignment="1" applyProtection="1">
      <alignment horizontal="left" vertical="top"/>
      <protection locked="0"/>
    </xf>
    <xf numFmtId="0" fontId="165" fillId="44" borderId="93" xfId="8720" applyFont="1" applyFill="1" applyBorder="1" applyAlignment="1" applyProtection="1">
      <alignment horizontal="left" vertical="top"/>
      <protection locked="0"/>
    </xf>
    <xf numFmtId="0" fontId="165" fillId="44" borderId="74" xfId="8720" applyFont="1" applyFill="1" applyBorder="1" applyAlignment="1" applyProtection="1">
      <alignment horizontal="left" vertical="top"/>
      <protection locked="0"/>
    </xf>
    <xf numFmtId="0" fontId="165" fillId="44" borderId="75" xfId="8720" applyFont="1" applyFill="1" applyBorder="1" applyAlignment="1" applyProtection="1">
      <alignment horizontal="left" vertical="top"/>
      <protection locked="0"/>
    </xf>
    <xf numFmtId="0" fontId="165" fillId="44" borderId="95" xfId="8720" applyFont="1" applyFill="1" applyBorder="1" applyAlignment="1" applyProtection="1">
      <alignment horizontal="left" vertical="top"/>
      <protection locked="0"/>
    </xf>
    <xf numFmtId="183" fontId="147" fillId="44" borderId="99" xfId="701" applyNumberFormat="1" applyFont="1" applyFill="1" applyBorder="1" applyAlignment="1" applyProtection="1">
      <alignment horizontal="center"/>
      <protection locked="0"/>
    </xf>
    <xf numFmtId="183" fontId="147" fillId="44" borderId="100" xfId="701" applyNumberFormat="1" applyFont="1" applyFill="1" applyBorder="1" applyAlignment="1" applyProtection="1">
      <alignment horizontal="center"/>
      <protection locked="0"/>
    </xf>
    <xf numFmtId="0" fontId="142" fillId="46" borderId="96" xfId="8720" applyFont="1" applyFill="1" applyBorder="1" applyAlignment="1">
      <alignment horizontal="right"/>
    </xf>
    <xf numFmtId="0" fontId="142" fillId="46" borderId="43" xfId="8720" applyFont="1" applyFill="1" applyBorder="1" applyAlignment="1">
      <alignment horizontal="right"/>
    </xf>
    <xf numFmtId="44" fontId="142" fillId="46" borderId="43" xfId="8720" applyNumberFormat="1" applyFont="1" applyFill="1" applyBorder="1" applyAlignment="1">
      <alignment horizontal="center"/>
    </xf>
    <xf numFmtId="0" fontId="142" fillId="46" borderId="43" xfId="8720" applyFont="1" applyFill="1" applyBorder="1" applyAlignment="1">
      <alignment horizontal="center"/>
    </xf>
    <xf numFmtId="0" fontId="142" fillId="46" borderId="101" xfId="8720" applyFont="1" applyFill="1" applyBorder="1" applyAlignment="1">
      <alignment horizontal="center"/>
    </xf>
    <xf numFmtId="0" fontId="97" fillId="46" borderId="66" xfId="8720" applyFont="1" applyFill="1" applyBorder="1" applyAlignment="1">
      <alignment horizontal="center" wrapText="1"/>
    </xf>
    <xf numFmtId="0" fontId="97" fillId="46" borderId="29" xfId="8720" applyFont="1" applyFill="1" applyBorder="1" applyAlignment="1">
      <alignment horizontal="center" wrapText="1"/>
    </xf>
    <xf numFmtId="0" fontId="97" fillId="46" borderId="31" xfId="8720" applyFont="1" applyFill="1" applyBorder="1" applyAlignment="1">
      <alignment horizontal="center" wrapText="1"/>
    </xf>
    <xf numFmtId="0" fontId="97" fillId="46" borderId="66" xfId="8720" applyFont="1" applyFill="1" applyBorder="1" applyAlignment="1">
      <alignment horizontal="left" wrapText="1"/>
    </xf>
    <xf numFmtId="0" fontId="97" fillId="46" borderId="29" xfId="8720" applyFont="1" applyFill="1" applyBorder="1" applyAlignment="1">
      <alignment horizontal="left" wrapText="1"/>
    </xf>
    <xf numFmtId="0" fontId="97" fillId="46" borderId="67" xfId="8720" applyFont="1" applyFill="1" applyBorder="1" applyAlignment="1">
      <alignment horizontal="left" wrapText="1"/>
    </xf>
    <xf numFmtId="0" fontId="97" fillId="46" borderId="0" xfId="8720" applyFont="1" applyFill="1" applyAlignment="1">
      <alignment horizontal="left" wrapText="1"/>
    </xf>
    <xf numFmtId="0" fontId="97" fillId="46" borderId="88" xfId="8720" applyFont="1" applyFill="1" applyBorder="1" applyAlignment="1">
      <alignment horizontal="left" wrapText="1"/>
    </xf>
    <xf numFmtId="0" fontId="97" fillId="46" borderId="42" xfId="8720" applyFont="1" applyFill="1" applyBorder="1" applyAlignment="1">
      <alignment horizontal="left" wrapText="1"/>
    </xf>
    <xf numFmtId="0" fontId="147" fillId="44" borderId="29" xfId="8720" applyFont="1" applyFill="1" applyBorder="1" applyAlignment="1" applyProtection="1">
      <alignment horizontal="center"/>
      <protection locked="0"/>
    </xf>
    <xf numFmtId="0" fontId="147" fillId="44" borderId="31" xfId="8720" applyFont="1" applyFill="1" applyBorder="1" applyAlignment="1" applyProtection="1">
      <alignment horizontal="center"/>
      <protection locked="0"/>
    </xf>
    <xf numFmtId="0" fontId="147" fillId="44" borderId="0" xfId="8720" applyFont="1" applyFill="1" applyAlignment="1" applyProtection="1">
      <alignment horizontal="center"/>
      <protection locked="0"/>
    </xf>
    <xf numFmtId="0" fontId="147" fillId="44" borderId="41" xfId="8720" applyFont="1" applyFill="1" applyBorder="1" applyAlignment="1" applyProtection="1">
      <alignment horizontal="center"/>
      <protection locked="0"/>
    </xf>
    <xf numFmtId="0" fontId="147" fillId="44" borderId="42" xfId="8720" applyFont="1" applyFill="1" applyBorder="1" applyAlignment="1" applyProtection="1">
      <alignment horizontal="center"/>
      <protection locked="0"/>
    </xf>
    <xf numFmtId="0" fontId="147" fillId="44" borderId="44" xfId="8720" applyFont="1" applyFill="1" applyBorder="1" applyAlignment="1" applyProtection="1">
      <alignment horizontal="center"/>
      <protection locked="0"/>
    </xf>
    <xf numFmtId="0" fontId="97" fillId="46" borderId="66" xfId="8720" applyFont="1" applyFill="1" applyBorder="1" applyAlignment="1">
      <alignment horizontal="center"/>
    </xf>
    <xf numFmtId="0" fontId="97" fillId="46" borderId="29" xfId="8720" applyFont="1" applyFill="1" applyBorder="1" applyAlignment="1">
      <alignment horizontal="center"/>
    </xf>
    <xf numFmtId="0" fontId="97" fillId="46" borderId="31" xfId="8720" applyFont="1" applyFill="1" applyBorder="1" applyAlignment="1">
      <alignment horizontal="center"/>
    </xf>
    <xf numFmtId="0" fontId="97" fillId="46" borderId="88" xfId="8720" applyFont="1" applyFill="1" applyBorder="1" applyAlignment="1">
      <alignment horizontal="center"/>
    </xf>
    <xf numFmtId="0" fontId="97" fillId="46" borderId="42" xfId="8720" applyFont="1" applyFill="1" applyBorder="1" applyAlignment="1">
      <alignment horizontal="center"/>
    </xf>
    <xf numFmtId="0" fontId="97" fillId="46" borderId="44" xfId="8720" applyFont="1" applyFill="1" applyBorder="1" applyAlignment="1">
      <alignment horizontal="center"/>
    </xf>
    <xf numFmtId="0" fontId="97" fillId="46" borderId="82" xfId="8720" applyFont="1" applyFill="1" applyBorder="1" applyAlignment="1">
      <alignment horizontal="center"/>
    </xf>
    <xf numFmtId="0" fontId="97" fillId="46" borderId="11" xfId="8720" applyFont="1" applyFill="1" applyBorder="1" applyAlignment="1">
      <alignment horizontal="center"/>
    </xf>
    <xf numFmtId="0" fontId="97" fillId="46" borderId="72" xfId="8720" applyFont="1" applyFill="1" applyBorder="1" applyAlignment="1">
      <alignment horizontal="center" wrapText="1"/>
    </xf>
    <xf numFmtId="0" fontId="97" fillId="46" borderId="11" xfId="8720" applyFont="1" applyFill="1" applyBorder="1" applyAlignment="1">
      <alignment horizontal="center" wrapText="1"/>
    </xf>
    <xf numFmtId="0" fontId="142" fillId="46" borderId="93" xfId="8720" applyFont="1" applyFill="1" applyBorder="1" applyAlignment="1">
      <alignment horizontal="center"/>
    </xf>
    <xf numFmtId="0" fontId="97" fillId="44" borderId="97" xfId="8720" applyFont="1" applyFill="1" applyBorder="1" applyAlignment="1" applyProtection="1">
      <alignment horizontal="center"/>
      <protection locked="0"/>
    </xf>
    <xf numFmtId="0" fontId="97" fillId="44" borderId="13" xfId="8720" applyFont="1" applyFill="1" applyBorder="1" applyAlignment="1" applyProtection="1">
      <alignment horizontal="center"/>
      <protection locked="0"/>
    </xf>
    <xf numFmtId="0" fontId="165" fillId="44" borderId="66" xfId="8720" applyFont="1" applyFill="1" applyBorder="1" applyAlignment="1">
      <alignment horizontal="left" vertical="top"/>
    </xf>
    <xf numFmtId="0" fontId="165" fillId="44" borderId="29" xfId="8720" applyFont="1" applyFill="1" applyBorder="1" applyAlignment="1">
      <alignment horizontal="left" vertical="top"/>
    </xf>
    <xf numFmtId="0" fontId="165" fillId="44" borderId="31" xfId="8720" applyFont="1" applyFill="1" applyBorder="1" applyAlignment="1">
      <alignment horizontal="left" vertical="top"/>
    </xf>
    <xf numFmtId="0" fontId="165" fillId="44" borderId="88" xfId="8720" applyFont="1" applyFill="1" applyBorder="1" applyAlignment="1">
      <alignment horizontal="left" vertical="top"/>
    </xf>
    <xf numFmtId="0" fontId="165" fillId="44" borderId="42" xfId="8720" applyFont="1" applyFill="1" applyBorder="1" applyAlignment="1">
      <alignment horizontal="left" vertical="top"/>
    </xf>
    <xf numFmtId="0" fontId="165" fillId="44" borderId="44" xfId="8720" applyFont="1" applyFill="1" applyBorder="1" applyAlignment="1">
      <alignment horizontal="left" vertical="top"/>
    </xf>
    <xf numFmtId="0" fontId="97" fillId="46" borderId="102" xfId="8720" applyFont="1" applyFill="1" applyBorder="1" applyAlignment="1">
      <alignment horizontal="center"/>
    </xf>
    <xf numFmtId="0" fontId="97" fillId="46" borderId="103" xfId="8720" applyFont="1" applyFill="1" applyBorder="1" applyAlignment="1">
      <alignment horizontal="center"/>
    </xf>
    <xf numFmtId="0" fontId="97" fillId="46" borderId="104" xfId="8720" applyFont="1" applyFill="1" applyBorder="1" applyAlignment="1">
      <alignment horizontal="center"/>
    </xf>
    <xf numFmtId="0" fontId="97" fillId="44" borderId="74" xfId="8720" applyFont="1" applyFill="1" applyBorder="1" applyAlignment="1" applyProtection="1">
      <alignment horizontal="center"/>
      <protection locked="0"/>
    </xf>
    <xf numFmtId="0" fontId="97" fillId="44" borderId="75" xfId="8720" applyFont="1" applyFill="1" applyBorder="1" applyAlignment="1" applyProtection="1">
      <alignment horizontal="center"/>
      <protection locked="0"/>
    </xf>
    <xf numFmtId="0" fontId="97" fillId="44" borderId="86" xfId="8720" applyFont="1" applyFill="1" applyBorder="1" applyAlignment="1" applyProtection="1">
      <alignment horizontal="center"/>
      <protection locked="0"/>
    </xf>
    <xf numFmtId="0" fontId="97" fillId="44" borderId="95" xfId="8720" applyFont="1" applyFill="1" applyBorder="1" applyAlignment="1" applyProtection="1">
      <alignment horizontal="center"/>
      <protection locked="0"/>
    </xf>
    <xf numFmtId="0" fontId="97" fillId="44" borderId="9" xfId="8720" applyFont="1" applyFill="1" applyBorder="1" applyAlignment="1" applyProtection="1">
      <alignment horizontal="center"/>
      <protection locked="0"/>
    </xf>
    <xf numFmtId="0" fontId="97" fillId="44" borderId="11" xfId="8720" applyFont="1" applyFill="1" applyBorder="1" applyAlignment="1" applyProtection="1">
      <alignment horizontal="center"/>
      <protection locked="0"/>
    </xf>
    <xf numFmtId="0" fontId="97" fillId="44" borderId="93" xfId="8720" applyFont="1" applyFill="1" applyBorder="1" applyAlignment="1" applyProtection="1">
      <alignment horizontal="center"/>
      <protection locked="0"/>
    </xf>
    <xf numFmtId="0" fontId="97" fillId="46" borderId="73" xfId="8720" applyFont="1" applyFill="1" applyBorder="1" applyAlignment="1">
      <alignment horizontal="center"/>
    </xf>
    <xf numFmtId="0" fontId="97" fillId="44" borderId="85" xfId="8720" applyFont="1" applyFill="1" applyBorder="1" applyAlignment="1" applyProtection="1">
      <alignment horizontal="center"/>
      <protection locked="0"/>
    </xf>
    <xf numFmtId="0" fontId="97" fillId="48" borderId="75" xfId="8720" applyFont="1" applyFill="1" applyBorder="1" applyAlignment="1" applyProtection="1">
      <alignment horizontal="center"/>
      <protection locked="0"/>
    </xf>
    <xf numFmtId="0" fontId="97" fillId="48" borderId="95" xfId="8720" applyFont="1" applyFill="1" applyBorder="1" applyAlignment="1" applyProtection="1">
      <alignment horizontal="center"/>
      <protection locked="0"/>
    </xf>
    <xf numFmtId="0" fontId="142" fillId="46" borderId="91" xfId="8720" applyFont="1" applyFill="1" applyBorder="1" applyAlignment="1">
      <alignment horizontal="center"/>
    </xf>
    <xf numFmtId="0" fontId="97" fillId="46" borderId="80" xfId="8720" applyFont="1" applyFill="1" applyBorder="1" applyAlignment="1">
      <alignment horizontal="center"/>
    </xf>
    <xf numFmtId="0" fontId="97" fillId="46" borderId="2" xfId="8720" applyFont="1" applyFill="1" applyBorder="1" applyAlignment="1">
      <alignment horizontal="center"/>
    </xf>
    <xf numFmtId="0" fontId="97" fillId="46" borderId="7" xfId="8720" applyFont="1" applyFill="1" applyBorder="1" applyAlignment="1">
      <alignment horizontal="center"/>
    </xf>
    <xf numFmtId="0" fontId="97" fillId="46" borderId="89" xfId="8720" applyFont="1" applyFill="1" applyBorder="1" applyAlignment="1">
      <alignment horizontal="center"/>
    </xf>
    <xf numFmtId="0" fontId="142" fillId="46" borderId="1" xfId="8720" applyFont="1" applyFill="1" applyBorder="1" applyAlignment="1">
      <alignment horizontal="center" wrapText="1"/>
    </xf>
    <xf numFmtId="0" fontId="142" fillId="46" borderId="2" xfId="8720" applyFont="1" applyFill="1" applyBorder="1" applyAlignment="1">
      <alignment horizontal="center" wrapText="1"/>
    </xf>
    <xf numFmtId="0" fontId="142" fillId="46" borderId="7" xfId="8720" applyFont="1" applyFill="1" applyBorder="1" applyAlignment="1">
      <alignment horizontal="center" wrapText="1"/>
    </xf>
    <xf numFmtId="0" fontId="142" fillId="46" borderId="9" xfId="8720" applyFont="1" applyFill="1" applyBorder="1" applyAlignment="1">
      <alignment horizontal="center" wrapText="1"/>
    </xf>
    <xf numFmtId="0" fontId="142" fillId="46" borderId="6" xfId="8720" applyFont="1" applyFill="1" applyBorder="1" applyAlignment="1">
      <alignment horizontal="center" wrapText="1"/>
    </xf>
    <xf numFmtId="0" fontId="142" fillId="46" borderId="10" xfId="8720" applyFont="1" applyFill="1" applyBorder="1" applyAlignment="1">
      <alignment horizontal="center" wrapText="1"/>
    </xf>
    <xf numFmtId="0" fontId="151" fillId="46" borderId="1" xfId="8720" applyFont="1" applyFill="1" applyBorder="1" applyAlignment="1">
      <alignment horizontal="center" wrapText="1"/>
    </xf>
    <xf numFmtId="0" fontId="151" fillId="46" borderId="2" xfId="8720" applyFont="1" applyFill="1" applyBorder="1" applyAlignment="1">
      <alignment horizontal="center" wrapText="1"/>
    </xf>
    <xf numFmtId="0" fontId="151" fillId="46" borderId="7" xfId="8720" applyFont="1" applyFill="1" applyBorder="1" applyAlignment="1">
      <alignment horizontal="center" wrapText="1"/>
    </xf>
    <xf numFmtId="0" fontId="151" fillId="46" borderId="9" xfId="8720" applyFont="1" applyFill="1" applyBorder="1" applyAlignment="1">
      <alignment horizontal="center" wrapText="1"/>
    </xf>
    <xf numFmtId="0" fontId="151" fillId="46" borderId="6" xfId="8720" applyFont="1" applyFill="1" applyBorder="1" applyAlignment="1">
      <alignment horizontal="center" wrapText="1"/>
    </xf>
    <xf numFmtId="0" fontId="151" fillId="46" borderId="10" xfId="8720" applyFont="1" applyFill="1" applyBorder="1" applyAlignment="1">
      <alignment horizontal="center" wrapText="1"/>
    </xf>
    <xf numFmtId="0" fontId="97" fillId="46" borderId="71" xfId="8720" applyFont="1" applyFill="1" applyBorder="1" applyAlignment="1">
      <alignment horizontal="left" wrapText="1"/>
    </xf>
    <xf numFmtId="0" fontId="97" fillId="46" borderId="72" xfId="8720" applyFont="1" applyFill="1" applyBorder="1" applyAlignment="1">
      <alignment horizontal="left" wrapText="1"/>
    </xf>
    <xf numFmtId="0" fontId="97" fillId="46" borderId="76" xfId="8720" applyFont="1" applyFill="1" applyBorder="1" applyAlignment="1">
      <alignment horizontal="left" wrapText="1"/>
    </xf>
    <xf numFmtId="0" fontId="97" fillId="46" borderId="82" xfId="8720" applyFont="1" applyFill="1" applyBorder="1" applyAlignment="1">
      <alignment horizontal="left" wrapText="1"/>
    </xf>
    <xf numFmtId="0" fontId="97" fillId="46" borderId="11" xfId="8720" applyFont="1" applyFill="1" applyBorder="1" applyAlignment="1">
      <alignment horizontal="left" wrapText="1"/>
    </xf>
    <xf numFmtId="0" fontId="97" fillId="46" borderId="93" xfId="8720" applyFont="1" applyFill="1" applyBorder="1" applyAlignment="1">
      <alignment horizontal="left" wrapText="1"/>
    </xf>
    <xf numFmtId="0" fontId="162" fillId="46" borderId="68" xfId="8720" applyFont="1" applyFill="1" applyBorder="1" applyAlignment="1">
      <alignment horizontal="left"/>
    </xf>
    <xf numFmtId="0" fontId="162" fillId="46" borderId="69" xfId="8720" applyFont="1" applyFill="1" applyBorder="1" applyAlignment="1">
      <alignment horizontal="left"/>
    </xf>
    <xf numFmtId="0" fontId="162" fillId="46" borderId="70" xfId="8720" applyFont="1" applyFill="1" applyBorder="1" applyAlignment="1">
      <alignment horizontal="left"/>
    </xf>
    <xf numFmtId="0" fontId="163" fillId="46" borderId="102" xfId="8720" applyFont="1" applyFill="1" applyBorder="1" applyAlignment="1">
      <alignment horizontal="left"/>
    </xf>
    <xf numFmtId="0" fontId="163" fillId="46" borderId="103" xfId="8720" applyFont="1" applyFill="1" applyBorder="1" applyAlignment="1">
      <alignment horizontal="left"/>
    </xf>
    <xf numFmtId="0" fontId="163" fillId="46" borderId="104" xfId="8720" applyFont="1" applyFill="1" applyBorder="1" applyAlignment="1">
      <alignment horizontal="left"/>
    </xf>
    <xf numFmtId="0" fontId="97" fillId="44" borderId="10" xfId="8720" applyFont="1" applyFill="1" applyBorder="1" applyAlignment="1" applyProtection="1">
      <alignment horizontal="center"/>
      <protection locked="0"/>
    </xf>
    <xf numFmtId="0" fontId="97" fillId="44" borderId="98" xfId="8720" applyFont="1" applyFill="1" applyBorder="1" applyAlignment="1" applyProtection="1">
      <alignment horizontal="center"/>
      <protection locked="0"/>
    </xf>
    <xf numFmtId="0" fontId="142" fillId="46" borderId="29" xfId="8720" applyFont="1" applyFill="1" applyBorder="1" applyAlignment="1">
      <alignment horizontal="center"/>
    </xf>
    <xf numFmtId="0" fontId="155" fillId="46" borderId="68" xfId="8720" applyFont="1" applyFill="1" applyBorder="1" applyAlignment="1">
      <alignment horizontal="center"/>
    </xf>
    <xf numFmtId="0" fontId="155" fillId="46" borderId="69" xfId="8720" applyFont="1" applyFill="1" applyBorder="1" applyAlignment="1">
      <alignment horizontal="center"/>
    </xf>
    <xf numFmtId="0" fontId="155" fillId="46" borderId="70" xfId="8720" applyFont="1" applyFill="1" applyBorder="1" applyAlignment="1">
      <alignment horizontal="center"/>
    </xf>
    <xf numFmtId="0" fontId="166" fillId="44" borderId="68" xfId="8720" applyFont="1" applyFill="1" applyBorder="1" applyAlignment="1" applyProtection="1">
      <alignment horizontal="left"/>
      <protection locked="0"/>
    </xf>
    <xf numFmtId="0" fontId="166" fillId="44" borderId="69" xfId="8720" applyFont="1" applyFill="1" applyBorder="1" applyAlignment="1" applyProtection="1">
      <alignment horizontal="left"/>
      <protection locked="0"/>
    </xf>
    <xf numFmtId="0" fontId="166" fillId="44" borderId="70" xfId="8720" applyFont="1" applyFill="1" applyBorder="1" applyAlignment="1" applyProtection="1">
      <alignment horizontal="left"/>
      <protection locked="0"/>
    </xf>
    <xf numFmtId="0" fontId="167" fillId="44" borderId="66" xfId="8720" applyFont="1" applyFill="1" applyBorder="1" applyAlignment="1" applyProtection="1">
      <alignment horizontal="left" vertical="top"/>
      <protection locked="0"/>
    </xf>
    <xf numFmtId="0" fontId="167" fillId="44" borderId="29" xfId="8720" applyFont="1" applyFill="1" applyBorder="1" applyAlignment="1" applyProtection="1">
      <alignment horizontal="left" vertical="top"/>
      <protection locked="0"/>
    </xf>
    <xf numFmtId="0" fontId="167" fillId="44" borderId="31" xfId="8720" applyFont="1" applyFill="1" applyBorder="1" applyAlignment="1" applyProtection="1">
      <alignment horizontal="left" vertical="top"/>
      <protection locked="0"/>
    </xf>
    <xf numFmtId="0" fontId="167" fillId="44" borderId="67" xfId="8720" applyFont="1" applyFill="1" applyBorder="1" applyAlignment="1" applyProtection="1">
      <alignment horizontal="left" vertical="top"/>
      <protection locked="0"/>
    </xf>
    <xf numFmtId="0" fontId="167" fillId="44" borderId="0" xfId="8720" applyFont="1" applyFill="1" applyAlignment="1" applyProtection="1">
      <alignment horizontal="left" vertical="top"/>
      <protection locked="0"/>
    </xf>
    <xf numFmtId="0" fontId="167" fillId="44" borderId="41" xfId="8720" applyFont="1" applyFill="1" applyBorder="1" applyAlignment="1" applyProtection="1">
      <alignment horizontal="left" vertical="top"/>
      <protection locked="0"/>
    </xf>
    <xf numFmtId="0" fontId="167" fillId="44" borderId="88" xfId="8720" applyFont="1" applyFill="1" applyBorder="1" applyAlignment="1" applyProtection="1">
      <alignment horizontal="left" vertical="top"/>
      <protection locked="0"/>
    </xf>
    <xf numFmtId="0" fontId="167" fillId="44" borderId="42" xfId="8720" applyFont="1" applyFill="1" applyBorder="1" applyAlignment="1" applyProtection="1">
      <alignment horizontal="left" vertical="top"/>
      <protection locked="0"/>
    </xf>
    <xf numFmtId="0" fontId="167" fillId="44" borderId="44" xfId="8720" applyFont="1" applyFill="1" applyBorder="1" applyAlignment="1" applyProtection="1">
      <alignment horizontal="left" vertical="top"/>
      <protection locked="0"/>
    </xf>
    <xf numFmtId="0" fontId="97" fillId="44" borderId="3" xfId="8720" applyFont="1" applyFill="1" applyBorder="1" applyAlignment="1" applyProtection="1">
      <alignment horizontal="center"/>
      <protection locked="0"/>
    </xf>
    <xf numFmtId="0" fontId="97" fillId="44" borderId="4" xfId="8720" applyFont="1" applyFill="1" applyBorder="1" applyAlignment="1" applyProtection="1">
      <alignment horizontal="center"/>
      <protection locked="0"/>
    </xf>
    <xf numFmtId="0" fontId="97" fillId="44" borderId="5" xfId="8720" applyFont="1" applyFill="1" applyBorder="1" applyAlignment="1" applyProtection="1">
      <alignment horizontal="center"/>
      <protection locked="0"/>
    </xf>
    <xf numFmtId="0" fontId="143" fillId="46" borderId="94" xfId="8720" applyFont="1" applyFill="1" applyBorder="1" applyAlignment="1">
      <alignment horizontal="center"/>
    </xf>
    <xf numFmtId="0" fontId="143" fillId="46" borderId="4" xfId="8720" applyFont="1" applyFill="1" applyBorder="1" applyAlignment="1">
      <alignment horizontal="center"/>
    </xf>
    <xf numFmtId="0" fontId="143" fillId="46" borderId="5" xfId="8720" applyFont="1" applyFill="1" applyBorder="1" applyAlignment="1">
      <alignment horizontal="center"/>
    </xf>
    <xf numFmtId="0" fontId="147" fillId="44" borderId="3" xfId="8720" applyFont="1" applyFill="1" applyBorder="1" applyAlignment="1" applyProtection="1">
      <alignment horizontal="center"/>
      <protection locked="0"/>
    </xf>
    <xf numFmtId="0" fontId="147" fillId="44" borderId="4" xfId="8720" applyFont="1" applyFill="1" applyBorder="1" applyAlignment="1" applyProtection="1">
      <alignment horizontal="center"/>
      <protection locked="0"/>
    </xf>
    <xf numFmtId="0" fontId="147" fillId="44" borderId="5" xfId="8720" applyFont="1" applyFill="1" applyBorder="1" applyAlignment="1" applyProtection="1">
      <alignment horizontal="center"/>
      <protection locked="0"/>
    </xf>
    <xf numFmtId="14" fontId="1" fillId="44" borderId="3" xfId="8720" applyNumberFormat="1" applyFill="1" applyBorder="1" applyAlignment="1" applyProtection="1">
      <alignment horizontal="center"/>
      <protection locked="0"/>
    </xf>
    <xf numFmtId="14" fontId="1" fillId="44" borderId="4" xfId="8720" applyNumberFormat="1" applyFill="1" applyBorder="1" applyAlignment="1" applyProtection="1">
      <alignment horizontal="center"/>
      <protection locked="0"/>
    </xf>
    <xf numFmtId="14" fontId="147" fillId="44" borderId="3" xfId="8720" applyNumberFormat="1" applyFont="1" applyFill="1" applyBorder="1" applyAlignment="1" applyProtection="1">
      <alignment horizontal="center"/>
      <protection locked="0"/>
    </xf>
    <xf numFmtId="14" fontId="147" fillId="44" borderId="4" xfId="8720" applyNumberFormat="1" applyFont="1" applyFill="1" applyBorder="1" applyAlignment="1" applyProtection="1">
      <alignment horizontal="center"/>
      <protection locked="0"/>
    </xf>
    <xf numFmtId="0" fontId="97" fillId="46" borderId="94" xfId="8720" applyFont="1" applyFill="1" applyBorder="1" applyAlignment="1">
      <alignment horizontal="center"/>
    </xf>
    <xf numFmtId="0" fontId="97" fillId="46" borderId="4" xfId="8720" applyFont="1" applyFill="1" applyBorder="1" applyAlignment="1">
      <alignment horizontal="center"/>
    </xf>
    <xf numFmtId="0" fontId="97" fillId="46" borderId="5" xfId="8720" applyFont="1" applyFill="1" applyBorder="1" applyAlignment="1">
      <alignment horizontal="center"/>
    </xf>
    <xf numFmtId="0" fontId="97" fillId="46" borderId="3" xfId="8720" applyFont="1" applyFill="1" applyBorder="1" applyAlignment="1">
      <alignment horizontal="center"/>
    </xf>
    <xf numFmtId="0" fontId="151" fillId="46" borderId="3" xfId="8720" applyFont="1" applyFill="1" applyBorder="1" applyAlignment="1">
      <alignment horizontal="center"/>
    </xf>
    <xf numFmtId="0" fontId="151" fillId="46" borderId="4" xfId="8720" applyFont="1" applyFill="1" applyBorder="1" applyAlignment="1">
      <alignment horizontal="center"/>
    </xf>
    <xf numFmtId="0" fontId="151" fillId="46" borderId="5" xfId="8720" applyFont="1" applyFill="1" applyBorder="1" applyAlignment="1">
      <alignment horizontal="center"/>
    </xf>
    <xf numFmtId="0" fontId="97" fillId="46" borderId="86" xfId="8720" applyFont="1" applyFill="1" applyBorder="1" applyAlignment="1">
      <alignment horizontal="center"/>
    </xf>
    <xf numFmtId="0" fontId="97" fillId="46" borderId="84" xfId="8720" applyFont="1" applyFill="1" applyBorder="1" applyAlignment="1">
      <alignment horizontal="center"/>
    </xf>
    <xf numFmtId="0" fontId="97" fillId="46" borderId="87" xfId="8720" applyFont="1" applyFill="1" applyBorder="1" applyAlignment="1">
      <alignment horizontal="center"/>
    </xf>
    <xf numFmtId="183" fontId="147" fillId="44" borderId="92" xfId="8721" applyNumberFormat="1" applyFont="1" applyFill="1" applyBorder="1" applyAlignment="1" applyProtection="1">
      <alignment horizontal="center"/>
      <protection locked="0"/>
    </xf>
    <xf numFmtId="183" fontId="147" fillId="44" borderId="78" xfId="8721" applyNumberFormat="1" applyFont="1" applyFill="1" applyBorder="1" applyAlignment="1" applyProtection="1">
      <alignment horizontal="center"/>
      <protection locked="0"/>
    </xf>
    <xf numFmtId="183" fontId="147" fillId="44" borderId="79" xfId="8721" applyNumberFormat="1" applyFont="1" applyFill="1" applyBorder="1" applyAlignment="1" applyProtection="1">
      <alignment horizontal="center"/>
      <protection locked="0"/>
    </xf>
    <xf numFmtId="0" fontId="49" fillId="44" borderId="11" xfId="8720" applyFont="1" applyFill="1" applyBorder="1" applyAlignment="1" applyProtection="1">
      <alignment horizontal="center"/>
      <protection locked="0"/>
    </xf>
    <xf numFmtId="0" fontId="147" fillId="44" borderId="11" xfId="8720" applyFont="1" applyFill="1" applyBorder="1" applyAlignment="1" applyProtection="1">
      <alignment horizontal="center"/>
      <protection locked="0"/>
    </xf>
    <xf numFmtId="14" fontId="147" fillId="44" borderId="11" xfId="8720" applyNumberFormat="1" applyFont="1" applyFill="1" applyBorder="1" applyAlignment="1" applyProtection="1">
      <alignment horizontal="center"/>
      <protection locked="0"/>
    </xf>
    <xf numFmtId="183" fontId="147" fillId="44" borderId="3" xfId="8721" applyNumberFormat="1" applyFont="1" applyFill="1" applyBorder="1" applyAlignment="1" applyProtection="1">
      <alignment horizontal="center"/>
      <protection locked="0"/>
    </xf>
    <xf numFmtId="183" fontId="147" fillId="44" borderId="4" xfId="8721" applyNumberFormat="1" applyFont="1" applyFill="1" applyBorder="1" applyAlignment="1" applyProtection="1">
      <alignment horizontal="center"/>
      <protection locked="0"/>
    </xf>
    <xf numFmtId="183" fontId="147" fillId="44" borderId="81" xfId="8721" applyNumberFormat="1" applyFont="1" applyFill="1" applyBorder="1" applyAlignment="1" applyProtection="1">
      <alignment horizontal="center"/>
      <protection locked="0"/>
    </xf>
    <xf numFmtId="14" fontId="1" fillId="44" borderId="5" xfId="8720" applyNumberFormat="1" applyFill="1" applyBorder="1" applyAlignment="1" applyProtection="1">
      <alignment horizontal="center"/>
      <protection locked="0"/>
    </xf>
    <xf numFmtId="0" fontId="49" fillId="44" borderId="75" xfId="8720" applyFont="1" applyFill="1" applyBorder="1" applyAlignment="1" applyProtection="1">
      <alignment horizontal="center"/>
      <protection locked="0"/>
    </xf>
    <xf numFmtId="183" fontId="147" fillId="44" borderId="86" xfId="8721" applyNumberFormat="1" applyFont="1" applyFill="1" applyBorder="1" applyAlignment="1" applyProtection="1">
      <alignment horizontal="center"/>
      <protection locked="0"/>
    </xf>
    <xf numFmtId="183" fontId="147" fillId="44" borderId="84" xfId="8721" applyNumberFormat="1" applyFont="1" applyFill="1" applyBorder="1" applyAlignment="1" applyProtection="1">
      <alignment horizontal="center"/>
      <protection locked="0"/>
    </xf>
    <xf numFmtId="183" fontId="147" fillId="44" borderId="87" xfId="8721" applyNumberFormat="1" applyFont="1" applyFill="1" applyBorder="1" applyAlignment="1" applyProtection="1">
      <alignment horizontal="center"/>
      <protection locked="0"/>
    </xf>
    <xf numFmtId="14" fontId="1" fillId="44" borderId="11" xfId="8720" applyNumberFormat="1" applyFill="1" applyBorder="1" applyAlignment="1" applyProtection="1">
      <alignment horizontal="center"/>
      <protection locked="0"/>
    </xf>
    <xf numFmtId="0" fontId="142" fillId="46" borderId="71" xfId="8720" applyFont="1" applyFill="1" applyBorder="1" applyAlignment="1">
      <alignment horizontal="left"/>
    </xf>
    <xf numFmtId="0" fontId="142" fillId="46" borderId="72" xfId="8720" applyFont="1" applyFill="1" applyBorder="1" applyAlignment="1">
      <alignment horizontal="left"/>
    </xf>
    <xf numFmtId="0" fontId="142" fillId="46" borderId="76" xfId="8720" applyFont="1" applyFill="1" applyBorder="1" applyAlignment="1">
      <alignment horizontal="left"/>
    </xf>
    <xf numFmtId="0" fontId="1" fillId="44" borderId="82" xfId="8720" applyFill="1" applyBorder="1" applyAlignment="1" applyProtection="1">
      <alignment horizontal="left" vertical="top"/>
      <protection locked="0"/>
    </xf>
    <xf numFmtId="0" fontId="1" fillId="44" borderId="11" xfId="8720" applyFill="1" applyBorder="1" applyAlignment="1" applyProtection="1">
      <alignment horizontal="left" vertical="top"/>
      <protection locked="0"/>
    </xf>
    <xf numFmtId="0" fontId="1" fillId="44" borderId="93" xfId="8720" applyFill="1" applyBorder="1" applyAlignment="1" applyProtection="1">
      <alignment horizontal="left" vertical="top"/>
      <protection locked="0"/>
    </xf>
    <xf numFmtId="0" fontId="1" fillId="44" borderId="74" xfId="8720" applyFill="1" applyBorder="1" applyAlignment="1" applyProtection="1">
      <alignment horizontal="left" vertical="top"/>
      <protection locked="0"/>
    </xf>
    <xf numFmtId="0" fontId="1" fillId="44" borderId="75" xfId="8720" applyFill="1" applyBorder="1" applyAlignment="1" applyProtection="1">
      <alignment horizontal="left" vertical="top"/>
      <protection locked="0"/>
    </xf>
    <xf numFmtId="0" fontId="1" fillId="44" borderId="95" xfId="8720" applyFill="1" applyBorder="1" applyAlignment="1" applyProtection="1">
      <alignment horizontal="left" vertical="top"/>
      <protection locked="0"/>
    </xf>
    <xf numFmtId="168" fontId="48" fillId="44" borderId="11" xfId="8721" applyNumberFormat="1" applyFont="1" applyFill="1" applyBorder="1" applyAlignment="1" applyProtection="1">
      <alignment horizontal="center"/>
      <protection locked="0"/>
    </xf>
    <xf numFmtId="0" fontId="97" fillId="46" borderId="81" xfId="8720" applyFont="1" applyFill="1" applyBorder="1" applyAlignment="1">
      <alignment horizontal="center"/>
    </xf>
    <xf numFmtId="183" fontId="48" fillId="45" borderId="4" xfId="701" applyNumberFormat="1" applyFont="1" applyFill="1" applyBorder="1" applyAlignment="1">
      <alignment horizontal="center"/>
    </xf>
    <xf numFmtId="183" fontId="48" fillId="45" borderId="81" xfId="701" applyNumberFormat="1" applyFont="1" applyFill="1" applyBorder="1" applyAlignment="1">
      <alignment horizontal="center"/>
    </xf>
    <xf numFmtId="0" fontId="143" fillId="48" borderId="94" xfId="8720" applyFont="1" applyFill="1" applyBorder="1" applyAlignment="1">
      <alignment horizontal="center"/>
    </xf>
    <xf numFmtId="0" fontId="143" fillId="48" borderId="4" xfId="8720" applyFont="1" applyFill="1" applyBorder="1" applyAlignment="1">
      <alignment horizontal="center"/>
    </xf>
    <xf numFmtId="0" fontId="143" fillId="48" borderId="81" xfId="8720" applyFont="1" applyFill="1" applyBorder="1" applyAlignment="1">
      <alignment horizontal="center"/>
    </xf>
    <xf numFmtId="0" fontId="143" fillId="46" borderId="82" xfId="8720" applyFont="1" applyFill="1" applyBorder="1" applyAlignment="1">
      <alignment horizontal="center"/>
    </xf>
    <xf numFmtId="0" fontId="143" fillId="46" borderId="11" xfId="8720" applyFont="1" applyFill="1" applyBorder="1" applyAlignment="1">
      <alignment horizontal="center"/>
    </xf>
    <xf numFmtId="0" fontId="1" fillId="46" borderId="77" xfId="8720" applyFill="1" applyBorder="1" applyAlignment="1">
      <alignment horizontal="center"/>
    </xf>
    <xf numFmtId="0" fontId="1" fillId="46" borderId="78" xfId="8720" applyFill="1" applyBorder="1" applyAlignment="1">
      <alignment horizontal="center"/>
    </xf>
    <xf numFmtId="0" fontId="1" fillId="46" borderId="79" xfId="8720" applyFill="1" applyBorder="1" applyAlignment="1">
      <alignment horizontal="center"/>
    </xf>
    <xf numFmtId="0" fontId="143" fillId="46" borderId="78" xfId="8720" applyFont="1" applyFill="1" applyBorder="1" applyAlignment="1">
      <alignment horizontal="center"/>
    </xf>
    <xf numFmtId="0" fontId="143" fillId="46" borderId="79" xfId="8720" applyFont="1" applyFill="1" applyBorder="1" applyAlignment="1">
      <alignment horizontal="center"/>
    </xf>
    <xf numFmtId="0" fontId="49" fillId="46" borderId="77" xfId="8720" applyFont="1" applyFill="1" applyBorder="1" applyAlignment="1">
      <alignment horizontal="center"/>
    </xf>
    <xf numFmtId="0" fontId="143" fillId="46" borderId="81" xfId="8720" applyFont="1" applyFill="1" applyBorder="1" applyAlignment="1">
      <alignment horizontal="center"/>
    </xf>
    <xf numFmtId="183" fontId="1" fillId="45" borderId="4" xfId="701" applyNumberFormat="1" applyFont="1" applyFill="1" applyBorder="1" applyAlignment="1">
      <alignment horizontal="center"/>
    </xf>
    <xf numFmtId="183" fontId="1" fillId="45" borderId="81" xfId="701" applyNumberFormat="1" applyFont="1" applyFill="1" applyBorder="1" applyAlignment="1">
      <alignment horizontal="center"/>
    </xf>
    <xf numFmtId="0" fontId="1" fillId="44" borderId="94" xfId="8720" applyFill="1" applyBorder="1" applyAlignment="1" applyProtection="1">
      <alignment horizontal="center"/>
      <protection locked="0"/>
    </xf>
    <xf numFmtId="0" fontId="1" fillId="44" borderId="4" xfId="8720" applyFill="1" applyBorder="1" applyAlignment="1" applyProtection="1">
      <alignment horizontal="center"/>
      <protection locked="0"/>
    </xf>
    <xf numFmtId="0" fontId="1" fillId="44" borderId="81" xfId="8720" applyFill="1" applyBorder="1" applyAlignment="1" applyProtection="1">
      <alignment horizontal="center"/>
      <protection locked="0"/>
    </xf>
    <xf numFmtId="0" fontId="142" fillId="46" borderId="83" xfId="8720" applyFont="1" applyFill="1" applyBorder="1" applyAlignment="1">
      <alignment horizontal="center"/>
    </xf>
    <xf numFmtId="0" fontId="142" fillId="46" borderId="84" xfId="8720" applyFont="1" applyFill="1" applyBorder="1" applyAlignment="1">
      <alignment horizontal="center"/>
    </xf>
    <xf numFmtId="168" fontId="161" fillId="45" borderId="11" xfId="8721" applyNumberFormat="1" applyFont="1" applyFill="1" applyBorder="1" applyAlignment="1">
      <alignment horizontal="center"/>
    </xf>
    <xf numFmtId="0" fontId="142" fillId="46" borderId="94" xfId="8720" applyFont="1" applyFill="1" applyBorder="1" applyAlignment="1">
      <alignment horizontal="center"/>
    </xf>
    <xf numFmtId="183" fontId="48" fillId="44" borderId="4" xfId="701" applyNumberFormat="1" applyFont="1" applyFill="1" applyBorder="1" applyAlignment="1" applyProtection="1">
      <alignment horizontal="center"/>
      <protection locked="0"/>
    </xf>
    <xf numFmtId="183" fontId="48" fillId="44" borderId="81" xfId="701" applyNumberFormat="1" applyFont="1" applyFill="1" applyBorder="1" applyAlignment="1" applyProtection="1">
      <alignment horizontal="center"/>
      <protection locked="0"/>
    </xf>
    <xf numFmtId="0" fontId="143" fillId="44" borderId="94" xfId="8720" applyFont="1" applyFill="1" applyBorder="1" applyAlignment="1" applyProtection="1">
      <alignment horizontal="center"/>
      <protection locked="0"/>
    </xf>
    <xf numFmtId="0" fontId="143" fillId="44" borderId="4" xfId="8720" applyFont="1" applyFill="1" applyBorder="1" applyAlignment="1" applyProtection="1">
      <alignment horizontal="center"/>
      <protection locked="0"/>
    </xf>
    <xf numFmtId="0" fontId="143" fillId="44" borderId="81" xfId="8720" applyFont="1" applyFill="1" applyBorder="1" applyAlignment="1" applyProtection="1">
      <alignment horizontal="center"/>
      <protection locked="0"/>
    </xf>
    <xf numFmtId="0" fontId="143" fillId="48" borderId="5" xfId="8720" applyFont="1" applyFill="1" applyBorder="1" applyAlignment="1">
      <alignment horizontal="center"/>
    </xf>
    <xf numFmtId="168" fontId="147" fillId="48" borderId="3" xfId="8721" applyNumberFormat="1" applyFont="1" applyFill="1" applyBorder="1" applyAlignment="1">
      <alignment horizontal="center"/>
    </xf>
    <xf numFmtId="168" fontId="147" fillId="48" borderId="4" xfId="8721" applyNumberFormat="1" applyFont="1" applyFill="1" applyBorder="1" applyAlignment="1">
      <alignment horizontal="center"/>
    </xf>
    <xf numFmtId="168" fontId="147" fillId="48" borderId="5" xfId="8721" applyNumberFormat="1" applyFont="1" applyFill="1" applyBorder="1" applyAlignment="1">
      <alignment horizontal="center"/>
    </xf>
    <xf numFmtId="183" fontId="1" fillId="44" borderId="4" xfId="701" applyNumberFormat="1" applyFont="1" applyFill="1" applyBorder="1" applyAlignment="1" applyProtection="1">
      <alignment horizontal="center"/>
    </xf>
    <xf numFmtId="183" fontId="1" fillId="44" borderId="81" xfId="701" applyNumberFormat="1" applyFont="1" applyFill="1" applyBorder="1" applyAlignment="1" applyProtection="1">
      <alignment horizontal="center"/>
    </xf>
    <xf numFmtId="0" fontId="143" fillId="44" borderId="82" xfId="8720" applyFont="1" applyFill="1" applyBorder="1" applyAlignment="1">
      <alignment horizontal="left"/>
    </xf>
    <xf numFmtId="0" fontId="143" fillId="44" borderId="11" xfId="8720" applyFont="1" applyFill="1" applyBorder="1" applyAlignment="1">
      <alignment horizontal="left"/>
    </xf>
    <xf numFmtId="183" fontId="48" fillId="44" borderId="11" xfId="701" applyNumberFormat="1" applyFont="1" applyFill="1" applyBorder="1" applyAlignment="1" applyProtection="1">
      <alignment horizontal="center"/>
      <protection locked="0"/>
    </xf>
    <xf numFmtId="183" fontId="48" fillId="44" borderId="93" xfId="701" applyNumberFormat="1" applyFont="1" applyFill="1" applyBorder="1" applyAlignment="1" applyProtection="1">
      <alignment horizontal="center"/>
      <protection locked="0"/>
    </xf>
    <xf numFmtId="164" fontId="48" fillId="46" borderId="72" xfId="8721" applyNumberFormat="1" applyFont="1" applyFill="1" applyBorder="1" applyAlignment="1" applyProtection="1">
      <alignment horizontal="center"/>
      <protection locked="0"/>
    </xf>
    <xf numFmtId="164" fontId="48" fillId="46" borderId="76" xfId="8721" applyNumberFormat="1" applyFont="1" applyFill="1" applyBorder="1" applyAlignment="1" applyProtection="1">
      <alignment horizontal="center"/>
      <protection locked="0"/>
    </xf>
    <xf numFmtId="0" fontId="49" fillId="44" borderId="93" xfId="8720" applyFont="1" applyFill="1" applyBorder="1" applyAlignment="1" applyProtection="1">
      <alignment horizontal="center"/>
      <protection locked="0"/>
    </xf>
    <xf numFmtId="0" fontId="49" fillId="44" borderId="94" xfId="8720" applyFont="1" applyFill="1" applyBorder="1" applyAlignment="1" applyProtection="1">
      <alignment horizontal="center"/>
      <protection locked="0"/>
    </xf>
    <xf numFmtId="0" fontId="49" fillId="44" borderId="4" xfId="8720" applyFont="1" applyFill="1" applyBorder="1" applyAlignment="1" applyProtection="1">
      <alignment horizontal="center"/>
      <protection locked="0"/>
    </xf>
    <xf numFmtId="0" fontId="156" fillId="46" borderId="67" xfId="8720" applyFont="1" applyFill="1" applyBorder="1" applyAlignment="1">
      <alignment horizontal="center"/>
    </xf>
    <xf numFmtId="0" fontId="156" fillId="46" borderId="0" xfId="8720" applyFont="1" applyFill="1" applyAlignment="1">
      <alignment horizontal="center"/>
    </xf>
    <xf numFmtId="0" fontId="156" fillId="46" borderId="12" xfId="8720" applyFont="1" applyFill="1" applyBorder="1" applyAlignment="1">
      <alignment horizontal="center"/>
    </xf>
    <xf numFmtId="183" fontId="147" fillId="45" borderId="105" xfId="701" applyNumberFormat="1" applyFont="1" applyFill="1" applyBorder="1" applyAlignment="1">
      <alignment horizontal="center"/>
    </xf>
    <xf numFmtId="183" fontId="147" fillId="45" borderId="29" xfId="701" applyNumberFormat="1" applyFont="1" applyFill="1" applyBorder="1" applyAlignment="1">
      <alignment horizontal="center"/>
    </xf>
    <xf numFmtId="183" fontId="147" fillId="45" borderId="31" xfId="701" applyNumberFormat="1" applyFont="1" applyFill="1" applyBorder="1" applyAlignment="1">
      <alignment horizontal="center"/>
    </xf>
    <xf numFmtId="0" fontId="143" fillId="44" borderId="83" xfId="8720" applyFont="1" applyFill="1" applyBorder="1" applyAlignment="1" applyProtection="1">
      <alignment horizontal="center"/>
      <protection locked="0"/>
    </xf>
    <xf numFmtId="0" fontId="143" fillId="44" borderId="84" xfId="8720" applyFont="1" applyFill="1" applyBorder="1" applyAlignment="1" applyProtection="1">
      <alignment horizontal="center"/>
      <protection locked="0"/>
    </xf>
    <xf numFmtId="0" fontId="49" fillId="44" borderId="95" xfId="8720" applyFont="1" applyFill="1" applyBorder="1" applyAlignment="1" applyProtection="1">
      <alignment horizontal="center"/>
      <protection locked="0"/>
    </xf>
    <xf numFmtId="183" fontId="1" fillId="44" borderId="84" xfId="701" applyNumberFormat="1" applyFont="1" applyFill="1" applyBorder="1" applyAlignment="1" applyProtection="1">
      <alignment horizontal="center"/>
      <protection locked="0"/>
    </xf>
    <xf numFmtId="183" fontId="1" fillId="44" borderId="87" xfId="701" applyNumberFormat="1" applyFont="1" applyFill="1" applyBorder="1" applyAlignment="1" applyProtection="1">
      <alignment horizontal="center"/>
      <protection locked="0"/>
    </xf>
    <xf numFmtId="0" fontId="1" fillId="44" borderId="83" xfId="8720" applyFill="1" applyBorder="1" applyAlignment="1" applyProtection="1">
      <alignment horizontal="center"/>
      <protection locked="0"/>
    </xf>
    <xf numFmtId="0" fontId="1" fillId="44" borderId="84" xfId="8720" applyFill="1" applyBorder="1" applyAlignment="1" applyProtection="1">
      <alignment horizontal="center"/>
      <protection locked="0"/>
    </xf>
    <xf numFmtId="0" fontId="1" fillId="44" borderId="87" xfId="8720" applyFill="1" applyBorder="1" applyAlignment="1" applyProtection="1">
      <alignment horizontal="center"/>
      <protection locked="0"/>
    </xf>
    <xf numFmtId="0" fontId="59" fillId="49" borderId="66" xfId="8720" applyFont="1" applyFill="1" applyBorder="1" applyAlignment="1">
      <alignment horizontal="center"/>
    </xf>
    <xf numFmtId="0" fontId="59" fillId="49" borderId="29" xfId="8720" applyFont="1" applyFill="1" applyBorder="1" applyAlignment="1">
      <alignment horizontal="center"/>
    </xf>
    <xf numFmtId="0" fontId="59" fillId="49" borderId="31" xfId="8720" applyFont="1" applyFill="1" applyBorder="1" applyAlignment="1">
      <alignment horizontal="center"/>
    </xf>
    <xf numFmtId="0" fontId="1" fillId="49" borderId="67" xfId="8720" applyFill="1" applyBorder="1" applyAlignment="1">
      <alignment horizontal="center"/>
    </xf>
    <xf numFmtId="0" fontId="1" fillId="49" borderId="0" xfId="8720" applyFill="1" applyAlignment="1">
      <alignment horizontal="center"/>
    </xf>
    <xf numFmtId="0" fontId="1" fillId="49" borderId="41" xfId="8720" applyFill="1" applyBorder="1" applyAlignment="1">
      <alignment horizontal="center"/>
    </xf>
    <xf numFmtId="0" fontId="18" fillId="49" borderId="67" xfId="8720" applyFont="1" applyFill="1" applyBorder="1" applyAlignment="1">
      <alignment horizontal="center"/>
    </xf>
    <xf numFmtId="0" fontId="18" fillId="49" borderId="0" xfId="8720" applyFont="1" applyFill="1" applyAlignment="1">
      <alignment horizontal="center"/>
    </xf>
    <xf numFmtId="0" fontId="18" fillId="49" borderId="41" xfId="8720" applyFont="1" applyFill="1" applyBorder="1" applyAlignment="1">
      <alignment horizontal="center"/>
    </xf>
    <xf numFmtId="0" fontId="97" fillId="49" borderId="67" xfId="8720" applyFont="1" applyFill="1" applyBorder="1" applyAlignment="1">
      <alignment horizontal="center"/>
    </xf>
    <xf numFmtId="0" fontId="97" fillId="49" borderId="0" xfId="8720" applyFont="1" applyFill="1" applyAlignment="1">
      <alignment horizontal="center"/>
    </xf>
    <xf numFmtId="0" fontId="97" fillId="49" borderId="41" xfId="8720" applyFont="1" applyFill="1" applyBorder="1" applyAlignment="1">
      <alignment horizontal="center"/>
    </xf>
    <xf numFmtId="0" fontId="97" fillId="49" borderId="0" xfId="8720" applyFont="1" applyFill="1" applyAlignment="1">
      <alignment horizontal="left"/>
    </xf>
    <xf numFmtId="183" fontId="147" fillId="45" borderId="75" xfId="701" applyNumberFormat="1" applyFont="1" applyFill="1" applyBorder="1" applyAlignment="1">
      <alignment horizontal="center"/>
    </xf>
    <xf numFmtId="183" fontId="147" fillId="45" borderId="95" xfId="701" applyNumberFormat="1" applyFont="1" applyFill="1" applyBorder="1" applyAlignment="1">
      <alignment horizontal="center"/>
    </xf>
    <xf numFmtId="183" fontId="49" fillId="45" borderId="75" xfId="701" applyNumberFormat="1" applyFont="1" applyFill="1" applyBorder="1" applyAlignment="1" applyProtection="1">
      <alignment horizontal="center"/>
      <protection locked="0"/>
    </xf>
    <xf numFmtId="183" fontId="49" fillId="45" borderId="95" xfId="701" applyNumberFormat="1" applyFont="1" applyFill="1" applyBorder="1" applyAlignment="1" applyProtection="1">
      <alignment horizontal="center"/>
      <protection locked="0"/>
    </xf>
    <xf numFmtId="0" fontId="97" fillId="45" borderId="0" xfId="8720" applyFont="1" applyFill="1" applyAlignment="1">
      <alignment horizontal="left"/>
    </xf>
    <xf numFmtId="0" fontId="1" fillId="44" borderId="68" xfId="8720" applyFill="1" applyBorder="1" applyAlignment="1" applyProtection="1">
      <alignment horizontal="center"/>
      <protection locked="0"/>
    </xf>
    <xf numFmtId="0" fontId="1" fillId="44" borderId="69" xfId="8720" applyFill="1" applyBorder="1" applyAlignment="1" applyProtection="1">
      <alignment horizontal="center"/>
      <protection locked="0"/>
    </xf>
    <xf numFmtId="0" fontId="1" fillId="44" borderId="70" xfId="8720" applyFill="1" applyBorder="1" applyAlignment="1" applyProtection="1">
      <alignment horizontal="center"/>
      <protection locked="0"/>
    </xf>
    <xf numFmtId="0" fontId="18" fillId="45" borderId="0" xfId="8720" applyFont="1" applyFill="1" applyAlignment="1">
      <alignment horizontal="left" vertical="top"/>
    </xf>
    <xf numFmtId="0" fontId="97" fillId="45" borderId="0" xfId="4504" applyFont="1" applyFill="1" applyBorder="1" applyAlignment="1">
      <alignment horizontal="left" vertical="top"/>
    </xf>
    <xf numFmtId="0" fontId="97" fillId="49" borderId="0" xfId="8720" applyFont="1" applyFill="1" applyAlignment="1">
      <alignment horizontal="left" vertical="top" wrapText="1"/>
    </xf>
    <xf numFmtId="0" fontId="97" fillId="49" borderId="42" xfId="8720" applyFont="1" applyFill="1" applyBorder="1" applyAlignment="1">
      <alignment horizontal="center"/>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0" fontId="11" fillId="46" borderId="11" xfId="4496" applyFont="1" applyFill="1" applyBorder="1" applyAlignment="1" applyProtection="1">
      <alignment horizontal="center"/>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168" fontId="11" fillId="0" borderId="0" xfId="1193" applyNumberFormat="1" applyFont="1" applyBorder="1" applyAlignment="1" applyProtection="1">
      <alignment horizontal="right"/>
    </xf>
    <xf numFmtId="0" fontId="138" fillId="0" borderId="0" xfId="1193" applyFont="1" applyBorder="1" applyAlignment="1" applyProtection="1">
      <alignment horizontal="center"/>
    </xf>
    <xf numFmtId="168" fontId="11" fillId="44" borderId="6" xfId="543" applyNumberFormat="1" applyFont="1" applyFill="1" applyBorder="1" applyAlignment="1" applyProtection="1">
      <alignment horizontal="center"/>
      <protection locked="0"/>
    </xf>
    <xf numFmtId="168" fontId="11" fillId="5" borderId="4" xfId="1193" applyNumberFormat="1" applyFont="1" applyFill="1" applyBorder="1" applyAlignment="1" applyProtection="1">
      <alignment horizontal="center"/>
      <protection locked="0"/>
    </xf>
    <xf numFmtId="4" fontId="19" fillId="0" borderId="0" xfId="4496" applyNumberFormat="1" applyFont="1" applyAlignment="1" applyProtection="1">
      <alignment horizontal="center"/>
    </xf>
    <xf numFmtId="4" fontId="19" fillId="0" borderId="6" xfId="4496" applyNumberFormat="1" applyFont="1" applyBorder="1" applyAlignment="1" applyProtection="1">
      <alignment horizontal="center"/>
    </xf>
    <xf numFmtId="1" fontId="11" fillId="5" borderId="2" xfId="1193" applyNumberFormat="1" applyFont="1" applyFill="1" applyBorder="1" applyAlignment="1" applyProtection="1">
      <alignment horizontal="center"/>
      <protection locked="0"/>
    </xf>
    <xf numFmtId="168" fontId="11" fillId="0" borderId="0" xfId="1193" applyNumberFormat="1" applyFont="1" applyAlignment="1" applyProtection="1">
      <alignment horizontal="right"/>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6" xfId="4497" applyNumberFormat="1" applyFont="1" applyFill="1" applyBorder="1" applyAlignment="1" applyProtection="1">
      <alignment horizontal="center"/>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0" fontId="18" fillId="0" borderId="0" xfId="4496" applyFont="1" applyFill="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10" fontId="19" fillId="0" borderId="2" xfId="4496" applyNumberFormat="1" applyFont="1" applyBorder="1" applyAlignment="1" applyProtection="1">
      <alignment horizontal="center"/>
    </xf>
    <xf numFmtId="0" fontId="19" fillId="0" borderId="0" xfId="4496" applyFont="1" applyAlignment="1" applyProtection="1">
      <alignment horizontal="center"/>
    </xf>
    <xf numFmtId="9" fontId="19" fillId="5" borderId="6" xfId="4496" applyNumberFormat="1" applyFont="1" applyFill="1" applyBorder="1" applyAlignment="1" applyProtection="1">
      <alignment horizontal="left"/>
    </xf>
    <xf numFmtId="0" fontId="125" fillId="0" borderId="0" xfId="4496" applyFont="1" applyAlignment="1">
      <alignment horizontal="left" vertical="top" wrapText="1"/>
    </xf>
    <xf numFmtId="0" fontId="27" fillId="43" borderId="2" xfId="4496" applyFont="1" applyFill="1" applyBorder="1" applyAlignment="1">
      <alignment horizontal="center"/>
    </xf>
    <xf numFmtId="0" fontId="27" fillId="43" borderId="6" xfId="4496" applyFont="1" applyFill="1" applyBorder="1" applyAlignment="1">
      <alignment horizontal="center"/>
    </xf>
    <xf numFmtId="0" fontId="18" fillId="0" borderId="11" xfId="4496" applyFont="1" applyBorder="1" applyAlignment="1" applyProtection="1">
      <alignment horizontal="center"/>
    </xf>
    <xf numFmtId="0" fontId="115" fillId="5" borderId="55" xfId="4496" applyFill="1" applyBorder="1" applyAlignment="1" applyProtection="1">
      <alignment horizontal="center"/>
      <protection locked="0"/>
    </xf>
    <xf numFmtId="0" fontId="115" fillId="5" borderId="6"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top" wrapText="1"/>
    </xf>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0" fontId="138" fillId="0" borderId="6" xfId="1193" applyFont="1" applyBorder="1" applyAlignment="1" applyProtection="1">
      <alignment horizontal="center"/>
    </xf>
    <xf numFmtId="0" fontId="11" fillId="0" borderId="6" xfId="1193" applyFont="1" applyFill="1" applyBorder="1" applyAlignment="1" applyProtection="1">
      <alignment horizontal="left"/>
    </xf>
    <xf numFmtId="9" fontId="11" fillId="5" borderId="4" xfId="1193" applyNumberFormat="1" applyFont="1" applyFill="1" applyBorder="1" applyAlignment="1" applyProtection="1">
      <alignment horizontal="left"/>
      <protection locked="0"/>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1" fontId="11" fillId="0" borderId="11" xfId="4496" applyNumberFormat="1" applyFont="1" applyFill="1" applyBorder="1" applyAlignment="1" applyProtection="1">
      <alignment horizontal="center"/>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0" fontId="18" fillId="0" borderId="4" xfId="4496" applyFont="1" applyBorder="1"/>
    <xf numFmtId="0" fontId="18" fillId="0" borderId="5" xfId="4496" applyFont="1" applyBorder="1"/>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1" fontId="18" fillId="0" borderId="4" xfId="4496" applyNumberFormat="1" applyFont="1" applyFill="1" applyBorder="1" applyAlignment="1" applyProtection="1">
      <alignment horizontal="center" wrapText="1"/>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8" fillId="0" borderId="0" xfId="4496" applyFont="1" applyFill="1" applyBorder="1" applyAlignment="1" applyProtection="1">
      <alignment horizontal="right"/>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9" fillId="0" borderId="58" xfId="4496" applyFont="1" applyBorder="1" applyAlignment="1">
      <alignment horizontal="left" vertical="top" wrapText="1"/>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25" fillId="0" borderId="0" xfId="4496" applyFont="1" applyAlignment="1">
      <alignment horizontal="left" vertical="center" wrapText="1"/>
    </xf>
    <xf numFmtId="0" fontId="18" fillId="0" borderId="0" xfId="4496" applyFont="1" applyFill="1" applyBorder="1" applyAlignment="1" applyProtection="1">
      <alignment horizontal="center" vertical="top"/>
    </xf>
    <xf numFmtId="0" fontId="18" fillId="0" borderId="0"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9" fillId="0" borderId="0" xfId="4496" applyFont="1" applyFill="1" applyBorder="1" applyAlignment="1" applyProtection="1">
      <alignment horizontal="center"/>
    </xf>
    <xf numFmtId="0" fontId="11" fillId="5" borderId="6" xfId="4496" applyFont="1" applyFill="1" applyBorder="1" applyAlignment="1" applyProtection="1">
      <alignment horizontal="center"/>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1" fillId="0" borderId="0" xfId="543" applyFont="1" applyAlignment="1" applyProtection="1">
      <alignment horizontal="center"/>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0" borderId="53"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15" fillId="0" borderId="0" xfId="4496" applyFill="1" applyBorder="1" applyAlignment="1" applyProtection="1">
      <alignment horizontal="center"/>
      <protection locked="0"/>
    </xf>
    <xf numFmtId="9" fontId="11" fillId="0" borderId="4" xfId="543" applyNumberFormat="1" applyFont="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168" fontId="11" fillId="44" borderId="6" xfId="4496" applyNumberFormat="1" applyFont="1" applyFill="1" applyBorder="1" applyAlignment="1" applyProtection="1">
      <alignment horizontal="right"/>
      <protection locked="0"/>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0" fontId="11" fillId="5" borderId="6" xfId="1193" applyFont="1" applyFill="1" applyBorder="1" applyAlignment="1" applyProtection="1">
      <alignment horizontal="left"/>
      <protection locked="0"/>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11" fillId="5" borderId="6" xfId="4496" applyFont="1" applyFill="1" applyBorder="1" applyAlignment="1" applyProtection="1">
      <alignment horizontal="left"/>
      <protection locked="0"/>
    </xf>
    <xf numFmtId="0" fontId="48" fillId="5" borderId="6" xfId="4496" applyFont="1" applyFill="1" applyBorder="1" applyAlignment="1" applyProtection="1">
      <alignment horizontal="left"/>
      <protection locked="0"/>
    </xf>
    <xf numFmtId="0" fontId="11" fillId="0" borderId="11" xfId="4496" applyNumberFormat="1" applyFont="1" applyFill="1" applyBorder="1" applyAlignment="1" applyProtection="1">
      <alignment horizontal="center"/>
    </xf>
    <xf numFmtId="0" fontId="11" fillId="0" borderId="0" xfId="1193" applyFont="1" applyBorder="1" applyAlignment="1" applyProtection="1">
      <alignment horizontal="right"/>
    </xf>
    <xf numFmtId="0" fontId="11" fillId="0" borderId="0" xfId="1193" applyFont="1" applyAlignment="1" applyProtection="1">
      <alignment horizontal="right"/>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1" fontId="11" fillId="5" borderId="4" xfId="1193" applyNumberFormat="1" applyFont="1" applyFill="1" applyBorder="1" applyAlignment="1" applyProtection="1">
      <alignment horizontal="center"/>
      <protection locked="0"/>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0" fontId="18" fillId="0" borderId="0" xfId="4496" applyFont="1" applyAlignment="1" applyProtection="1">
      <alignment horizontal="right"/>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5" borderId="6" xfId="4497" applyFont="1" applyFill="1" applyBorder="1" applyAlignment="1" applyProtection="1">
      <alignment horizontal="center"/>
      <protection locked="0"/>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7" fillId="5" borderId="55" xfId="4497" applyFont="1" applyFill="1" applyBorder="1" applyAlignment="1" applyProtection="1">
      <alignment horizontal="center"/>
      <protection locked="0"/>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0" xfId="4497" applyFont="1" applyAlignment="1">
      <alignment horizontal="left" vertical="center" wrapText="1"/>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ill="1" applyBorder="1" applyAlignment="1">
      <alignment horizontal="center"/>
    </xf>
    <xf numFmtId="168" fontId="11" fillId="0" borderId="11" xfId="570" applyNumberFormat="1" applyFill="1" applyBorder="1" applyAlignment="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79" fontId="18" fillId="0" borderId="0" xfId="570" applyNumberFormat="1" applyFont="1" applyFill="1" applyBorder="1" applyAlignment="1" applyProtection="1">
      <alignment horizontal="center" wrapText="1"/>
    </xf>
    <xf numFmtId="0" fontId="18" fillId="0" borderId="16" xfId="271" applyFont="1" applyFill="1" applyBorder="1" applyAlignment="1" applyProtection="1">
      <alignment horizontal="center"/>
    </xf>
    <xf numFmtId="164" fontId="18" fillId="0" borderId="0" xfId="570" applyNumberFormat="1" applyFont="1" applyFill="1" applyBorder="1" applyAlignment="1" applyProtection="1">
      <alignment horizontal="center"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48" fillId="0" borderId="0" xfId="570" applyFont="1" applyBorder="1" applyAlignment="1">
      <alignment horizontal="lef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0" fontId="18" fillId="0" borderId="11" xfId="570" applyFont="1" applyBorder="1" applyAlignment="1">
      <alignment horizontal="center" wrapText="1"/>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0" borderId="11" xfId="570" applyNumberFormat="1" applyFill="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570" applyFont="1" applyBorder="1" applyAlignment="1">
      <alignment horizontal="left" wrapText="1"/>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1" xfId="570" applyFont="1" applyBorder="1" applyAlignment="1">
      <alignment horizontal="center"/>
    </xf>
    <xf numFmtId="165" fontId="11" fillId="0" borderId="11" xfId="570" applyNumberFormat="1" applyFill="1" applyBorder="1" applyAlignment="1" applyProtection="1">
      <alignment horizontal="center"/>
      <protection locked="0"/>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0" fontId="102" fillId="0" borderId="0" xfId="0" applyFont="1" applyFill="1" applyBorder="1" applyAlignment="1">
      <alignment horizontal="left" vertical="top"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6"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8" xr:uid="{00000000-0005-0000-0000-000007000000}"/>
    <cellStyle name="20% - Accent1 2 2 2 2 3" xfId="4923" xr:uid="{00000000-0005-0000-0000-000008000000}"/>
    <cellStyle name="20% - Accent1 2 2 2 3" xfId="1027" xr:uid="{00000000-0005-0000-0000-000009000000}"/>
    <cellStyle name="20% - Accent1 2 2 2 3 2" xfId="3258" xr:uid="{00000000-0005-0000-0000-00000A000000}"/>
    <cellStyle name="20% - Accent1 2 2 2 3 2 2" xfId="7481" xr:uid="{00000000-0005-0000-0000-00000B000000}"/>
    <cellStyle name="20% - Accent1 2 2 2 3 3" xfId="5336" xr:uid="{00000000-0005-0000-0000-00000C000000}"/>
    <cellStyle name="20% - Accent1 2 2 2 4" xfId="1441" xr:uid="{00000000-0005-0000-0000-00000D000000}"/>
    <cellStyle name="20% - Accent1 2 2 2 4 2" xfId="3671" xr:uid="{00000000-0005-0000-0000-00000E000000}"/>
    <cellStyle name="20% - Accent1 2 2 2 4 2 2" xfId="7894" xr:uid="{00000000-0005-0000-0000-00000F000000}"/>
    <cellStyle name="20% - Accent1 2 2 2 4 3" xfId="5749" xr:uid="{00000000-0005-0000-0000-000010000000}"/>
    <cellStyle name="20% - Accent1 2 2 2 5" xfId="1855" xr:uid="{00000000-0005-0000-0000-000011000000}"/>
    <cellStyle name="20% - Accent1 2 2 2 5 2" xfId="4084" xr:uid="{00000000-0005-0000-0000-000012000000}"/>
    <cellStyle name="20% - Accent1 2 2 2 5 2 2" xfId="8307" xr:uid="{00000000-0005-0000-0000-000013000000}"/>
    <cellStyle name="20% - Accent1 2 2 2 5 3" xfId="6162" xr:uid="{00000000-0005-0000-0000-000014000000}"/>
    <cellStyle name="20% - Accent1 2 2 2 6" xfId="2268" xr:uid="{00000000-0005-0000-0000-000015000000}"/>
    <cellStyle name="20% - Accent1 2 2 2 6 2" xfId="6575" xr:uid="{00000000-0005-0000-0000-000016000000}"/>
    <cellStyle name="20% - Accent1 2 2 2 7" xfId="4509" xr:uid="{00000000-0005-0000-0000-000017000000}"/>
    <cellStyle name="20% - Accent1 2 2 3" xfId="573" xr:uid="{00000000-0005-0000-0000-000018000000}"/>
    <cellStyle name="20% - Accent1 2 2 3 2" xfId="2844" xr:uid="{00000000-0005-0000-0000-000019000000}"/>
    <cellStyle name="20% - Accent1 2 2 3 2 2" xfId="7067" xr:uid="{00000000-0005-0000-0000-00001A000000}"/>
    <cellStyle name="20% - Accent1 2 2 3 3" xfId="4922" xr:uid="{00000000-0005-0000-0000-00001B000000}"/>
    <cellStyle name="20% - Accent1 2 2 4" xfId="1026" xr:uid="{00000000-0005-0000-0000-00001C000000}"/>
    <cellStyle name="20% - Accent1 2 2 4 2" xfId="3257" xr:uid="{00000000-0005-0000-0000-00001D000000}"/>
    <cellStyle name="20% - Accent1 2 2 4 2 2" xfId="7480" xr:uid="{00000000-0005-0000-0000-00001E000000}"/>
    <cellStyle name="20% - Accent1 2 2 4 3" xfId="5335" xr:uid="{00000000-0005-0000-0000-00001F000000}"/>
    <cellStyle name="20% - Accent1 2 2 5" xfId="1440" xr:uid="{00000000-0005-0000-0000-000020000000}"/>
    <cellStyle name="20% - Accent1 2 2 5 2" xfId="3670" xr:uid="{00000000-0005-0000-0000-000021000000}"/>
    <cellStyle name="20% - Accent1 2 2 5 2 2" xfId="7893" xr:uid="{00000000-0005-0000-0000-000022000000}"/>
    <cellStyle name="20% - Accent1 2 2 5 3" xfId="5748" xr:uid="{00000000-0005-0000-0000-000023000000}"/>
    <cellStyle name="20% - Accent1 2 2 6" xfId="1854" xr:uid="{00000000-0005-0000-0000-000024000000}"/>
    <cellStyle name="20% - Accent1 2 2 6 2" xfId="4083" xr:uid="{00000000-0005-0000-0000-000025000000}"/>
    <cellStyle name="20% - Accent1 2 2 6 2 2" xfId="8306" xr:uid="{00000000-0005-0000-0000-000026000000}"/>
    <cellStyle name="20% - Accent1 2 2 6 3" xfId="6161" xr:uid="{00000000-0005-0000-0000-000027000000}"/>
    <cellStyle name="20% - Accent1 2 2 7" xfId="2267" xr:uid="{00000000-0005-0000-0000-000028000000}"/>
    <cellStyle name="20% - Accent1 2 2 7 2" xfId="6574" xr:uid="{00000000-0005-0000-0000-000029000000}"/>
    <cellStyle name="20% - Accent1 2 2 8" xfId="4508"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69" xr:uid="{00000000-0005-0000-0000-00002E000000}"/>
    <cellStyle name="20% - Accent1 2 3 2 3" xfId="4924" xr:uid="{00000000-0005-0000-0000-00002F000000}"/>
    <cellStyle name="20% - Accent1 2 3 3" xfId="1028" xr:uid="{00000000-0005-0000-0000-000030000000}"/>
    <cellStyle name="20% - Accent1 2 3 3 2" xfId="3259" xr:uid="{00000000-0005-0000-0000-000031000000}"/>
    <cellStyle name="20% - Accent1 2 3 3 2 2" xfId="7482" xr:uid="{00000000-0005-0000-0000-000032000000}"/>
    <cellStyle name="20% - Accent1 2 3 3 3" xfId="5337" xr:uid="{00000000-0005-0000-0000-000033000000}"/>
    <cellStyle name="20% - Accent1 2 3 4" xfId="1442" xr:uid="{00000000-0005-0000-0000-000034000000}"/>
    <cellStyle name="20% - Accent1 2 3 4 2" xfId="3672" xr:uid="{00000000-0005-0000-0000-000035000000}"/>
    <cellStyle name="20% - Accent1 2 3 4 2 2" xfId="7895" xr:uid="{00000000-0005-0000-0000-000036000000}"/>
    <cellStyle name="20% - Accent1 2 3 4 3" xfId="5750" xr:uid="{00000000-0005-0000-0000-000037000000}"/>
    <cellStyle name="20% - Accent1 2 3 5" xfId="1856" xr:uid="{00000000-0005-0000-0000-000038000000}"/>
    <cellStyle name="20% - Accent1 2 3 5 2" xfId="4085" xr:uid="{00000000-0005-0000-0000-000039000000}"/>
    <cellStyle name="20% - Accent1 2 3 5 2 2" xfId="8308" xr:uid="{00000000-0005-0000-0000-00003A000000}"/>
    <cellStyle name="20% - Accent1 2 3 5 3" xfId="6163" xr:uid="{00000000-0005-0000-0000-00003B000000}"/>
    <cellStyle name="20% - Accent1 2 3 6" xfId="2269" xr:uid="{00000000-0005-0000-0000-00003C000000}"/>
    <cellStyle name="20% - Accent1 2 3 6 2" xfId="6576" xr:uid="{00000000-0005-0000-0000-00003D000000}"/>
    <cellStyle name="20% - Accent1 2 3 7" xfId="4510" xr:uid="{00000000-0005-0000-0000-00003E000000}"/>
    <cellStyle name="20% - Accent1 2 4" xfId="572" xr:uid="{00000000-0005-0000-0000-00003F000000}"/>
    <cellStyle name="20% - Accent1 2 4 2" xfId="2843" xr:uid="{00000000-0005-0000-0000-000040000000}"/>
    <cellStyle name="20% - Accent1 2 4 2 2" xfId="7066" xr:uid="{00000000-0005-0000-0000-000041000000}"/>
    <cellStyle name="20% - Accent1 2 4 3" xfId="4921" xr:uid="{00000000-0005-0000-0000-000042000000}"/>
    <cellStyle name="20% - Accent1 2 5" xfId="1025" xr:uid="{00000000-0005-0000-0000-000043000000}"/>
    <cellStyle name="20% - Accent1 2 5 2" xfId="3256" xr:uid="{00000000-0005-0000-0000-000044000000}"/>
    <cellStyle name="20% - Accent1 2 5 2 2" xfId="7479" xr:uid="{00000000-0005-0000-0000-000045000000}"/>
    <cellStyle name="20% - Accent1 2 5 3" xfId="5334" xr:uid="{00000000-0005-0000-0000-000046000000}"/>
    <cellStyle name="20% - Accent1 2 6" xfId="1439" xr:uid="{00000000-0005-0000-0000-000047000000}"/>
    <cellStyle name="20% - Accent1 2 6 2" xfId="3669" xr:uid="{00000000-0005-0000-0000-000048000000}"/>
    <cellStyle name="20% - Accent1 2 6 2 2" xfId="7892" xr:uid="{00000000-0005-0000-0000-000049000000}"/>
    <cellStyle name="20% - Accent1 2 6 3" xfId="5747" xr:uid="{00000000-0005-0000-0000-00004A000000}"/>
    <cellStyle name="20% - Accent1 2 7" xfId="1853" xr:uid="{00000000-0005-0000-0000-00004B000000}"/>
    <cellStyle name="20% - Accent1 2 7 2" xfId="4082" xr:uid="{00000000-0005-0000-0000-00004C000000}"/>
    <cellStyle name="20% - Accent1 2 7 2 2" xfId="8305" xr:uid="{00000000-0005-0000-0000-00004D000000}"/>
    <cellStyle name="20% - Accent1 2 7 3" xfId="6160" xr:uid="{00000000-0005-0000-0000-00004E000000}"/>
    <cellStyle name="20% - Accent1 2 8" xfId="2266" xr:uid="{00000000-0005-0000-0000-00004F000000}"/>
    <cellStyle name="20% - Accent1 2 8 2" xfId="6573" xr:uid="{00000000-0005-0000-0000-000050000000}"/>
    <cellStyle name="20% - Accent1 2 9" xfId="4507"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1" xr:uid="{00000000-0005-0000-0000-000056000000}"/>
    <cellStyle name="20% - Accent1 3 2 2 3" xfId="4926" xr:uid="{00000000-0005-0000-0000-000057000000}"/>
    <cellStyle name="20% - Accent1 3 2 3" xfId="1030" xr:uid="{00000000-0005-0000-0000-000058000000}"/>
    <cellStyle name="20% - Accent1 3 2 3 2" xfId="3261" xr:uid="{00000000-0005-0000-0000-000059000000}"/>
    <cellStyle name="20% - Accent1 3 2 3 2 2" xfId="7484" xr:uid="{00000000-0005-0000-0000-00005A000000}"/>
    <cellStyle name="20% - Accent1 3 2 3 3" xfId="5339" xr:uid="{00000000-0005-0000-0000-00005B000000}"/>
    <cellStyle name="20% - Accent1 3 2 4" xfId="1444" xr:uid="{00000000-0005-0000-0000-00005C000000}"/>
    <cellStyle name="20% - Accent1 3 2 4 2" xfId="3674" xr:uid="{00000000-0005-0000-0000-00005D000000}"/>
    <cellStyle name="20% - Accent1 3 2 4 2 2" xfId="7897" xr:uid="{00000000-0005-0000-0000-00005E000000}"/>
    <cellStyle name="20% - Accent1 3 2 4 3" xfId="5752" xr:uid="{00000000-0005-0000-0000-00005F000000}"/>
    <cellStyle name="20% - Accent1 3 2 5" xfId="1858" xr:uid="{00000000-0005-0000-0000-000060000000}"/>
    <cellStyle name="20% - Accent1 3 2 5 2" xfId="4087" xr:uid="{00000000-0005-0000-0000-000061000000}"/>
    <cellStyle name="20% - Accent1 3 2 5 2 2" xfId="8310" xr:uid="{00000000-0005-0000-0000-000062000000}"/>
    <cellStyle name="20% - Accent1 3 2 5 3" xfId="6165" xr:uid="{00000000-0005-0000-0000-000063000000}"/>
    <cellStyle name="20% - Accent1 3 2 6" xfId="2271" xr:uid="{00000000-0005-0000-0000-000064000000}"/>
    <cellStyle name="20% - Accent1 3 2 6 2" xfId="6578" xr:uid="{00000000-0005-0000-0000-000065000000}"/>
    <cellStyle name="20% - Accent1 3 2 7" xfId="4512" xr:uid="{00000000-0005-0000-0000-000066000000}"/>
    <cellStyle name="20% - Accent1 3 3" xfId="576" xr:uid="{00000000-0005-0000-0000-000067000000}"/>
    <cellStyle name="20% - Accent1 3 3 2" xfId="2847" xr:uid="{00000000-0005-0000-0000-000068000000}"/>
    <cellStyle name="20% - Accent1 3 3 2 2" xfId="7070" xr:uid="{00000000-0005-0000-0000-000069000000}"/>
    <cellStyle name="20% - Accent1 3 3 3" xfId="4925" xr:uid="{00000000-0005-0000-0000-00006A000000}"/>
    <cellStyle name="20% - Accent1 3 4" xfId="1029" xr:uid="{00000000-0005-0000-0000-00006B000000}"/>
    <cellStyle name="20% - Accent1 3 4 2" xfId="3260" xr:uid="{00000000-0005-0000-0000-00006C000000}"/>
    <cellStyle name="20% - Accent1 3 4 2 2" xfId="7483" xr:uid="{00000000-0005-0000-0000-00006D000000}"/>
    <cellStyle name="20% - Accent1 3 4 3" xfId="5338" xr:uid="{00000000-0005-0000-0000-00006E000000}"/>
    <cellStyle name="20% - Accent1 3 5" xfId="1443" xr:uid="{00000000-0005-0000-0000-00006F000000}"/>
    <cellStyle name="20% - Accent1 3 5 2" xfId="3673" xr:uid="{00000000-0005-0000-0000-000070000000}"/>
    <cellStyle name="20% - Accent1 3 5 2 2" xfId="7896" xr:uid="{00000000-0005-0000-0000-000071000000}"/>
    <cellStyle name="20% - Accent1 3 5 3" xfId="5751" xr:uid="{00000000-0005-0000-0000-000072000000}"/>
    <cellStyle name="20% - Accent1 3 6" xfId="1857" xr:uid="{00000000-0005-0000-0000-000073000000}"/>
    <cellStyle name="20% - Accent1 3 6 2" xfId="4086" xr:uid="{00000000-0005-0000-0000-000074000000}"/>
    <cellStyle name="20% - Accent1 3 6 2 2" xfId="8309" xr:uid="{00000000-0005-0000-0000-000075000000}"/>
    <cellStyle name="20% - Accent1 3 6 3" xfId="6164" xr:uid="{00000000-0005-0000-0000-000076000000}"/>
    <cellStyle name="20% - Accent1 3 7" xfId="2270" xr:uid="{00000000-0005-0000-0000-000077000000}"/>
    <cellStyle name="20% - Accent1 3 7 2" xfId="6577" xr:uid="{00000000-0005-0000-0000-000078000000}"/>
    <cellStyle name="20% - Accent1 3 8" xfId="4511"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2" xr:uid="{00000000-0005-0000-0000-00007D000000}"/>
    <cellStyle name="20% - Accent1 4 2 3" xfId="4927" xr:uid="{00000000-0005-0000-0000-00007E000000}"/>
    <cellStyle name="20% - Accent1 4 3" xfId="1031" xr:uid="{00000000-0005-0000-0000-00007F000000}"/>
    <cellStyle name="20% - Accent1 4 3 2" xfId="3262" xr:uid="{00000000-0005-0000-0000-000080000000}"/>
    <cellStyle name="20% - Accent1 4 3 2 2" xfId="7485" xr:uid="{00000000-0005-0000-0000-000081000000}"/>
    <cellStyle name="20% - Accent1 4 3 3" xfId="5340" xr:uid="{00000000-0005-0000-0000-000082000000}"/>
    <cellStyle name="20% - Accent1 4 4" xfId="1445" xr:uid="{00000000-0005-0000-0000-000083000000}"/>
    <cellStyle name="20% - Accent1 4 4 2" xfId="3675" xr:uid="{00000000-0005-0000-0000-000084000000}"/>
    <cellStyle name="20% - Accent1 4 4 2 2" xfId="7898" xr:uid="{00000000-0005-0000-0000-000085000000}"/>
    <cellStyle name="20% - Accent1 4 4 3" xfId="5753" xr:uid="{00000000-0005-0000-0000-000086000000}"/>
    <cellStyle name="20% - Accent1 4 5" xfId="1859" xr:uid="{00000000-0005-0000-0000-000087000000}"/>
    <cellStyle name="20% - Accent1 4 5 2" xfId="4088" xr:uid="{00000000-0005-0000-0000-000088000000}"/>
    <cellStyle name="20% - Accent1 4 5 2 2" xfId="8311" xr:uid="{00000000-0005-0000-0000-000089000000}"/>
    <cellStyle name="20% - Accent1 4 5 3" xfId="6166" xr:uid="{00000000-0005-0000-0000-00008A000000}"/>
    <cellStyle name="20% - Accent1 4 6" xfId="2272" xr:uid="{00000000-0005-0000-0000-00008B000000}"/>
    <cellStyle name="20% - Accent1 4 6 2" xfId="6579" xr:uid="{00000000-0005-0000-0000-00008C000000}"/>
    <cellStyle name="20% - Accent1 4 7" xfId="4513" xr:uid="{00000000-0005-0000-0000-00008D000000}"/>
    <cellStyle name="20% - Accent1 5" xfId="571" xr:uid="{00000000-0005-0000-0000-00008E000000}"/>
    <cellStyle name="20% - Accent1 5 2" xfId="2842" xr:uid="{00000000-0005-0000-0000-00008F000000}"/>
    <cellStyle name="20% - Accent1 5 2 2" xfId="7065" xr:uid="{00000000-0005-0000-0000-000090000000}"/>
    <cellStyle name="20% - Accent1 5 3" xfId="4920" xr:uid="{00000000-0005-0000-0000-000091000000}"/>
    <cellStyle name="20% - Accent1 6" xfId="1024" xr:uid="{00000000-0005-0000-0000-000092000000}"/>
    <cellStyle name="20% - Accent1 6 2" xfId="3255" xr:uid="{00000000-0005-0000-0000-000093000000}"/>
    <cellStyle name="20% - Accent1 6 2 2" xfId="7478" xr:uid="{00000000-0005-0000-0000-000094000000}"/>
    <cellStyle name="20% - Accent1 6 3" xfId="5333" xr:uid="{00000000-0005-0000-0000-000095000000}"/>
    <cellStyle name="20% - Accent1 7" xfId="1438" xr:uid="{00000000-0005-0000-0000-000096000000}"/>
    <cellStyle name="20% - Accent1 7 2" xfId="3668" xr:uid="{00000000-0005-0000-0000-000097000000}"/>
    <cellStyle name="20% - Accent1 7 2 2" xfId="7891" xr:uid="{00000000-0005-0000-0000-000098000000}"/>
    <cellStyle name="20% - Accent1 7 3" xfId="5746" xr:uid="{00000000-0005-0000-0000-000099000000}"/>
    <cellStyle name="20% - Accent1 8" xfId="1852" xr:uid="{00000000-0005-0000-0000-00009A000000}"/>
    <cellStyle name="20% - Accent1 8 2" xfId="4081" xr:uid="{00000000-0005-0000-0000-00009B000000}"/>
    <cellStyle name="20% - Accent1 8 2 2" xfId="8304" xr:uid="{00000000-0005-0000-0000-00009C000000}"/>
    <cellStyle name="20% - Accent1 8 3" xfId="6159" xr:uid="{00000000-0005-0000-0000-00009D000000}"/>
    <cellStyle name="20% - Accent1 9" xfId="2265" xr:uid="{00000000-0005-0000-0000-00009E000000}"/>
    <cellStyle name="20% - Accent1 9 2" xfId="6572" xr:uid="{00000000-0005-0000-0000-00009F000000}"/>
    <cellStyle name="20% - Accent2" xfId="9" builtinId="34" customBuiltin="1"/>
    <cellStyle name="20% - Accent2 10" xfId="4514"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6" xr:uid="{00000000-0005-0000-0000-0000A7000000}"/>
    <cellStyle name="20% - Accent2 2 2 2 2 3" xfId="4931" xr:uid="{00000000-0005-0000-0000-0000A8000000}"/>
    <cellStyle name="20% - Accent2 2 2 2 3" xfId="1035" xr:uid="{00000000-0005-0000-0000-0000A9000000}"/>
    <cellStyle name="20% - Accent2 2 2 2 3 2" xfId="3266" xr:uid="{00000000-0005-0000-0000-0000AA000000}"/>
    <cellStyle name="20% - Accent2 2 2 2 3 2 2" xfId="7489" xr:uid="{00000000-0005-0000-0000-0000AB000000}"/>
    <cellStyle name="20% - Accent2 2 2 2 3 3" xfId="5344" xr:uid="{00000000-0005-0000-0000-0000AC000000}"/>
    <cellStyle name="20% - Accent2 2 2 2 4" xfId="1449" xr:uid="{00000000-0005-0000-0000-0000AD000000}"/>
    <cellStyle name="20% - Accent2 2 2 2 4 2" xfId="3679" xr:uid="{00000000-0005-0000-0000-0000AE000000}"/>
    <cellStyle name="20% - Accent2 2 2 2 4 2 2" xfId="7902" xr:uid="{00000000-0005-0000-0000-0000AF000000}"/>
    <cellStyle name="20% - Accent2 2 2 2 4 3" xfId="5757" xr:uid="{00000000-0005-0000-0000-0000B0000000}"/>
    <cellStyle name="20% - Accent2 2 2 2 5" xfId="1863" xr:uid="{00000000-0005-0000-0000-0000B1000000}"/>
    <cellStyle name="20% - Accent2 2 2 2 5 2" xfId="4092" xr:uid="{00000000-0005-0000-0000-0000B2000000}"/>
    <cellStyle name="20% - Accent2 2 2 2 5 2 2" xfId="8315" xr:uid="{00000000-0005-0000-0000-0000B3000000}"/>
    <cellStyle name="20% - Accent2 2 2 2 5 3" xfId="6170" xr:uid="{00000000-0005-0000-0000-0000B4000000}"/>
    <cellStyle name="20% - Accent2 2 2 2 6" xfId="2276" xr:uid="{00000000-0005-0000-0000-0000B5000000}"/>
    <cellStyle name="20% - Accent2 2 2 2 6 2" xfId="6583" xr:uid="{00000000-0005-0000-0000-0000B6000000}"/>
    <cellStyle name="20% - Accent2 2 2 2 7" xfId="4517" xr:uid="{00000000-0005-0000-0000-0000B7000000}"/>
    <cellStyle name="20% - Accent2 2 2 3" xfId="581" xr:uid="{00000000-0005-0000-0000-0000B8000000}"/>
    <cellStyle name="20% - Accent2 2 2 3 2" xfId="2852" xr:uid="{00000000-0005-0000-0000-0000B9000000}"/>
    <cellStyle name="20% - Accent2 2 2 3 2 2" xfId="7075" xr:uid="{00000000-0005-0000-0000-0000BA000000}"/>
    <cellStyle name="20% - Accent2 2 2 3 3" xfId="4930" xr:uid="{00000000-0005-0000-0000-0000BB000000}"/>
    <cellStyle name="20% - Accent2 2 2 4" xfId="1034" xr:uid="{00000000-0005-0000-0000-0000BC000000}"/>
    <cellStyle name="20% - Accent2 2 2 4 2" xfId="3265" xr:uid="{00000000-0005-0000-0000-0000BD000000}"/>
    <cellStyle name="20% - Accent2 2 2 4 2 2" xfId="7488" xr:uid="{00000000-0005-0000-0000-0000BE000000}"/>
    <cellStyle name="20% - Accent2 2 2 4 3" xfId="5343" xr:uid="{00000000-0005-0000-0000-0000BF000000}"/>
    <cellStyle name="20% - Accent2 2 2 5" xfId="1448" xr:uid="{00000000-0005-0000-0000-0000C0000000}"/>
    <cellStyle name="20% - Accent2 2 2 5 2" xfId="3678" xr:uid="{00000000-0005-0000-0000-0000C1000000}"/>
    <cellStyle name="20% - Accent2 2 2 5 2 2" xfId="7901" xr:uid="{00000000-0005-0000-0000-0000C2000000}"/>
    <cellStyle name="20% - Accent2 2 2 5 3" xfId="5756" xr:uid="{00000000-0005-0000-0000-0000C3000000}"/>
    <cellStyle name="20% - Accent2 2 2 6" xfId="1862" xr:uid="{00000000-0005-0000-0000-0000C4000000}"/>
    <cellStyle name="20% - Accent2 2 2 6 2" xfId="4091" xr:uid="{00000000-0005-0000-0000-0000C5000000}"/>
    <cellStyle name="20% - Accent2 2 2 6 2 2" xfId="8314" xr:uid="{00000000-0005-0000-0000-0000C6000000}"/>
    <cellStyle name="20% - Accent2 2 2 6 3" xfId="6169" xr:uid="{00000000-0005-0000-0000-0000C7000000}"/>
    <cellStyle name="20% - Accent2 2 2 7" xfId="2275" xr:uid="{00000000-0005-0000-0000-0000C8000000}"/>
    <cellStyle name="20% - Accent2 2 2 7 2" xfId="6582" xr:uid="{00000000-0005-0000-0000-0000C9000000}"/>
    <cellStyle name="20% - Accent2 2 2 8" xfId="4516"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7" xr:uid="{00000000-0005-0000-0000-0000CE000000}"/>
    <cellStyle name="20% - Accent2 2 3 2 3" xfId="4932" xr:uid="{00000000-0005-0000-0000-0000CF000000}"/>
    <cellStyle name="20% - Accent2 2 3 3" xfId="1036" xr:uid="{00000000-0005-0000-0000-0000D0000000}"/>
    <cellStyle name="20% - Accent2 2 3 3 2" xfId="3267" xr:uid="{00000000-0005-0000-0000-0000D1000000}"/>
    <cellStyle name="20% - Accent2 2 3 3 2 2" xfId="7490" xr:uid="{00000000-0005-0000-0000-0000D2000000}"/>
    <cellStyle name="20% - Accent2 2 3 3 3" xfId="5345" xr:uid="{00000000-0005-0000-0000-0000D3000000}"/>
    <cellStyle name="20% - Accent2 2 3 4" xfId="1450" xr:uid="{00000000-0005-0000-0000-0000D4000000}"/>
    <cellStyle name="20% - Accent2 2 3 4 2" xfId="3680" xr:uid="{00000000-0005-0000-0000-0000D5000000}"/>
    <cellStyle name="20% - Accent2 2 3 4 2 2" xfId="7903" xr:uid="{00000000-0005-0000-0000-0000D6000000}"/>
    <cellStyle name="20% - Accent2 2 3 4 3" xfId="5758" xr:uid="{00000000-0005-0000-0000-0000D7000000}"/>
    <cellStyle name="20% - Accent2 2 3 5" xfId="1864" xr:uid="{00000000-0005-0000-0000-0000D8000000}"/>
    <cellStyle name="20% - Accent2 2 3 5 2" xfId="4093" xr:uid="{00000000-0005-0000-0000-0000D9000000}"/>
    <cellStyle name="20% - Accent2 2 3 5 2 2" xfId="8316" xr:uid="{00000000-0005-0000-0000-0000DA000000}"/>
    <cellStyle name="20% - Accent2 2 3 5 3" xfId="6171" xr:uid="{00000000-0005-0000-0000-0000DB000000}"/>
    <cellStyle name="20% - Accent2 2 3 6" xfId="2277" xr:uid="{00000000-0005-0000-0000-0000DC000000}"/>
    <cellStyle name="20% - Accent2 2 3 6 2" xfId="6584" xr:uid="{00000000-0005-0000-0000-0000DD000000}"/>
    <cellStyle name="20% - Accent2 2 3 7" xfId="4518" xr:uid="{00000000-0005-0000-0000-0000DE000000}"/>
    <cellStyle name="20% - Accent2 2 4" xfId="580" xr:uid="{00000000-0005-0000-0000-0000DF000000}"/>
    <cellStyle name="20% - Accent2 2 4 2" xfId="2851" xr:uid="{00000000-0005-0000-0000-0000E0000000}"/>
    <cellStyle name="20% - Accent2 2 4 2 2" xfId="7074" xr:uid="{00000000-0005-0000-0000-0000E1000000}"/>
    <cellStyle name="20% - Accent2 2 4 3" xfId="4929" xr:uid="{00000000-0005-0000-0000-0000E2000000}"/>
    <cellStyle name="20% - Accent2 2 5" xfId="1033" xr:uid="{00000000-0005-0000-0000-0000E3000000}"/>
    <cellStyle name="20% - Accent2 2 5 2" xfId="3264" xr:uid="{00000000-0005-0000-0000-0000E4000000}"/>
    <cellStyle name="20% - Accent2 2 5 2 2" xfId="7487" xr:uid="{00000000-0005-0000-0000-0000E5000000}"/>
    <cellStyle name="20% - Accent2 2 5 3" xfId="5342" xr:uid="{00000000-0005-0000-0000-0000E6000000}"/>
    <cellStyle name="20% - Accent2 2 6" xfId="1447" xr:uid="{00000000-0005-0000-0000-0000E7000000}"/>
    <cellStyle name="20% - Accent2 2 6 2" xfId="3677" xr:uid="{00000000-0005-0000-0000-0000E8000000}"/>
    <cellStyle name="20% - Accent2 2 6 2 2" xfId="7900" xr:uid="{00000000-0005-0000-0000-0000E9000000}"/>
    <cellStyle name="20% - Accent2 2 6 3" xfId="5755" xr:uid="{00000000-0005-0000-0000-0000EA000000}"/>
    <cellStyle name="20% - Accent2 2 7" xfId="1861" xr:uid="{00000000-0005-0000-0000-0000EB000000}"/>
    <cellStyle name="20% - Accent2 2 7 2" xfId="4090" xr:uid="{00000000-0005-0000-0000-0000EC000000}"/>
    <cellStyle name="20% - Accent2 2 7 2 2" xfId="8313" xr:uid="{00000000-0005-0000-0000-0000ED000000}"/>
    <cellStyle name="20% - Accent2 2 7 3" xfId="6168" xr:uid="{00000000-0005-0000-0000-0000EE000000}"/>
    <cellStyle name="20% - Accent2 2 8" xfId="2274" xr:uid="{00000000-0005-0000-0000-0000EF000000}"/>
    <cellStyle name="20% - Accent2 2 8 2" xfId="6581" xr:uid="{00000000-0005-0000-0000-0000F0000000}"/>
    <cellStyle name="20% - Accent2 2 9" xfId="4515"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79" xr:uid="{00000000-0005-0000-0000-0000F6000000}"/>
    <cellStyle name="20% - Accent2 3 2 2 3" xfId="4934" xr:uid="{00000000-0005-0000-0000-0000F7000000}"/>
    <cellStyle name="20% - Accent2 3 2 3" xfId="1038" xr:uid="{00000000-0005-0000-0000-0000F8000000}"/>
    <cellStyle name="20% - Accent2 3 2 3 2" xfId="3269" xr:uid="{00000000-0005-0000-0000-0000F9000000}"/>
    <cellStyle name="20% - Accent2 3 2 3 2 2" xfId="7492" xr:uid="{00000000-0005-0000-0000-0000FA000000}"/>
    <cellStyle name="20% - Accent2 3 2 3 3" xfId="5347" xr:uid="{00000000-0005-0000-0000-0000FB000000}"/>
    <cellStyle name="20% - Accent2 3 2 4" xfId="1452" xr:uid="{00000000-0005-0000-0000-0000FC000000}"/>
    <cellStyle name="20% - Accent2 3 2 4 2" xfId="3682" xr:uid="{00000000-0005-0000-0000-0000FD000000}"/>
    <cellStyle name="20% - Accent2 3 2 4 2 2" xfId="7905" xr:uid="{00000000-0005-0000-0000-0000FE000000}"/>
    <cellStyle name="20% - Accent2 3 2 4 3" xfId="5760" xr:uid="{00000000-0005-0000-0000-0000FF000000}"/>
    <cellStyle name="20% - Accent2 3 2 5" xfId="1866" xr:uid="{00000000-0005-0000-0000-000000010000}"/>
    <cellStyle name="20% - Accent2 3 2 5 2" xfId="4095" xr:uid="{00000000-0005-0000-0000-000001010000}"/>
    <cellStyle name="20% - Accent2 3 2 5 2 2" xfId="8318" xr:uid="{00000000-0005-0000-0000-000002010000}"/>
    <cellStyle name="20% - Accent2 3 2 5 3" xfId="6173" xr:uid="{00000000-0005-0000-0000-000003010000}"/>
    <cellStyle name="20% - Accent2 3 2 6" xfId="2279" xr:uid="{00000000-0005-0000-0000-000004010000}"/>
    <cellStyle name="20% - Accent2 3 2 6 2" xfId="6586" xr:uid="{00000000-0005-0000-0000-000005010000}"/>
    <cellStyle name="20% - Accent2 3 2 7" xfId="4520" xr:uid="{00000000-0005-0000-0000-000006010000}"/>
    <cellStyle name="20% - Accent2 3 3" xfId="584" xr:uid="{00000000-0005-0000-0000-000007010000}"/>
    <cellStyle name="20% - Accent2 3 3 2" xfId="2855" xr:uid="{00000000-0005-0000-0000-000008010000}"/>
    <cellStyle name="20% - Accent2 3 3 2 2" xfId="7078" xr:uid="{00000000-0005-0000-0000-000009010000}"/>
    <cellStyle name="20% - Accent2 3 3 3" xfId="4933" xr:uid="{00000000-0005-0000-0000-00000A010000}"/>
    <cellStyle name="20% - Accent2 3 4" xfId="1037" xr:uid="{00000000-0005-0000-0000-00000B010000}"/>
    <cellStyle name="20% - Accent2 3 4 2" xfId="3268" xr:uid="{00000000-0005-0000-0000-00000C010000}"/>
    <cellStyle name="20% - Accent2 3 4 2 2" xfId="7491" xr:uid="{00000000-0005-0000-0000-00000D010000}"/>
    <cellStyle name="20% - Accent2 3 4 3" xfId="5346" xr:uid="{00000000-0005-0000-0000-00000E010000}"/>
    <cellStyle name="20% - Accent2 3 5" xfId="1451" xr:uid="{00000000-0005-0000-0000-00000F010000}"/>
    <cellStyle name="20% - Accent2 3 5 2" xfId="3681" xr:uid="{00000000-0005-0000-0000-000010010000}"/>
    <cellStyle name="20% - Accent2 3 5 2 2" xfId="7904" xr:uid="{00000000-0005-0000-0000-000011010000}"/>
    <cellStyle name="20% - Accent2 3 5 3" xfId="5759" xr:uid="{00000000-0005-0000-0000-000012010000}"/>
    <cellStyle name="20% - Accent2 3 6" xfId="1865" xr:uid="{00000000-0005-0000-0000-000013010000}"/>
    <cellStyle name="20% - Accent2 3 6 2" xfId="4094" xr:uid="{00000000-0005-0000-0000-000014010000}"/>
    <cellStyle name="20% - Accent2 3 6 2 2" xfId="8317" xr:uid="{00000000-0005-0000-0000-000015010000}"/>
    <cellStyle name="20% - Accent2 3 6 3" xfId="6172" xr:uid="{00000000-0005-0000-0000-000016010000}"/>
    <cellStyle name="20% - Accent2 3 7" xfId="2278" xr:uid="{00000000-0005-0000-0000-000017010000}"/>
    <cellStyle name="20% - Accent2 3 7 2" xfId="6585" xr:uid="{00000000-0005-0000-0000-000018010000}"/>
    <cellStyle name="20% - Accent2 3 8" xfId="4519"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0" xr:uid="{00000000-0005-0000-0000-00001D010000}"/>
    <cellStyle name="20% - Accent2 4 2 3" xfId="4935" xr:uid="{00000000-0005-0000-0000-00001E010000}"/>
    <cellStyle name="20% - Accent2 4 3" xfId="1039" xr:uid="{00000000-0005-0000-0000-00001F010000}"/>
    <cellStyle name="20% - Accent2 4 3 2" xfId="3270" xr:uid="{00000000-0005-0000-0000-000020010000}"/>
    <cellStyle name="20% - Accent2 4 3 2 2" xfId="7493" xr:uid="{00000000-0005-0000-0000-000021010000}"/>
    <cellStyle name="20% - Accent2 4 3 3" xfId="5348" xr:uid="{00000000-0005-0000-0000-000022010000}"/>
    <cellStyle name="20% - Accent2 4 4" xfId="1453" xr:uid="{00000000-0005-0000-0000-000023010000}"/>
    <cellStyle name="20% - Accent2 4 4 2" xfId="3683" xr:uid="{00000000-0005-0000-0000-000024010000}"/>
    <cellStyle name="20% - Accent2 4 4 2 2" xfId="7906" xr:uid="{00000000-0005-0000-0000-000025010000}"/>
    <cellStyle name="20% - Accent2 4 4 3" xfId="5761" xr:uid="{00000000-0005-0000-0000-000026010000}"/>
    <cellStyle name="20% - Accent2 4 5" xfId="1867" xr:uid="{00000000-0005-0000-0000-000027010000}"/>
    <cellStyle name="20% - Accent2 4 5 2" xfId="4096" xr:uid="{00000000-0005-0000-0000-000028010000}"/>
    <cellStyle name="20% - Accent2 4 5 2 2" xfId="8319" xr:uid="{00000000-0005-0000-0000-000029010000}"/>
    <cellStyle name="20% - Accent2 4 5 3" xfId="6174" xr:uid="{00000000-0005-0000-0000-00002A010000}"/>
    <cellStyle name="20% - Accent2 4 6" xfId="2280" xr:uid="{00000000-0005-0000-0000-00002B010000}"/>
    <cellStyle name="20% - Accent2 4 6 2" xfId="6587" xr:uid="{00000000-0005-0000-0000-00002C010000}"/>
    <cellStyle name="20% - Accent2 4 7" xfId="4521" xr:uid="{00000000-0005-0000-0000-00002D010000}"/>
    <cellStyle name="20% - Accent2 5" xfId="579" xr:uid="{00000000-0005-0000-0000-00002E010000}"/>
    <cellStyle name="20% - Accent2 5 2" xfId="2850" xr:uid="{00000000-0005-0000-0000-00002F010000}"/>
    <cellStyle name="20% - Accent2 5 2 2" xfId="7073" xr:uid="{00000000-0005-0000-0000-000030010000}"/>
    <cellStyle name="20% - Accent2 5 3" xfId="4928" xr:uid="{00000000-0005-0000-0000-000031010000}"/>
    <cellStyle name="20% - Accent2 6" xfId="1032" xr:uid="{00000000-0005-0000-0000-000032010000}"/>
    <cellStyle name="20% - Accent2 6 2" xfId="3263" xr:uid="{00000000-0005-0000-0000-000033010000}"/>
    <cellStyle name="20% - Accent2 6 2 2" xfId="7486" xr:uid="{00000000-0005-0000-0000-000034010000}"/>
    <cellStyle name="20% - Accent2 6 3" xfId="5341" xr:uid="{00000000-0005-0000-0000-000035010000}"/>
    <cellStyle name="20% - Accent2 7" xfId="1446" xr:uid="{00000000-0005-0000-0000-000036010000}"/>
    <cellStyle name="20% - Accent2 7 2" xfId="3676" xr:uid="{00000000-0005-0000-0000-000037010000}"/>
    <cellStyle name="20% - Accent2 7 2 2" xfId="7899" xr:uid="{00000000-0005-0000-0000-000038010000}"/>
    <cellStyle name="20% - Accent2 7 3" xfId="5754" xr:uid="{00000000-0005-0000-0000-000039010000}"/>
    <cellStyle name="20% - Accent2 8" xfId="1860" xr:uid="{00000000-0005-0000-0000-00003A010000}"/>
    <cellStyle name="20% - Accent2 8 2" xfId="4089" xr:uid="{00000000-0005-0000-0000-00003B010000}"/>
    <cellStyle name="20% - Accent2 8 2 2" xfId="8312" xr:uid="{00000000-0005-0000-0000-00003C010000}"/>
    <cellStyle name="20% - Accent2 8 3" xfId="6167" xr:uid="{00000000-0005-0000-0000-00003D010000}"/>
    <cellStyle name="20% - Accent2 9" xfId="2273" xr:uid="{00000000-0005-0000-0000-00003E010000}"/>
    <cellStyle name="20% - Accent2 9 2" xfId="6580" xr:uid="{00000000-0005-0000-0000-00003F010000}"/>
    <cellStyle name="20% - Accent3" xfId="17" builtinId="38" customBuiltin="1"/>
    <cellStyle name="20% - Accent3 10" xfId="4522"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4" xr:uid="{00000000-0005-0000-0000-000047010000}"/>
    <cellStyle name="20% - Accent3 2 2 2 2 3" xfId="4939" xr:uid="{00000000-0005-0000-0000-000048010000}"/>
    <cellStyle name="20% - Accent3 2 2 2 3" xfId="1043" xr:uid="{00000000-0005-0000-0000-000049010000}"/>
    <cellStyle name="20% - Accent3 2 2 2 3 2" xfId="3274" xr:uid="{00000000-0005-0000-0000-00004A010000}"/>
    <cellStyle name="20% - Accent3 2 2 2 3 2 2" xfId="7497" xr:uid="{00000000-0005-0000-0000-00004B010000}"/>
    <cellStyle name="20% - Accent3 2 2 2 3 3" xfId="5352" xr:uid="{00000000-0005-0000-0000-00004C010000}"/>
    <cellStyle name="20% - Accent3 2 2 2 4" xfId="1457" xr:uid="{00000000-0005-0000-0000-00004D010000}"/>
    <cellStyle name="20% - Accent3 2 2 2 4 2" xfId="3687" xr:uid="{00000000-0005-0000-0000-00004E010000}"/>
    <cellStyle name="20% - Accent3 2 2 2 4 2 2" xfId="7910" xr:uid="{00000000-0005-0000-0000-00004F010000}"/>
    <cellStyle name="20% - Accent3 2 2 2 4 3" xfId="5765" xr:uid="{00000000-0005-0000-0000-000050010000}"/>
    <cellStyle name="20% - Accent3 2 2 2 5" xfId="1871" xr:uid="{00000000-0005-0000-0000-000051010000}"/>
    <cellStyle name="20% - Accent3 2 2 2 5 2" xfId="4100" xr:uid="{00000000-0005-0000-0000-000052010000}"/>
    <cellStyle name="20% - Accent3 2 2 2 5 2 2" xfId="8323" xr:uid="{00000000-0005-0000-0000-000053010000}"/>
    <cellStyle name="20% - Accent3 2 2 2 5 3" xfId="6178" xr:uid="{00000000-0005-0000-0000-000054010000}"/>
    <cellStyle name="20% - Accent3 2 2 2 6" xfId="2284" xr:uid="{00000000-0005-0000-0000-000055010000}"/>
    <cellStyle name="20% - Accent3 2 2 2 6 2" xfId="6591" xr:uid="{00000000-0005-0000-0000-000056010000}"/>
    <cellStyle name="20% - Accent3 2 2 2 7" xfId="4525" xr:uid="{00000000-0005-0000-0000-000057010000}"/>
    <cellStyle name="20% - Accent3 2 2 3" xfId="589" xr:uid="{00000000-0005-0000-0000-000058010000}"/>
    <cellStyle name="20% - Accent3 2 2 3 2" xfId="2860" xr:uid="{00000000-0005-0000-0000-000059010000}"/>
    <cellStyle name="20% - Accent3 2 2 3 2 2" xfId="7083" xr:uid="{00000000-0005-0000-0000-00005A010000}"/>
    <cellStyle name="20% - Accent3 2 2 3 3" xfId="4938" xr:uid="{00000000-0005-0000-0000-00005B010000}"/>
    <cellStyle name="20% - Accent3 2 2 4" xfId="1042" xr:uid="{00000000-0005-0000-0000-00005C010000}"/>
    <cellStyle name="20% - Accent3 2 2 4 2" xfId="3273" xr:uid="{00000000-0005-0000-0000-00005D010000}"/>
    <cellStyle name="20% - Accent3 2 2 4 2 2" xfId="7496" xr:uid="{00000000-0005-0000-0000-00005E010000}"/>
    <cellStyle name="20% - Accent3 2 2 4 3" xfId="5351" xr:uid="{00000000-0005-0000-0000-00005F010000}"/>
    <cellStyle name="20% - Accent3 2 2 5" xfId="1456" xr:uid="{00000000-0005-0000-0000-000060010000}"/>
    <cellStyle name="20% - Accent3 2 2 5 2" xfId="3686" xr:uid="{00000000-0005-0000-0000-000061010000}"/>
    <cellStyle name="20% - Accent3 2 2 5 2 2" xfId="7909" xr:uid="{00000000-0005-0000-0000-000062010000}"/>
    <cellStyle name="20% - Accent3 2 2 5 3" xfId="5764" xr:uid="{00000000-0005-0000-0000-000063010000}"/>
    <cellStyle name="20% - Accent3 2 2 6" xfId="1870" xr:uid="{00000000-0005-0000-0000-000064010000}"/>
    <cellStyle name="20% - Accent3 2 2 6 2" xfId="4099" xr:uid="{00000000-0005-0000-0000-000065010000}"/>
    <cellStyle name="20% - Accent3 2 2 6 2 2" xfId="8322" xr:uid="{00000000-0005-0000-0000-000066010000}"/>
    <cellStyle name="20% - Accent3 2 2 6 3" xfId="6177" xr:uid="{00000000-0005-0000-0000-000067010000}"/>
    <cellStyle name="20% - Accent3 2 2 7" xfId="2283" xr:uid="{00000000-0005-0000-0000-000068010000}"/>
    <cellStyle name="20% - Accent3 2 2 7 2" xfId="6590" xr:uid="{00000000-0005-0000-0000-000069010000}"/>
    <cellStyle name="20% - Accent3 2 2 8" xfId="4524"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5" xr:uid="{00000000-0005-0000-0000-00006E010000}"/>
    <cellStyle name="20% - Accent3 2 3 2 3" xfId="4940" xr:uid="{00000000-0005-0000-0000-00006F010000}"/>
    <cellStyle name="20% - Accent3 2 3 3" xfId="1044" xr:uid="{00000000-0005-0000-0000-000070010000}"/>
    <cellStyle name="20% - Accent3 2 3 3 2" xfId="3275" xr:uid="{00000000-0005-0000-0000-000071010000}"/>
    <cellStyle name="20% - Accent3 2 3 3 2 2" xfId="7498" xr:uid="{00000000-0005-0000-0000-000072010000}"/>
    <cellStyle name="20% - Accent3 2 3 3 3" xfId="5353" xr:uid="{00000000-0005-0000-0000-000073010000}"/>
    <cellStyle name="20% - Accent3 2 3 4" xfId="1458" xr:uid="{00000000-0005-0000-0000-000074010000}"/>
    <cellStyle name="20% - Accent3 2 3 4 2" xfId="3688" xr:uid="{00000000-0005-0000-0000-000075010000}"/>
    <cellStyle name="20% - Accent3 2 3 4 2 2" xfId="7911" xr:uid="{00000000-0005-0000-0000-000076010000}"/>
    <cellStyle name="20% - Accent3 2 3 4 3" xfId="5766" xr:uid="{00000000-0005-0000-0000-000077010000}"/>
    <cellStyle name="20% - Accent3 2 3 5" xfId="1872" xr:uid="{00000000-0005-0000-0000-000078010000}"/>
    <cellStyle name="20% - Accent3 2 3 5 2" xfId="4101" xr:uid="{00000000-0005-0000-0000-000079010000}"/>
    <cellStyle name="20% - Accent3 2 3 5 2 2" xfId="8324" xr:uid="{00000000-0005-0000-0000-00007A010000}"/>
    <cellStyle name="20% - Accent3 2 3 5 3" xfId="6179" xr:uid="{00000000-0005-0000-0000-00007B010000}"/>
    <cellStyle name="20% - Accent3 2 3 6" xfId="2285" xr:uid="{00000000-0005-0000-0000-00007C010000}"/>
    <cellStyle name="20% - Accent3 2 3 6 2" xfId="6592" xr:uid="{00000000-0005-0000-0000-00007D010000}"/>
    <cellStyle name="20% - Accent3 2 3 7" xfId="4526" xr:uid="{00000000-0005-0000-0000-00007E010000}"/>
    <cellStyle name="20% - Accent3 2 4" xfId="588" xr:uid="{00000000-0005-0000-0000-00007F010000}"/>
    <cellStyle name="20% - Accent3 2 4 2" xfId="2859" xr:uid="{00000000-0005-0000-0000-000080010000}"/>
    <cellStyle name="20% - Accent3 2 4 2 2" xfId="7082" xr:uid="{00000000-0005-0000-0000-000081010000}"/>
    <cellStyle name="20% - Accent3 2 4 3" xfId="4937" xr:uid="{00000000-0005-0000-0000-000082010000}"/>
    <cellStyle name="20% - Accent3 2 5" xfId="1041" xr:uid="{00000000-0005-0000-0000-000083010000}"/>
    <cellStyle name="20% - Accent3 2 5 2" xfId="3272" xr:uid="{00000000-0005-0000-0000-000084010000}"/>
    <cellStyle name="20% - Accent3 2 5 2 2" xfId="7495" xr:uid="{00000000-0005-0000-0000-000085010000}"/>
    <cellStyle name="20% - Accent3 2 5 3" xfId="5350" xr:uid="{00000000-0005-0000-0000-000086010000}"/>
    <cellStyle name="20% - Accent3 2 6" xfId="1455" xr:uid="{00000000-0005-0000-0000-000087010000}"/>
    <cellStyle name="20% - Accent3 2 6 2" xfId="3685" xr:uid="{00000000-0005-0000-0000-000088010000}"/>
    <cellStyle name="20% - Accent3 2 6 2 2" xfId="7908" xr:uid="{00000000-0005-0000-0000-000089010000}"/>
    <cellStyle name="20% - Accent3 2 6 3" xfId="5763" xr:uid="{00000000-0005-0000-0000-00008A010000}"/>
    <cellStyle name="20% - Accent3 2 7" xfId="1869" xr:uid="{00000000-0005-0000-0000-00008B010000}"/>
    <cellStyle name="20% - Accent3 2 7 2" xfId="4098" xr:uid="{00000000-0005-0000-0000-00008C010000}"/>
    <cellStyle name="20% - Accent3 2 7 2 2" xfId="8321" xr:uid="{00000000-0005-0000-0000-00008D010000}"/>
    <cellStyle name="20% - Accent3 2 7 3" xfId="6176" xr:uid="{00000000-0005-0000-0000-00008E010000}"/>
    <cellStyle name="20% - Accent3 2 8" xfId="2282" xr:uid="{00000000-0005-0000-0000-00008F010000}"/>
    <cellStyle name="20% - Accent3 2 8 2" xfId="6589" xr:uid="{00000000-0005-0000-0000-000090010000}"/>
    <cellStyle name="20% - Accent3 2 9" xfId="4523"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7" xr:uid="{00000000-0005-0000-0000-000096010000}"/>
    <cellStyle name="20% - Accent3 3 2 2 3" xfId="4942" xr:uid="{00000000-0005-0000-0000-000097010000}"/>
    <cellStyle name="20% - Accent3 3 2 3" xfId="1046" xr:uid="{00000000-0005-0000-0000-000098010000}"/>
    <cellStyle name="20% - Accent3 3 2 3 2" xfId="3277" xr:uid="{00000000-0005-0000-0000-000099010000}"/>
    <cellStyle name="20% - Accent3 3 2 3 2 2" xfId="7500" xr:uid="{00000000-0005-0000-0000-00009A010000}"/>
    <cellStyle name="20% - Accent3 3 2 3 3" xfId="5355" xr:uid="{00000000-0005-0000-0000-00009B010000}"/>
    <cellStyle name="20% - Accent3 3 2 4" xfId="1460" xr:uid="{00000000-0005-0000-0000-00009C010000}"/>
    <cellStyle name="20% - Accent3 3 2 4 2" xfId="3690" xr:uid="{00000000-0005-0000-0000-00009D010000}"/>
    <cellStyle name="20% - Accent3 3 2 4 2 2" xfId="7913" xr:uid="{00000000-0005-0000-0000-00009E010000}"/>
    <cellStyle name="20% - Accent3 3 2 4 3" xfId="5768" xr:uid="{00000000-0005-0000-0000-00009F010000}"/>
    <cellStyle name="20% - Accent3 3 2 5" xfId="1874" xr:uid="{00000000-0005-0000-0000-0000A0010000}"/>
    <cellStyle name="20% - Accent3 3 2 5 2" xfId="4103" xr:uid="{00000000-0005-0000-0000-0000A1010000}"/>
    <cellStyle name="20% - Accent3 3 2 5 2 2" xfId="8326" xr:uid="{00000000-0005-0000-0000-0000A2010000}"/>
    <cellStyle name="20% - Accent3 3 2 5 3" xfId="6181" xr:uid="{00000000-0005-0000-0000-0000A3010000}"/>
    <cellStyle name="20% - Accent3 3 2 6" xfId="2287" xr:uid="{00000000-0005-0000-0000-0000A4010000}"/>
    <cellStyle name="20% - Accent3 3 2 6 2" xfId="6594" xr:uid="{00000000-0005-0000-0000-0000A5010000}"/>
    <cellStyle name="20% - Accent3 3 2 7" xfId="4528" xr:uid="{00000000-0005-0000-0000-0000A6010000}"/>
    <cellStyle name="20% - Accent3 3 3" xfId="592" xr:uid="{00000000-0005-0000-0000-0000A7010000}"/>
    <cellStyle name="20% - Accent3 3 3 2" xfId="2863" xr:uid="{00000000-0005-0000-0000-0000A8010000}"/>
    <cellStyle name="20% - Accent3 3 3 2 2" xfId="7086" xr:uid="{00000000-0005-0000-0000-0000A9010000}"/>
    <cellStyle name="20% - Accent3 3 3 3" xfId="4941" xr:uid="{00000000-0005-0000-0000-0000AA010000}"/>
    <cellStyle name="20% - Accent3 3 4" xfId="1045" xr:uid="{00000000-0005-0000-0000-0000AB010000}"/>
    <cellStyle name="20% - Accent3 3 4 2" xfId="3276" xr:uid="{00000000-0005-0000-0000-0000AC010000}"/>
    <cellStyle name="20% - Accent3 3 4 2 2" xfId="7499" xr:uid="{00000000-0005-0000-0000-0000AD010000}"/>
    <cellStyle name="20% - Accent3 3 4 3" xfId="5354" xr:uid="{00000000-0005-0000-0000-0000AE010000}"/>
    <cellStyle name="20% - Accent3 3 5" xfId="1459" xr:uid="{00000000-0005-0000-0000-0000AF010000}"/>
    <cellStyle name="20% - Accent3 3 5 2" xfId="3689" xr:uid="{00000000-0005-0000-0000-0000B0010000}"/>
    <cellStyle name="20% - Accent3 3 5 2 2" xfId="7912" xr:uid="{00000000-0005-0000-0000-0000B1010000}"/>
    <cellStyle name="20% - Accent3 3 5 3" xfId="5767" xr:uid="{00000000-0005-0000-0000-0000B2010000}"/>
    <cellStyle name="20% - Accent3 3 6" xfId="1873" xr:uid="{00000000-0005-0000-0000-0000B3010000}"/>
    <cellStyle name="20% - Accent3 3 6 2" xfId="4102" xr:uid="{00000000-0005-0000-0000-0000B4010000}"/>
    <cellStyle name="20% - Accent3 3 6 2 2" xfId="8325" xr:uid="{00000000-0005-0000-0000-0000B5010000}"/>
    <cellStyle name="20% - Accent3 3 6 3" xfId="6180" xr:uid="{00000000-0005-0000-0000-0000B6010000}"/>
    <cellStyle name="20% - Accent3 3 7" xfId="2286" xr:uid="{00000000-0005-0000-0000-0000B7010000}"/>
    <cellStyle name="20% - Accent3 3 7 2" xfId="6593" xr:uid="{00000000-0005-0000-0000-0000B8010000}"/>
    <cellStyle name="20% - Accent3 3 8" xfId="4527"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8" xr:uid="{00000000-0005-0000-0000-0000BD010000}"/>
    <cellStyle name="20% - Accent3 4 2 3" xfId="4943" xr:uid="{00000000-0005-0000-0000-0000BE010000}"/>
    <cellStyle name="20% - Accent3 4 3" xfId="1047" xr:uid="{00000000-0005-0000-0000-0000BF010000}"/>
    <cellStyle name="20% - Accent3 4 3 2" xfId="3278" xr:uid="{00000000-0005-0000-0000-0000C0010000}"/>
    <cellStyle name="20% - Accent3 4 3 2 2" xfId="7501" xr:uid="{00000000-0005-0000-0000-0000C1010000}"/>
    <cellStyle name="20% - Accent3 4 3 3" xfId="5356" xr:uid="{00000000-0005-0000-0000-0000C2010000}"/>
    <cellStyle name="20% - Accent3 4 4" xfId="1461" xr:uid="{00000000-0005-0000-0000-0000C3010000}"/>
    <cellStyle name="20% - Accent3 4 4 2" xfId="3691" xr:uid="{00000000-0005-0000-0000-0000C4010000}"/>
    <cellStyle name="20% - Accent3 4 4 2 2" xfId="7914" xr:uid="{00000000-0005-0000-0000-0000C5010000}"/>
    <cellStyle name="20% - Accent3 4 4 3" xfId="5769" xr:uid="{00000000-0005-0000-0000-0000C6010000}"/>
    <cellStyle name="20% - Accent3 4 5" xfId="1875" xr:uid="{00000000-0005-0000-0000-0000C7010000}"/>
    <cellStyle name="20% - Accent3 4 5 2" xfId="4104" xr:uid="{00000000-0005-0000-0000-0000C8010000}"/>
    <cellStyle name="20% - Accent3 4 5 2 2" xfId="8327" xr:uid="{00000000-0005-0000-0000-0000C9010000}"/>
    <cellStyle name="20% - Accent3 4 5 3" xfId="6182" xr:uid="{00000000-0005-0000-0000-0000CA010000}"/>
    <cellStyle name="20% - Accent3 4 6" xfId="2288" xr:uid="{00000000-0005-0000-0000-0000CB010000}"/>
    <cellStyle name="20% - Accent3 4 6 2" xfId="6595" xr:uid="{00000000-0005-0000-0000-0000CC010000}"/>
    <cellStyle name="20% - Accent3 4 7" xfId="4529" xr:uid="{00000000-0005-0000-0000-0000CD010000}"/>
    <cellStyle name="20% - Accent3 5" xfId="587" xr:uid="{00000000-0005-0000-0000-0000CE010000}"/>
    <cellStyle name="20% - Accent3 5 2" xfId="2858" xr:uid="{00000000-0005-0000-0000-0000CF010000}"/>
    <cellStyle name="20% - Accent3 5 2 2" xfId="7081" xr:uid="{00000000-0005-0000-0000-0000D0010000}"/>
    <cellStyle name="20% - Accent3 5 3" xfId="4936" xr:uid="{00000000-0005-0000-0000-0000D1010000}"/>
    <cellStyle name="20% - Accent3 6" xfId="1040" xr:uid="{00000000-0005-0000-0000-0000D2010000}"/>
    <cellStyle name="20% - Accent3 6 2" xfId="3271" xr:uid="{00000000-0005-0000-0000-0000D3010000}"/>
    <cellStyle name="20% - Accent3 6 2 2" xfId="7494" xr:uid="{00000000-0005-0000-0000-0000D4010000}"/>
    <cellStyle name="20% - Accent3 6 3" xfId="5349" xr:uid="{00000000-0005-0000-0000-0000D5010000}"/>
    <cellStyle name="20% - Accent3 7" xfId="1454" xr:uid="{00000000-0005-0000-0000-0000D6010000}"/>
    <cellStyle name="20% - Accent3 7 2" xfId="3684" xr:uid="{00000000-0005-0000-0000-0000D7010000}"/>
    <cellStyle name="20% - Accent3 7 2 2" xfId="7907" xr:uid="{00000000-0005-0000-0000-0000D8010000}"/>
    <cellStyle name="20% - Accent3 7 3" xfId="5762" xr:uid="{00000000-0005-0000-0000-0000D9010000}"/>
    <cellStyle name="20% - Accent3 8" xfId="1868" xr:uid="{00000000-0005-0000-0000-0000DA010000}"/>
    <cellStyle name="20% - Accent3 8 2" xfId="4097" xr:uid="{00000000-0005-0000-0000-0000DB010000}"/>
    <cellStyle name="20% - Accent3 8 2 2" xfId="8320" xr:uid="{00000000-0005-0000-0000-0000DC010000}"/>
    <cellStyle name="20% - Accent3 8 3" xfId="6175" xr:uid="{00000000-0005-0000-0000-0000DD010000}"/>
    <cellStyle name="20% - Accent3 9" xfId="2281" xr:uid="{00000000-0005-0000-0000-0000DE010000}"/>
    <cellStyle name="20% - Accent3 9 2" xfId="6588" xr:uid="{00000000-0005-0000-0000-0000DF010000}"/>
    <cellStyle name="20% - Accent4" xfId="25" builtinId="42" customBuiltin="1"/>
    <cellStyle name="20% - Accent4 10" xfId="4530"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2" xr:uid="{00000000-0005-0000-0000-0000E7010000}"/>
    <cellStyle name="20% - Accent4 2 2 2 2 3" xfId="4947" xr:uid="{00000000-0005-0000-0000-0000E8010000}"/>
    <cellStyle name="20% - Accent4 2 2 2 3" xfId="1051" xr:uid="{00000000-0005-0000-0000-0000E9010000}"/>
    <cellStyle name="20% - Accent4 2 2 2 3 2" xfId="3282" xr:uid="{00000000-0005-0000-0000-0000EA010000}"/>
    <cellStyle name="20% - Accent4 2 2 2 3 2 2" xfId="7505" xr:uid="{00000000-0005-0000-0000-0000EB010000}"/>
    <cellStyle name="20% - Accent4 2 2 2 3 3" xfId="5360" xr:uid="{00000000-0005-0000-0000-0000EC010000}"/>
    <cellStyle name="20% - Accent4 2 2 2 4" xfId="1465" xr:uid="{00000000-0005-0000-0000-0000ED010000}"/>
    <cellStyle name="20% - Accent4 2 2 2 4 2" xfId="3695" xr:uid="{00000000-0005-0000-0000-0000EE010000}"/>
    <cellStyle name="20% - Accent4 2 2 2 4 2 2" xfId="7918" xr:uid="{00000000-0005-0000-0000-0000EF010000}"/>
    <cellStyle name="20% - Accent4 2 2 2 4 3" xfId="5773" xr:uid="{00000000-0005-0000-0000-0000F0010000}"/>
    <cellStyle name="20% - Accent4 2 2 2 5" xfId="1879" xr:uid="{00000000-0005-0000-0000-0000F1010000}"/>
    <cellStyle name="20% - Accent4 2 2 2 5 2" xfId="4108" xr:uid="{00000000-0005-0000-0000-0000F2010000}"/>
    <cellStyle name="20% - Accent4 2 2 2 5 2 2" xfId="8331" xr:uid="{00000000-0005-0000-0000-0000F3010000}"/>
    <cellStyle name="20% - Accent4 2 2 2 5 3" xfId="6186" xr:uid="{00000000-0005-0000-0000-0000F4010000}"/>
    <cellStyle name="20% - Accent4 2 2 2 6" xfId="2292" xr:uid="{00000000-0005-0000-0000-0000F5010000}"/>
    <cellStyle name="20% - Accent4 2 2 2 6 2" xfId="6599" xr:uid="{00000000-0005-0000-0000-0000F6010000}"/>
    <cellStyle name="20% - Accent4 2 2 2 7" xfId="4533" xr:uid="{00000000-0005-0000-0000-0000F7010000}"/>
    <cellStyle name="20% - Accent4 2 2 3" xfId="597" xr:uid="{00000000-0005-0000-0000-0000F8010000}"/>
    <cellStyle name="20% - Accent4 2 2 3 2" xfId="2868" xr:uid="{00000000-0005-0000-0000-0000F9010000}"/>
    <cellStyle name="20% - Accent4 2 2 3 2 2" xfId="7091" xr:uid="{00000000-0005-0000-0000-0000FA010000}"/>
    <cellStyle name="20% - Accent4 2 2 3 3" xfId="4946" xr:uid="{00000000-0005-0000-0000-0000FB010000}"/>
    <cellStyle name="20% - Accent4 2 2 4" xfId="1050" xr:uid="{00000000-0005-0000-0000-0000FC010000}"/>
    <cellStyle name="20% - Accent4 2 2 4 2" xfId="3281" xr:uid="{00000000-0005-0000-0000-0000FD010000}"/>
    <cellStyle name="20% - Accent4 2 2 4 2 2" xfId="7504" xr:uid="{00000000-0005-0000-0000-0000FE010000}"/>
    <cellStyle name="20% - Accent4 2 2 4 3" xfId="5359" xr:uid="{00000000-0005-0000-0000-0000FF010000}"/>
    <cellStyle name="20% - Accent4 2 2 5" xfId="1464" xr:uid="{00000000-0005-0000-0000-000000020000}"/>
    <cellStyle name="20% - Accent4 2 2 5 2" xfId="3694" xr:uid="{00000000-0005-0000-0000-000001020000}"/>
    <cellStyle name="20% - Accent4 2 2 5 2 2" xfId="7917" xr:uid="{00000000-0005-0000-0000-000002020000}"/>
    <cellStyle name="20% - Accent4 2 2 5 3" xfId="5772" xr:uid="{00000000-0005-0000-0000-000003020000}"/>
    <cellStyle name="20% - Accent4 2 2 6" xfId="1878" xr:uid="{00000000-0005-0000-0000-000004020000}"/>
    <cellStyle name="20% - Accent4 2 2 6 2" xfId="4107" xr:uid="{00000000-0005-0000-0000-000005020000}"/>
    <cellStyle name="20% - Accent4 2 2 6 2 2" xfId="8330" xr:uid="{00000000-0005-0000-0000-000006020000}"/>
    <cellStyle name="20% - Accent4 2 2 6 3" xfId="6185" xr:uid="{00000000-0005-0000-0000-000007020000}"/>
    <cellStyle name="20% - Accent4 2 2 7" xfId="2291" xr:uid="{00000000-0005-0000-0000-000008020000}"/>
    <cellStyle name="20% - Accent4 2 2 7 2" xfId="6598" xr:uid="{00000000-0005-0000-0000-000009020000}"/>
    <cellStyle name="20% - Accent4 2 2 8" xfId="4532"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3" xr:uid="{00000000-0005-0000-0000-00000E020000}"/>
    <cellStyle name="20% - Accent4 2 3 2 3" xfId="4948" xr:uid="{00000000-0005-0000-0000-00000F020000}"/>
    <cellStyle name="20% - Accent4 2 3 3" xfId="1052" xr:uid="{00000000-0005-0000-0000-000010020000}"/>
    <cellStyle name="20% - Accent4 2 3 3 2" xfId="3283" xr:uid="{00000000-0005-0000-0000-000011020000}"/>
    <cellStyle name="20% - Accent4 2 3 3 2 2" xfId="7506" xr:uid="{00000000-0005-0000-0000-000012020000}"/>
    <cellStyle name="20% - Accent4 2 3 3 3" xfId="5361" xr:uid="{00000000-0005-0000-0000-000013020000}"/>
    <cellStyle name="20% - Accent4 2 3 4" xfId="1466" xr:uid="{00000000-0005-0000-0000-000014020000}"/>
    <cellStyle name="20% - Accent4 2 3 4 2" xfId="3696" xr:uid="{00000000-0005-0000-0000-000015020000}"/>
    <cellStyle name="20% - Accent4 2 3 4 2 2" xfId="7919" xr:uid="{00000000-0005-0000-0000-000016020000}"/>
    <cellStyle name="20% - Accent4 2 3 4 3" xfId="5774" xr:uid="{00000000-0005-0000-0000-000017020000}"/>
    <cellStyle name="20% - Accent4 2 3 5" xfId="1880" xr:uid="{00000000-0005-0000-0000-000018020000}"/>
    <cellStyle name="20% - Accent4 2 3 5 2" xfId="4109" xr:uid="{00000000-0005-0000-0000-000019020000}"/>
    <cellStyle name="20% - Accent4 2 3 5 2 2" xfId="8332" xr:uid="{00000000-0005-0000-0000-00001A020000}"/>
    <cellStyle name="20% - Accent4 2 3 5 3" xfId="6187" xr:uid="{00000000-0005-0000-0000-00001B020000}"/>
    <cellStyle name="20% - Accent4 2 3 6" xfId="2293" xr:uid="{00000000-0005-0000-0000-00001C020000}"/>
    <cellStyle name="20% - Accent4 2 3 6 2" xfId="6600" xr:uid="{00000000-0005-0000-0000-00001D020000}"/>
    <cellStyle name="20% - Accent4 2 3 7" xfId="4534" xr:uid="{00000000-0005-0000-0000-00001E020000}"/>
    <cellStyle name="20% - Accent4 2 4" xfId="596" xr:uid="{00000000-0005-0000-0000-00001F020000}"/>
    <cellStyle name="20% - Accent4 2 4 2" xfId="2867" xr:uid="{00000000-0005-0000-0000-000020020000}"/>
    <cellStyle name="20% - Accent4 2 4 2 2" xfId="7090" xr:uid="{00000000-0005-0000-0000-000021020000}"/>
    <cellStyle name="20% - Accent4 2 4 3" xfId="4945" xr:uid="{00000000-0005-0000-0000-000022020000}"/>
    <cellStyle name="20% - Accent4 2 5" xfId="1049" xr:uid="{00000000-0005-0000-0000-000023020000}"/>
    <cellStyle name="20% - Accent4 2 5 2" xfId="3280" xr:uid="{00000000-0005-0000-0000-000024020000}"/>
    <cellStyle name="20% - Accent4 2 5 2 2" xfId="7503" xr:uid="{00000000-0005-0000-0000-000025020000}"/>
    <cellStyle name="20% - Accent4 2 5 3" xfId="5358" xr:uid="{00000000-0005-0000-0000-000026020000}"/>
    <cellStyle name="20% - Accent4 2 6" xfId="1463" xr:uid="{00000000-0005-0000-0000-000027020000}"/>
    <cellStyle name="20% - Accent4 2 6 2" xfId="3693" xr:uid="{00000000-0005-0000-0000-000028020000}"/>
    <cellStyle name="20% - Accent4 2 6 2 2" xfId="7916" xr:uid="{00000000-0005-0000-0000-000029020000}"/>
    <cellStyle name="20% - Accent4 2 6 3" xfId="5771" xr:uid="{00000000-0005-0000-0000-00002A020000}"/>
    <cellStyle name="20% - Accent4 2 7" xfId="1877" xr:uid="{00000000-0005-0000-0000-00002B020000}"/>
    <cellStyle name="20% - Accent4 2 7 2" xfId="4106" xr:uid="{00000000-0005-0000-0000-00002C020000}"/>
    <cellStyle name="20% - Accent4 2 7 2 2" xfId="8329" xr:uid="{00000000-0005-0000-0000-00002D020000}"/>
    <cellStyle name="20% - Accent4 2 7 3" xfId="6184" xr:uid="{00000000-0005-0000-0000-00002E020000}"/>
    <cellStyle name="20% - Accent4 2 8" xfId="2290" xr:uid="{00000000-0005-0000-0000-00002F020000}"/>
    <cellStyle name="20% - Accent4 2 8 2" xfId="6597" xr:uid="{00000000-0005-0000-0000-000030020000}"/>
    <cellStyle name="20% - Accent4 2 9" xfId="4531"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5" xr:uid="{00000000-0005-0000-0000-000036020000}"/>
    <cellStyle name="20% - Accent4 3 2 2 3" xfId="4950" xr:uid="{00000000-0005-0000-0000-000037020000}"/>
    <cellStyle name="20% - Accent4 3 2 3" xfId="1054" xr:uid="{00000000-0005-0000-0000-000038020000}"/>
    <cellStyle name="20% - Accent4 3 2 3 2" xfId="3285" xr:uid="{00000000-0005-0000-0000-000039020000}"/>
    <cellStyle name="20% - Accent4 3 2 3 2 2" xfId="7508" xr:uid="{00000000-0005-0000-0000-00003A020000}"/>
    <cellStyle name="20% - Accent4 3 2 3 3" xfId="5363" xr:uid="{00000000-0005-0000-0000-00003B020000}"/>
    <cellStyle name="20% - Accent4 3 2 4" xfId="1468" xr:uid="{00000000-0005-0000-0000-00003C020000}"/>
    <cellStyle name="20% - Accent4 3 2 4 2" xfId="3698" xr:uid="{00000000-0005-0000-0000-00003D020000}"/>
    <cellStyle name="20% - Accent4 3 2 4 2 2" xfId="7921" xr:uid="{00000000-0005-0000-0000-00003E020000}"/>
    <cellStyle name="20% - Accent4 3 2 4 3" xfId="5776" xr:uid="{00000000-0005-0000-0000-00003F020000}"/>
    <cellStyle name="20% - Accent4 3 2 5" xfId="1882" xr:uid="{00000000-0005-0000-0000-000040020000}"/>
    <cellStyle name="20% - Accent4 3 2 5 2" xfId="4111" xr:uid="{00000000-0005-0000-0000-000041020000}"/>
    <cellStyle name="20% - Accent4 3 2 5 2 2" xfId="8334" xr:uid="{00000000-0005-0000-0000-000042020000}"/>
    <cellStyle name="20% - Accent4 3 2 5 3" xfId="6189" xr:uid="{00000000-0005-0000-0000-000043020000}"/>
    <cellStyle name="20% - Accent4 3 2 6" xfId="2295" xr:uid="{00000000-0005-0000-0000-000044020000}"/>
    <cellStyle name="20% - Accent4 3 2 6 2" xfId="6602" xr:uid="{00000000-0005-0000-0000-000045020000}"/>
    <cellStyle name="20% - Accent4 3 2 7" xfId="4536" xr:uid="{00000000-0005-0000-0000-000046020000}"/>
    <cellStyle name="20% - Accent4 3 3" xfId="600" xr:uid="{00000000-0005-0000-0000-000047020000}"/>
    <cellStyle name="20% - Accent4 3 3 2" xfId="2871" xr:uid="{00000000-0005-0000-0000-000048020000}"/>
    <cellStyle name="20% - Accent4 3 3 2 2" xfId="7094" xr:uid="{00000000-0005-0000-0000-000049020000}"/>
    <cellStyle name="20% - Accent4 3 3 3" xfId="4949" xr:uid="{00000000-0005-0000-0000-00004A020000}"/>
    <cellStyle name="20% - Accent4 3 4" xfId="1053" xr:uid="{00000000-0005-0000-0000-00004B020000}"/>
    <cellStyle name="20% - Accent4 3 4 2" xfId="3284" xr:uid="{00000000-0005-0000-0000-00004C020000}"/>
    <cellStyle name="20% - Accent4 3 4 2 2" xfId="7507" xr:uid="{00000000-0005-0000-0000-00004D020000}"/>
    <cellStyle name="20% - Accent4 3 4 3" xfId="5362" xr:uid="{00000000-0005-0000-0000-00004E020000}"/>
    <cellStyle name="20% - Accent4 3 5" xfId="1467" xr:uid="{00000000-0005-0000-0000-00004F020000}"/>
    <cellStyle name="20% - Accent4 3 5 2" xfId="3697" xr:uid="{00000000-0005-0000-0000-000050020000}"/>
    <cellStyle name="20% - Accent4 3 5 2 2" xfId="7920" xr:uid="{00000000-0005-0000-0000-000051020000}"/>
    <cellStyle name="20% - Accent4 3 5 3" xfId="5775" xr:uid="{00000000-0005-0000-0000-000052020000}"/>
    <cellStyle name="20% - Accent4 3 6" xfId="1881" xr:uid="{00000000-0005-0000-0000-000053020000}"/>
    <cellStyle name="20% - Accent4 3 6 2" xfId="4110" xr:uid="{00000000-0005-0000-0000-000054020000}"/>
    <cellStyle name="20% - Accent4 3 6 2 2" xfId="8333" xr:uid="{00000000-0005-0000-0000-000055020000}"/>
    <cellStyle name="20% - Accent4 3 6 3" xfId="6188" xr:uid="{00000000-0005-0000-0000-000056020000}"/>
    <cellStyle name="20% - Accent4 3 7" xfId="2294" xr:uid="{00000000-0005-0000-0000-000057020000}"/>
    <cellStyle name="20% - Accent4 3 7 2" xfId="6601" xr:uid="{00000000-0005-0000-0000-000058020000}"/>
    <cellStyle name="20% - Accent4 3 8" xfId="4535"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6" xr:uid="{00000000-0005-0000-0000-00005D020000}"/>
    <cellStyle name="20% - Accent4 4 2 3" xfId="4951" xr:uid="{00000000-0005-0000-0000-00005E020000}"/>
    <cellStyle name="20% - Accent4 4 3" xfId="1055" xr:uid="{00000000-0005-0000-0000-00005F020000}"/>
    <cellStyle name="20% - Accent4 4 3 2" xfId="3286" xr:uid="{00000000-0005-0000-0000-000060020000}"/>
    <cellStyle name="20% - Accent4 4 3 2 2" xfId="7509" xr:uid="{00000000-0005-0000-0000-000061020000}"/>
    <cellStyle name="20% - Accent4 4 3 3" xfId="5364" xr:uid="{00000000-0005-0000-0000-000062020000}"/>
    <cellStyle name="20% - Accent4 4 4" xfId="1469" xr:uid="{00000000-0005-0000-0000-000063020000}"/>
    <cellStyle name="20% - Accent4 4 4 2" xfId="3699" xr:uid="{00000000-0005-0000-0000-000064020000}"/>
    <cellStyle name="20% - Accent4 4 4 2 2" xfId="7922" xr:uid="{00000000-0005-0000-0000-000065020000}"/>
    <cellStyle name="20% - Accent4 4 4 3" xfId="5777" xr:uid="{00000000-0005-0000-0000-000066020000}"/>
    <cellStyle name="20% - Accent4 4 5" xfId="1883" xr:uid="{00000000-0005-0000-0000-000067020000}"/>
    <cellStyle name="20% - Accent4 4 5 2" xfId="4112" xr:uid="{00000000-0005-0000-0000-000068020000}"/>
    <cellStyle name="20% - Accent4 4 5 2 2" xfId="8335" xr:uid="{00000000-0005-0000-0000-000069020000}"/>
    <cellStyle name="20% - Accent4 4 5 3" xfId="6190" xr:uid="{00000000-0005-0000-0000-00006A020000}"/>
    <cellStyle name="20% - Accent4 4 6" xfId="2296" xr:uid="{00000000-0005-0000-0000-00006B020000}"/>
    <cellStyle name="20% - Accent4 4 6 2" xfId="6603" xr:uid="{00000000-0005-0000-0000-00006C020000}"/>
    <cellStyle name="20% - Accent4 4 7" xfId="4537" xr:uid="{00000000-0005-0000-0000-00006D020000}"/>
    <cellStyle name="20% - Accent4 5" xfId="595" xr:uid="{00000000-0005-0000-0000-00006E020000}"/>
    <cellStyle name="20% - Accent4 5 2" xfId="2866" xr:uid="{00000000-0005-0000-0000-00006F020000}"/>
    <cellStyle name="20% - Accent4 5 2 2" xfId="7089" xr:uid="{00000000-0005-0000-0000-000070020000}"/>
    <cellStyle name="20% - Accent4 5 3" xfId="4944" xr:uid="{00000000-0005-0000-0000-000071020000}"/>
    <cellStyle name="20% - Accent4 6" xfId="1048" xr:uid="{00000000-0005-0000-0000-000072020000}"/>
    <cellStyle name="20% - Accent4 6 2" xfId="3279" xr:uid="{00000000-0005-0000-0000-000073020000}"/>
    <cellStyle name="20% - Accent4 6 2 2" xfId="7502" xr:uid="{00000000-0005-0000-0000-000074020000}"/>
    <cellStyle name="20% - Accent4 6 3" xfId="5357" xr:uid="{00000000-0005-0000-0000-000075020000}"/>
    <cellStyle name="20% - Accent4 7" xfId="1462" xr:uid="{00000000-0005-0000-0000-000076020000}"/>
    <cellStyle name="20% - Accent4 7 2" xfId="3692" xr:uid="{00000000-0005-0000-0000-000077020000}"/>
    <cellStyle name="20% - Accent4 7 2 2" xfId="7915" xr:uid="{00000000-0005-0000-0000-000078020000}"/>
    <cellStyle name="20% - Accent4 7 3" xfId="5770" xr:uid="{00000000-0005-0000-0000-000079020000}"/>
    <cellStyle name="20% - Accent4 8" xfId="1876" xr:uid="{00000000-0005-0000-0000-00007A020000}"/>
    <cellStyle name="20% - Accent4 8 2" xfId="4105" xr:uid="{00000000-0005-0000-0000-00007B020000}"/>
    <cellStyle name="20% - Accent4 8 2 2" xfId="8328" xr:uid="{00000000-0005-0000-0000-00007C020000}"/>
    <cellStyle name="20% - Accent4 8 3" xfId="6183" xr:uid="{00000000-0005-0000-0000-00007D020000}"/>
    <cellStyle name="20% - Accent4 9" xfId="2289" xr:uid="{00000000-0005-0000-0000-00007E020000}"/>
    <cellStyle name="20% - Accent4 9 2" xfId="6596" xr:uid="{00000000-0005-0000-0000-00007F020000}"/>
    <cellStyle name="20% - Accent5" xfId="33" builtinId="46" customBuiltin="1"/>
    <cellStyle name="20% - Accent5 10" xfId="4538"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0" xr:uid="{00000000-0005-0000-0000-000087020000}"/>
    <cellStyle name="20% - Accent5 2 2 2 2 3" xfId="4955" xr:uid="{00000000-0005-0000-0000-000088020000}"/>
    <cellStyle name="20% - Accent5 2 2 2 3" xfId="1059" xr:uid="{00000000-0005-0000-0000-000089020000}"/>
    <cellStyle name="20% - Accent5 2 2 2 3 2" xfId="3290" xr:uid="{00000000-0005-0000-0000-00008A020000}"/>
    <cellStyle name="20% - Accent5 2 2 2 3 2 2" xfId="7513" xr:uid="{00000000-0005-0000-0000-00008B020000}"/>
    <cellStyle name="20% - Accent5 2 2 2 3 3" xfId="5368" xr:uid="{00000000-0005-0000-0000-00008C020000}"/>
    <cellStyle name="20% - Accent5 2 2 2 4" xfId="1473" xr:uid="{00000000-0005-0000-0000-00008D020000}"/>
    <cellStyle name="20% - Accent5 2 2 2 4 2" xfId="3703" xr:uid="{00000000-0005-0000-0000-00008E020000}"/>
    <cellStyle name="20% - Accent5 2 2 2 4 2 2" xfId="7926" xr:uid="{00000000-0005-0000-0000-00008F020000}"/>
    <cellStyle name="20% - Accent5 2 2 2 4 3" xfId="5781" xr:uid="{00000000-0005-0000-0000-000090020000}"/>
    <cellStyle name="20% - Accent5 2 2 2 5" xfId="1887" xr:uid="{00000000-0005-0000-0000-000091020000}"/>
    <cellStyle name="20% - Accent5 2 2 2 5 2" xfId="4116" xr:uid="{00000000-0005-0000-0000-000092020000}"/>
    <cellStyle name="20% - Accent5 2 2 2 5 2 2" xfId="8339" xr:uid="{00000000-0005-0000-0000-000093020000}"/>
    <cellStyle name="20% - Accent5 2 2 2 5 3" xfId="6194" xr:uid="{00000000-0005-0000-0000-000094020000}"/>
    <cellStyle name="20% - Accent5 2 2 2 6" xfId="2300" xr:uid="{00000000-0005-0000-0000-000095020000}"/>
    <cellStyle name="20% - Accent5 2 2 2 6 2" xfId="6607" xr:uid="{00000000-0005-0000-0000-000096020000}"/>
    <cellStyle name="20% - Accent5 2 2 2 7" xfId="4541" xr:uid="{00000000-0005-0000-0000-000097020000}"/>
    <cellStyle name="20% - Accent5 2 2 3" xfId="605" xr:uid="{00000000-0005-0000-0000-000098020000}"/>
    <cellStyle name="20% - Accent5 2 2 3 2" xfId="2876" xr:uid="{00000000-0005-0000-0000-000099020000}"/>
    <cellStyle name="20% - Accent5 2 2 3 2 2" xfId="7099" xr:uid="{00000000-0005-0000-0000-00009A020000}"/>
    <cellStyle name="20% - Accent5 2 2 3 3" xfId="4954" xr:uid="{00000000-0005-0000-0000-00009B020000}"/>
    <cellStyle name="20% - Accent5 2 2 4" xfId="1058" xr:uid="{00000000-0005-0000-0000-00009C020000}"/>
    <cellStyle name="20% - Accent5 2 2 4 2" xfId="3289" xr:uid="{00000000-0005-0000-0000-00009D020000}"/>
    <cellStyle name="20% - Accent5 2 2 4 2 2" xfId="7512" xr:uid="{00000000-0005-0000-0000-00009E020000}"/>
    <cellStyle name="20% - Accent5 2 2 4 3" xfId="5367" xr:uid="{00000000-0005-0000-0000-00009F020000}"/>
    <cellStyle name="20% - Accent5 2 2 5" xfId="1472" xr:uid="{00000000-0005-0000-0000-0000A0020000}"/>
    <cellStyle name="20% - Accent5 2 2 5 2" xfId="3702" xr:uid="{00000000-0005-0000-0000-0000A1020000}"/>
    <cellStyle name="20% - Accent5 2 2 5 2 2" xfId="7925" xr:uid="{00000000-0005-0000-0000-0000A2020000}"/>
    <cellStyle name="20% - Accent5 2 2 5 3" xfId="5780" xr:uid="{00000000-0005-0000-0000-0000A3020000}"/>
    <cellStyle name="20% - Accent5 2 2 6" xfId="1886" xr:uid="{00000000-0005-0000-0000-0000A4020000}"/>
    <cellStyle name="20% - Accent5 2 2 6 2" xfId="4115" xr:uid="{00000000-0005-0000-0000-0000A5020000}"/>
    <cellStyle name="20% - Accent5 2 2 6 2 2" xfId="8338" xr:uid="{00000000-0005-0000-0000-0000A6020000}"/>
    <cellStyle name="20% - Accent5 2 2 6 3" xfId="6193" xr:uid="{00000000-0005-0000-0000-0000A7020000}"/>
    <cellStyle name="20% - Accent5 2 2 7" xfId="2299" xr:uid="{00000000-0005-0000-0000-0000A8020000}"/>
    <cellStyle name="20% - Accent5 2 2 7 2" xfId="6606" xr:uid="{00000000-0005-0000-0000-0000A9020000}"/>
    <cellStyle name="20% - Accent5 2 2 8" xfId="4540"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1" xr:uid="{00000000-0005-0000-0000-0000AE020000}"/>
    <cellStyle name="20% - Accent5 2 3 2 3" xfId="4956" xr:uid="{00000000-0005-0000-0000-0000AF020000}"/>
    <cellStyle name="20% - Accent5 2 3 3" xfId="1060" xr:uid="{00000000-0005-0000-0000-0000B0020000}"/>
    <cellStyle name="20% - Accent5 2 3 3 2" xfId="3291" xr:uid="{00000000-0005-0000-0000-0000B1020000}"/>
    <cellStyle name="20% - Accent5 2 3 3 2 2" xfId="7514" xr:uid="{00000000-0005-0000-0000-0000B2020000}"/>
    <cellStyle name="20% - Accent5 2 3 3 3" xfId="5369" xr:uid="{00000000-0005-0000-0000-0000B3020000}"/>
    <cellStyle name="20% - Accent5 2 3 4" xfId="1474" xr:uid="{00000000-0005-0000-0000-0000B4020000}"/>
    <cellStyle name="20% - Accent5 2 3 4 2" xfId="3704" xr:uid="{00000000-0005-0000-0000-0000B5020000}"/>
    <cellStyle name="20% - Accent5 2 3 4 2 2" xfId="7927" xr:uid="{00000000-0005-0000-0000-0000B6020000}"/>
    <cellStyle name="20% - Accent5 2 3 4 3" xfId="5782" xr:uid="{00000000-0005-0000-0000-0000B7020000}"/>
    <cellStyle name="20% - Accent5 2 3 5" xfId="1888" xr:uid="{00000000-0005-0000-0000-0000B8020000}"/>
    <cellStyle name="20% - Accent5 2 3 5 2" xfId="4117" xr:uid="{00000000-0005-0000-0000-0000B9020000}"/>
    <cellStyle name="20% - Accent5 2 3 5 2 2" xfId="8340" xr:uid="{00000000-0005-0000-0000-0000BA020000}"/>
    <cellStyle name="20% - Accent5 2 3 5 3" xfId="6195" xr:uid="{00000000-0005-0000-0000-0000BB020000}"/>
    <cellStyle name="20% - Accent5 2 3 6" xfId="2301" xr:uid="{00000000-0005-0000-0000-0000BC020000}"/>
    <cellStyle name="20% - Accent5 2 3 6 2" xfId="6608" xr:uid="{00000000-0005-0000-0000-0000BD020000}"/>
    <cellStyle name="20% - Accent5 2 3 7" xfId="4542" xr:uid="{00000000-0005-0000-0000-0000BE020000}"/>
    <cellStyle name="20% - Accent5 2 4" xfId="604" xr:uid="{00000000-0005-0000-0000-0000BF020000}"/>
    <cellStyle name="20% - Accent5 2 4 2" xfId="2875" xr:uid="{00000000-0005-0000-0000-0000C0020000}"/>
    <cellStyle name="20% - Accent5 2 4 2 2" xfId="7098" xr:uid="{00000000-0005-0000-0000-0000C1020000}"/>
    <cellStyle name="20% - Accent5 2 4 3" xfId="4953" xr:uid="{00000000-0005-0000-0000-0000C2020000}"/>
    <cellStyle name="20% - Accent5 2 5" xfId="1057" xr:uid="{00000000-0005-0000-0000-0000C3020000}"/>
    <cellStyle name="20% - Accent5 2 5 2" xfId="3288" xr:uid="{00000000-0005-0000-0000-0000C4020000}"/>
    <cellStyle name="20% - Accent5 2 5 2 2" xfId="7511" xr:uid="{00000000-0005-0000-0000-0000C5020000}"/>
    <cellStyle name="20% - Accent5 2 5 3" xfId="5366" xr:uid="{00000000-0005-0000-0000-0000C6020000}"/>
    <cellStyle name="20% - Accent5 2 6" xfId="1471" xr:uid="{00000000-0005-0000-0000-0000C7020000}"/>
    <cellStyle name="20% - Accent5 2 6 2" xfId="3701" xr:uid="{00000000-0005-0000-0000-0000C8020000}"/>
    <cellStyle name="20% - Accent5 2 6 2 2" xfId="7924" xr:uid="{00000000-0005-0000-0000-0000C9020000}"/>
    <cellStyle name="20% - Accent5 2 6 3" xfId="5779" xr:uid="{00000000-0005-0000-0000-0000CA020000}"/>
    <cellStyle name="20% - Accent5 2 7" xfId="1885" xr:uid="{00000000-0005-0000-0000-0000CB020000}"/>
    <cellStyle name="20% - Accent5 2 7 2" xfId="4114" xr:uid="{00000000-0005-0000-0000-0000CC020000}"/>
    <cellStyle name="20% - Accent5 2 7 2 2" xfId="8337" xr:uid="{00000000-0005-0000-0000-0000CD020000}"/>
    <cellStyle name="20% - Accent5 2 7 3" xfId="6192" xr:uid="{00000000-0005-0000-0000-0000CE020000}"/>
    <cellStyle name="20% - Accent5 2 8" xfId="2298" xr:uid="{00000000-0005-0000-0000-0000CF020000}"/>
    <cellStyle name="20% - Accent5 2 8 2" xfId="6605" xr:uid="{00000000-0005-0000-0000-0000D0020000}"/>
    <cellStyle name="20% - Accent5 2 9" xfId="4539"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3" xr:uid="{00000000-0005-0000-0000-0000D6020000}"/>
    <cellStyle name="20% - Accent5 3 2 2 3" xfId="4958" xr:uid="{00000000-0005-0000-0000-0000D7020000}"/>
    <cellStyle name="20% - Accent5 3 2 3" xfId="1062" xr:uid="{00000000-0005-0000-0000-0000D8020000}"/>
    <cellStyle name="20% - Accent5 3 2 3 2" xfId="3293" xr:uid="{00000000-0005-0000-0000-0000D9020000}"/>
    <cellStyle name="20% - Accent5 3 2 3 2 2" xfId="7516" xr:uid="{00000000-0005-0000-0000-0000DA020000}"/>
    <cellStyle name="20% - Accent5 3 2 3 3" xfId="5371" xr:uid="{00000000-0005-0000-0000-0000DB020000}"/>
    <cellStyle name="20% - Accent5 3 2 4" xfId="1476" xr:uid="{00000000-0005-0000-0000-0000DC020000}"/>
    <cellStyle name="20% - Accent5 3 2 4 2" xfId="3706" xr:uid="{00000000-0005-0000-0000-0000DD020000}"/>
    <cellStyle name="20% - Accent5 3 2 4 2 2" xfId="7929" xr:uid="{00000000-0005-0000-0000-0000DE020000}"/>
    <cellStyle name="20% - Accent5 3 2 4 3" xfId="5784" xr:uid="{00000000-0005-0000-0000-0000DF020000}"/>
    <cellStyle name="20% - Accent5 3 2 5" xfId="1890" xr:uid="{00000000-0005-0000-0000-0000E0020000}"/>
    <cellStyle name="20% - Accent5 3 2 5 2" xfId="4119" xr:uid="{00000000-0005-0000-0000-0000E1020000}"/>
    <cellStyle name="20% - Accent5 3 2 5 2 2" xfId="8342" xr:uid="{00000000-0005-0000-0000-0000E2020000}"/>
    <cellStyle name="20% - Accent5 3 2 5 3" xfId="6197" xr:uid="{00000000-0005-0000-0000-0000E3020000}"/>
    <cellStyle name="20% - Accent5 3 2 6" xfId="2303" xr:uid="{00000000-0005-0000-0000-0000E4020000}"/>
    <cellStyle name="20% - Accent5 3 2 6 2" xfId="6610" xr:uid="{00000000-0005-0000-0000-0000E5020000}"/>
    <cellStyle name="20% - Accent5 3 2 7" xfId="4544" xr:uid="{00000000-0005-0000-0000-0000E6020000}"/>
    <cellStyle name="20% - Accent5 3 3" xfId="608" xr:uid="{00000000-0005-0000-0000-0000E7020000}"/>
    <cellStyle name="20% - Accent5 3 3 2" xfId="2879" xr:uid="{00000000-0005-0000-0000-0000E8020000}"/>
    <cellStyle name="20% - Accent5 3 3 2 2" xfId="7102" xr:uid="{00000000-0005-0000-0000-0000E9020000}"/>
    <cellStyle name="20% - Accent5 3 3 3" xfId="4957" xr:uid="{00000000-0005-0000-0000-0000EA020000}"/>
    <cellStyle name="20% - Accent5 3 4" xfId="1061" xr:uid="{00000000-0005-0000-0000-0000EB020000}"/>
    <cellStyle name="20% - Accent5 3 4 2" xfId="3292" xr:uid="{00000000-0005-0000-0000-0000EC020000}"/>
    <cellStyle name="20% - Accent5 3 4 2 2" xfId="7515" xr:uid="{00000000-0005-0000-0000-0000ED020000}"/>
    <cellStyle name="20% - Accent5 3 4 3" xfId="5370" xr:uid="{00000000-0005-0000-0000-0000EE020000}"/>
    <cellStyle name="20% - Accent5 3 5" xfId="1475" xr:uid="{00000000-0005-0000-0000-0000EF020000}"/>
    <cellStyle name="20% - Accent5 3 5 2" xfId="3705" xr:uid="{00000000-0005-0000-0000-0000F0020000}"/>
    <cellStyle name="20% - Accent5 3 5 2 2" xfId="7928" xr:uid="{00000000-0005-0000-0000-0000F1020000}"/>
    <cellStyle name="20% - Accent5 3 5 3" xfId="5783" xr:uid="{00000000-0005-0000-0000-0000F2020000}"/>
    <cellStyle name="20% - Accent5 3 6" xfId="1889" xr:uid="{00000000-0005-0000-0000-0000F3020000}"/>
    <cellStyle name="20% - Accent5 3 6 2" xfId="4118" xr:uid="{00000000-0005-0000-0000-0000F4020000}"/>
    <cellStyle name="20% - Accent5 3 6 2 2" xfId="8341" xr:uid="{00000000-0005-0000-0000-0000F5020000}"/>
    <cellStyle name="20% - Accent5 3 6 3" xfId="6196" xr:uid="{00000000-0005-0000-0000-0000F6020000}"/>
    <cellStyle name="20% - Accent5 3 7" xfId="2302" xr:uid="{00000000-0005-0000-0000-0000F7020000}"/>
    <cellStyle name="20% - Accent5 3 7 2" xfId="6609" xr:uid="{00000000-0005-0000-0000-0000F8020000}"/>
    <cellStyle name="20% - Accent5 3 8" xfId="4543"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4" xr:uid="{00000000-0005-0000-0000-0000FD020000}"/>
    <cellStyle name="20% - Accent5 4 2 3" xfId="4959" xr:uid="{00000000-0005-0000-0000-0000FE020000}"/>
    <cellStyle name="20% - Accent5 4 3" xfId="1063" xr:uid="{00000000-0005-0000-0000-0000FF020000}"/>
    <cellStyle name="20% - Accent5 4 3 2" xfId="3294" xr:uid="{00000000-0005-0000-0000-000000030000}"/>
    <cellStyle name="20% - Accent5 4 3 2 2" xfId="7517" xr:uid="{00000000-0005-0000-0000-000001030000}"/>
    <cellStyle name="20% - Accent5 4 3 3" xfId="5372" xr:uid="{00000000-0005-0000-0000-000002030000}"/>
    <cellStyle name="20% - Accent5 4 4" xfId="1477" xr:uid="{00000000-0005-0000-0000-000003030000}"/>
    <cellStyle name="20% - Accent5 4 4 2" xfId="3707" xr:uid="{00000000-0005-0000-0000-000004030000}"/>
    <cellStyle name="20% - Accent5 4 4 2 2" xfId="7930" xr:uid="{00000000-0005-0000-0000-000005030000}"/>
    <cellStyle name="20% - Accent5 4 4 3" xfId="5785" xr:uid="{00000000-0005-0000-0000-000006030000}"/>
    <cellStyle name="20% - Accent5 4 5" xfId="1891" xr:uid="{00000000-0005-0000-0000-000007030000}"/>
    <cellStyle name="20% - Accent5 4 5 2" xfId="4120" xr:uid="{00000000-0005-0000-0000-000008030000}"/>
    <cellStyle name="20% - Accent5 4 5 2 2" xfId="8343" xr:uid="{00000000-0005-0000-0000-000009030000}"/>
    <cellStyle name="20% - Accent5 4 5 3" xfId="6198" xr:uid="{00000000-0005-0000-0000-00000A030000}"/>
    <cellStyle name="20% - Accent5 4 6" xfId="2304" xr:uid="{00000000-0005-0000-0000-00000B030000}"/>
    <cellStyle name="20% - Accent5 4 6 2" xfId="6611" xr:uid="{00000000-0005-0000-0000-00000C030000}"/>
    <cellStyle name="20% - Accent5 4 7" xfId="4545" xr:uid="{00000000-0005-0000-0000-00000D030000}"/>
    <cellStyle name="20% - Accent5 5" xfId="603" xr:uid="{00000000-0005-0000-0000-00000E030000}"/>
    <cellStyle name="20% - Accent5 5 2" xfId="2874" xr:uid="{00000000-0005-0000-0000-00000F030000}"/>
    <cellStyle name="20% - Accent5 5 2 2" xfId="7097" xr:uid="{00000000-0005-0000-0000-000010030000}"/>
    <cellStyle name="20% - Accent5 5 3" xfId="4952" xr:uid="{00000000-0005-0000-0000-000011030000}"/>
    <cellStyle name="20% - Accent5 6" xfId="1056" xr:uid="{00000000-0005-0000-0000-000012030000}"/>
    <cellStyle name="20% - Accent5 6 2" xfId="3287" xr:uid="{00000000-0005-0000-0000-000013030000}"/>
    <cellStyle name="20% - Accent5 6 2 2" xfId="7510" xr:uid="{00000000-0005-0000-0000-000014030000}"/>
    <cellStyle name="20% - Accent5 6 3" xfId="5365" xr:uid="{00000000-0005-0000-0000-000015030000}"/>
    <cellStyle name="20% - Accent5 7" xfId="1470" xr:uid="{00000000-0005-0000-0000-000016030000}"/>
    <cellStyle name="20% - Accent5 7 2" xfId="3700" xr:uid="{00000000-0005-0000-0000-000017030000}"/>
    <cellStyle name="20% - Accent5 7 2 2" xfId="7923" xr:uid="{00000000-0005-0000-0000-000018030000}"/>
    <cellStyle name="20% - Accent5 7 3" xfId="5778" xr:uid="{00000000-0005-0000-0000-000019030000}"/>
    <cellStyle name="20% - Accent5 8" xfId="1884" xr:uid="{00000000-0005-0000-0000-00001A030000}"/>
    <cellStyle name="20% - Accent5 8 2" xfId="4113" xr:uid="{00000000-0005-0000-0000-00001B030000}"/>
    <cellStyle name="20% - Accent5 8 2 2" xfId="8336" xr:uid="{00000000-0005-0000-0000-00001C030000}"/>
    <cellStyle name="20% - Accent5 8 3" xfId="6191" xr:uid="{00000000-0005-0000-0000-00001D030000}"/>
    <cellStyle name="20% - Accent5 9" xfId="2297" xr:uid="{00000000-0005-0000-0000-00001E030000}"/>
    <cellStyle name="20% - Accent5 9 2" xfId="6604" xr:uid="{00000000-0005-0000-0000-00001F030000}"/>
    <cellStyle name="20% - Accent6" xfId="41" builtinId="50" customBuiltin="1"/>
    <cellStyle name="20% - Accent6 10" xfId="4546"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8" xr:uid="{00000000-0005-0000-0000-000027030000}"/>
    <cellStyle name="20% - Accent6 2 2 2 2 3" xfId="4963" xr:uid="{00000000-0005-0000-0000-000028030000}"/>
    <cellStyle name="20% - Accent6 2 2 2 3" xfId="1067" xr:uid="{00000000-0005-0000-0000-000029030000}"/>
    <cellStyle name="20% - Accent6 2 2 2 3 2" xfId="3298" xr:uid="{00000000-0005-0000-0000-00002A030000}"/>
    <cellStyle name="20% - Accent6 2 2 2 3 2 2" xfId="7521" xr:uid="{00000000-0005-0000-0000-00002B030000}"/>
    <cellStyle name="20% - Accent6 2 2 2 3 3" xfId="5376" xr:uid="{00000000-0005-0000-0000-00002C030000}"/>
    <cellStyle name="20% - Accent6 2 2 2 4" xfId="1481" xr:uid="{00000000-0005-0000-0000-00002D030000}"/>
    <cellStyle name="20% - Accent6 2 2 2 4 2" xfId="3711" xr:uid="{00000000-0005-0000-0000-00002E030000}"/>
    <cellStyle name="20% - Accent6 2 2 2 4 2 2" xfId="7934" xr:uid="{00000000-0005-0000-0000-00002F030000}"/>
    <cellStyle name="20% - Accent6 2 2 2 4 3" xfId="5789" xr:uid="{00000000-0005-0000-0000-000030030000}"/>
    <cellStyle name="20% - Accent6 2 2 2 5" xfId="1895" xr:uid="{00000000-0005-0000-0000-000031030000}"/>
    <cellStyle name="20% - Accent6 2 2 2 5 2" xfId="4124" xr:uid="{00000000-0005-0000-0000-000032030000}"/>
    <cellStyle name="20% - Accent6 2 2 2 5 2 2" xfId="8347" xr:uid="{00000000-0005-0000-0000-000033030000}"/>
    <cellStyle name="20% - Accent6 2 2 2 5 3" xfId="6202" xr:uid="{00000000-0005-0000-0000-000034030000}"/>
    <cellStyle name="20% - Accent6 2 2 2 6" xfId="2308" xr:uid="{00000000-0005-0000-0000-000035030000}"/>
    <cellStyle name="20% - Accent6 2 2 2 6 2" xfId="6615" xr:uid="{00000000-0005-0000-0000-000036030000}"/>
    <cellStyle name="20% - Accent6 2 2 2 7" xfId="4549" xr:uid="{00000000-0005-0000-0000-000037030000}"/>
    <cellStyle name="20% - Accent6 2 2 3" xfId="613" xr:uid="{00000000-0005-0000-0000-000038030000}"/>
    <cellStyle name="20% - Accent6 2 2 3 2" xfId="2884" xr:uid="{00000000-0005-0000-0000-000039030000}"/>
    <cellStyle name="20% - Accent6 2 2 3 2 2" xfId="7107" xr:uid="{00000000-0005-0000-0000-00003A030000}"/>
    <cellStyle name="20% - Accent6 2 2 3 3" xfId="4962" xr:uid="{00000000-0005-0000-0000-00003B030000}"/>
    <cellStyle name="20% - Accent6 2 2 4" xfId="1066" xr:uid="{00000000-0005-0000-0000-00003C030000}"/>
    <cellStyle name="20% - Accent6 2 2 4 2" xfId="3297" xr:uid="{00000000-0005-0000-0000-00003D030000}"/>
    <cellStyle name="20% - Accent6 2 2 4 2 2" xfId="7520" xr:uid="{00000000-0005-0000-0000-00003E030000}"/>
    <cellStyle name="20% - Accent6 2 2 4 3" xfId="5375" xr:uid="{00000000-0005-0000-0000-00003F030000}"/>
    <cellStyle name="20% - Accent6 2 2 5" xfId="1480" xr:uid="{00000000-0005-0000-0000-000040030000}"/>
    <cellStyle name="20% - Accent6 2 2 5 2" xfId="3710" xr:uid="{00000000-0005-0000-0000-000041030000}"/>
    <cellStyle name="20% - Accent6 2 2 5 2 2" xfId="7933" xr:uid="{00000000-0005-0000-0000-000042030000}"/>
    <cellStyle name="20% - Accent6 2 2 5 3" xfId="5788" xr:uid="{00000000-0005-0000-0000-000043030000}"/>
    <cellStyle name="20% - Accent6 2 2 6" xfId="1894" xr:uid="{00000000-0005-0000-0000-000044030000}"/>
    <cellStyle name="20% - Accent6 2 2 6 2" xfId="4123" xr:uid="{00000000-0005-0000-0000-000045030000}"/>
    <cellStyle name="20% - Accent6 2 2 6 2 2" xfId="8346" xr:uid="{00000000-0005-0000-0000-000046030000}"/>
    <cellStyle name="20% - Accent6 2 2 6 3" xfId="6201" xr:uid="{00000000-0005-0000-0000-000047030000}"/>
    <cellStyle name="20% - Accent6 2 2 7" xfId="2307" xr:uid="{00000000-0005-0000-0000-000048030000}"/>
    <cellStyle name="20% - Accent6 2 2 7 2" xfId="6614" xr:uid="{00000000-0005-0000-0000-000049030000}"/>
    <cellStyle name="20% - Accent6 2 2 8" xfId="4548"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09" xr:uid="{00000000-0005-0000-0000-00004E030000}"/>
    <cellStyle name="20% - Accent6 2 3 2 3" xfId="4964" xr:uid="{00000000-0005-0000-0000-00004F030000}"/>
    <cellStyle name="20% - Accent6 2 3 3" xfId="1068" xr:uid="{00000000-0005-0000-0000-000050030000}"/>
    <cellStyle name="20% - Accent6 2 3 3 2" xfId="3299" xr:uid="{00000000-0005-0000-0000-000051030000}"/>
    <cellStyle name="20% - Accent6 2 3 3 2 2" xfId="7522" xr:uid="{00000000-0005-0000-0000-000052030000}"/>
    <cellStyle name="20% - Accent6 2 3 3 3" xfId="5377" xr:uid="{00000000-0005-0000-0000-000053030000}"/>
    <cellStyle name="20% - Accent6 2 3 4" xfId="1482" xr:uid="{00000000-0005-0000-0000-000054030000}"/>
    <cellStyle name="20% - Accent6 2 3 4 2" xfId="3712" xr:uid="{00000000-0005-0000-0000-000055030000}"/>
    <cellStyle name="20% - Accent6 2 3 4 2 2" xfId="7935" xr:uid="{00000000-0005-0000-0000-000056030000}"/>
    <cellStyle name="20% - Accent6 2 3 4 3" xfId="5790" xr:uid="{00000000-0005-0000-0000-000057030000}"/>
    <cellStyle name="20% - Accent6 2 3 5" xfId="1896" xr:uid="{00000000-0005-0000-0000-000058030000}"/>
    <cellStyle name="20% - Accent6 2 3 5 2" xfId="4125" xr:uid="{00000000-0005-0000-0000-000059030000}"/>
    <cellStyle name="20% - Accent6 2 3 5 2 2" xfId="8348" xr:uid="{00000000-0005-0000-0000-00005A030000}"/>
    <cellStyle name="20% - Accent6 2 3 5 3" xfId="6203" xr:uid="{00000000-0005-0000-0000-00005B030000}"/>
    <cellStyle name="20% - Accent6 2 3 6" xfId="2309" xr:uid="{00000000-0005-0000-0000-00005C030000}"/>
    <cellStyle name="20% - Accent6 2 3 6 2" xfId="6616" xr:uid="{00000000-0005-0000-0000-00005D030000}"/>
    <cellStyle name="20% - Accent6 2 3 7" xfId="4550" xr:uid="{00000000-0005-0000-0000-00005E030000}"/>
    <cellStyle name="20% - Accent6 2 4" xfId="612" xr:uid="{00000000-0005-0000-0000-00005F030000}"/>
    <cellStyle name="20% - Accent6 2 4 2" xfId="2883" xr:uid="{00000000-0005-0000-0000-000060030000}"/>
    <cellStyle name="20% - Accent6 2 4 2 2" xfId="7106" xr:uid="{00000000-0005-0000-0000-000061030000}"/>
    <cellStyle name="20% - Accent6 2 4 3" xfId="4961" xr:uid="{00000000-0005-0000-0000-000062030000}"/>
    <cellStyle name="20% - Accent6 2 5" xfId="1065" xr:uid="{00000000-0005-0000-0000-000063030000}"/>
    <cellStyle name="20% - Accent6 2 5 2" xfId="3296" xr:uid="{00000000-0005-0000-0000-000064030000}"/>
    <cellStyle name="20% - Accent6 2 5 2 2" xfId="7519" xr:uid="{00000000-0005-0000-0000-000065030000}"/>
    <cellStyle name="20% - Accent6 2 5 3" xfId="5374" xr:uid="{00000000-0005-0000-0000-000066030000}"/>
    <cellStyle name="20% - Accent6 2 6" xfId="1479" xr:uid="{00000000-0005-0000-0000-000067030000}"/>
    <cellStyle name="20% - Accent6 2 6 2" xfId="3709" xr:uid="{00000000-0005-0000-0000-000068030000}"/>
    <cellStyle name="20% - Accent6 2 6 2 2" xfId="7932" xr:uid="{00000000-0005-0000-0000-000069030000}"/>
    <cellStyle name="20% - Accent6 2 6 3" xfId="5787" xr:uid="{00000000-0005-0000-0000-00006A030000}"/>
    <cellStyle name="20% - Accent6 2 7" xfId="1893" xr:uid="{00000000-0005-0000-0000-00006B030000}"/>
    <cellStyle name="20% - Accent6 2 7 2" xfId="4122" xr:uid="{00000000-0005-0000-0000-00006C030000}"/>
    <cellStyle name="20% - Accent6 2 7 2 2" xfId="8345" xr:uid="{00000000-0005-0000-0000-00006D030000}"/>
    <cellStyle name="20% - Accent6 2 7 3" xfId="6200" xr:uid="{00000000-0005-0000-0000-00006E030000}"/>
    <cellStyle name="20% - Accent6 2 8" xfId="2306" xr:uid="{00000000-0005-0000-0000-00006F030000}"/>
    <cellStyle name="20% - Accent6 2 8 2" xfId="6613" xr:uid="{00000000-0005-0000-0000-000070030000}"/>
    <cellStyle name="20% - Accent6 2 9" xfId="4547"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1" xr:uid="{00000000-0005-0000-0000-000076030000}"/>
    <cellStyle name="20% - Accent6 3 2 2 3" xfId="4966" xr:uid="{00000000-0005-0000-0000-000077030000}"/>
    <cellStyle name="20% - Accent6 3 2 3" xfId="1070" xr:uid="{00000000-0005-0000-0000-000078030000}"/>
    <cellStyle name="20% - Accent6 3 2 3 2" xfId="3301" xr:uid="{00000000-0005-0000-0000-000079030000}"/>
    <cellStyle name="20% - Accent6 3 2 3 2 2" xfId="7524" xr:uid="{00000000-0005-0000-0000-00007A030000}"/>
    <cellStyle name="20% - Accent6 3 2 3 3" xfId="5379" xr:uid="{00000000-0005-0000-0000-00007B030000}"/>
    <cellStyle name="20% - Accent6 3 2 4" xfId="1484" xr:uid="{00000000-0005-0000-0000-00007C030000}"/>
    <cellStyle name="20% - Accent6 3 2 4 2" xfId="3714" xr:uid="{00000000-0005-0000-0000-00007D030000}"/>
    <cellStyle name="20% - Accent6 3 2 4 2 2" xfId="7937" xr:uid="{00000000-0005-0000-0000-00007E030000}"/>
    <cellStyle name="20% - Accent6 3 2 4 3" xfId="5792" xr:uid="{00000000-0005-0000-0000-00007F030000}"/>
    <cellStyle name="20% - Accent6 3 2 5" xfId="1898" xr:uid="{00000000-0005-0000-0000-000080030000}"/>
    <cellStyle name="20% - Accent6 3 2 5 2" xfId="4127" xr:uid="{00000000-0005-0000-0000-000081030000}"/>
    <cellStyle name="20% - Accent6 3 2 5 2 2" xfId="8350" xr:uid="{00000000-0005-0000-0000-000082030000}"/>
    <cellStyle name="20% - Accent6 3 2 5 3" xfId="6205" xr:uid="{00000000-0005-0000-0000-000083030000}"/>
    <cellStyle name="20% - Accent6 3 2 6" xfId="2311" xr:uid="{00000000-0005-0000-0000-000084030000}"/>
    <cellStyle name="20% - Accent6 3 2 6 2" xfId="6618" xr:uid="{00000000-0005-0000-0000-000085030000}"/>
    <cellStyle name="20% - Accent6 3 2 7" xfId="4552" xr:uid="{00000000-0005-0000-0000-000086030000}"/>
    <cellStyle name="20% - Accent6 3 3" xfId="616" xr:uid="{00000000-0005-0000-0000-000087030000}"/>
    <cellStyle name="20% - Accent6 3 3 2" xfId="2887" xr:uid="{00000000-0005-0000-0000-000088030000}"/>
    <cellStyle name="20% - Accent6 3 3 2 2" xfId="7110" xr:uid="{00000000-0005-0000-0000-000089030000}"/>
    <cellStyle name="20% - Accent6 3 3 3" xfId="4965" xr:uid="{00000000-0005-0000-0000-00008A030000}"/>
    <cellStyle name="20% - Accent6 3 4" xfId="1069" xr:uid="{00000000-0005-0000-0000-00008B030000}"/>
    <cellStyle name="20% - Accent6 3 4 2" xfId="3300" xr:uid="{00000000-0005-0000-0000-00008C030000}"/>
    <cellStyle name="20% - Accent6 3 4 2 2" xfId="7523" xr:uid="{00000000-0005-0000-0000-00008D030000}"/>
    <cellStyle name="20% - Accent6 3 4 3" xfId="5378" xr:uid="{00000000-0005-0000-0000-00008E030000}"/>
    <cellStyle name="20% - Accent6 3 5" xfId="1483" xr:uid="{00000000-0005-0000-0000-00008F030000}"/>
    <cellStyle name="20% - Accent6 3 5 2" xfId="3713" xr:uid="{00000000-0005-0000-0000-000090030000}"/>
    <cellStyle name="20% - Accent6 3 5 2 2" xfId="7936" xr:uid="{00000000-0005-0000-0000-000091030000}"/>
    <cellStyle name="20% - Accent6 3 5 3" xfId="5791" xr:uid="{00000000-0005-0000-0000-000092030000}"/>
    <cellStyle name="20% - Accent6 3 6" xfId="1897" xr:uid="{00000000-0005-0000-0000-000093030000}"/>
    <cellStyle name="20% - Accent6 3 6 2" xfId="4126" xr:uid="{00000000-0005-0000-0000-000094030000}"/>
    <cellStyle name="20% - Accent6 3 6 2 2" xfId="8349" xr:uid="{00000000-0005-0000-0000-000095030000}"/>
    <cellStyle name="20% - Accent6 3 6 3" xfId="6204" xr:uid="{00000000-0005-0000-0000-000096030000}"/>
    <cellStyle name="20% - Accent6 3 7" xfId="2310" xr:uid="{00000000-0005-0000-0000-000097030000}"/>
    <cellStyle name="20% - Accent6 3 7 2" xfId="6617" xr:uid="{00000000-0005-0000-0000-000098030000}"/>
    <cellStyle name="20% - Accent6 3 8" xfId="4551"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2" xr:uid="{00000000-0005-0000-0000-00009D030000}"/>
    <cellStyle name="20% - Accent6 4 2 3" xfId="4967" xr:uid="{00000000-0005-0000-0000-00009E030000}"/>
    <cellStyle name="20% - Accent6 4 3" xfId="1071" xr:uid="{00000000-0005-0000-0000-00009F030000}"/>
    <cellStyle name="20% - Accent6 4 3 2" xfId="3302" xr:uid="{00000000-0005-0000-0000-0000A0030000}"/>
    <cellStyle name="20% - Accent6 4 3 2 2" xfId="7525" xr:uid="{00000000-0005-0000-0000-0000A1030000}"/>
    <cellStyle name="20% - Accent6 4 3 3" xfId="5380" xr:uid="{00000000-0005-0000-0000-0000A2030000}"/>
    <cellStyle name="20% - Accent6 4 4" xfId="1485" xr:uid="{00000000-0005-0000-0000-0000A3030000}"/>
    <cellStyle name="20% - Accent6 4 4 2" xfId="3715" xr:uid="{00000000-0005-0000-0000-0000A4030000}"/>
    <cellStyle name="20% - Accent6 4 4 2 2" xfId="7938" xr:uid="{00000000-0005-0000-0000-0000A5030000}"/>
    <cellStyle name="20% - Accent6 4 4 3" xfId="5793" xr:uid="{00000000-0005-0000-0000-0000A6030000}"/>
    <cellStyle name="20% - Accent6 4 5" xfId="1899" xr:uid="{00000000-0005-0000-0000-0000A7030000}"/>
    <cellStyle name="20% - Accent6 4 5 2" xfId="4128" xr:uid="{00000000-0005-0000-0000-0000A8030000}"/>
    <cellStyle name="20% - Accent6 4 5 2 2" xfId="8351" xr:uid="{00000000-0005-0000-0000-0000A9030000}"/>
    <cellStyle name="20% - Accent6 4 5 3" xfId="6206" xr:uid="{00000000-0005-0000-0000-0000AA030000}"/>
    <cellStyle name="20% - Accent6 4 6" xfId="2312" xr:uid="{00000000-0005-0000-0000-0000AB030000}"/>
    <cellStyle name="20% - Accent6 4 6 2" xfId="6619" xr:uid="{00000000-0005-0000-0000-0000AC030000}"/>
    <cellStyle name="20% - Accent6 4 7" xfId="4553" xr:uid="{00000000-0005-0000-0000-0000AD030000}"/>
    <cellStyle name="20% - Accent6 5" xfId="611" xr:uid="{00000000-0005-0000-0000-0000AE030000}"/>
    <cellStyle name="20% - Accent6 5 2" xfId="2882" xr:uid="{00000000-0005-0000-0000-0000AF030000}"/>
    <cellStyle name="20% - Accent6 5 2 2" xfId="7105" xr:uid="{00000000-0005-0000-0000-0000B0030000}"/>
    <cellStyle name="20% - Accent6 5 3" xfId="4960" xr:uid="{00000000-0005-0000-0000-0000B1030000}"/>
    <cellStyle name="20% - Accent6 6" xfId="1064" xr:uid="{00000000-0005-0000-0000-0000B2030000}"/>
    <cellStyle name="20% - Accent6 6 2" xfId="3295" xr:uid="{00000000-0005-0000-0000-0000B3030000}"/>
    <cellStyle name="20% - Accent6 6 2 2" xfId="7518" xr:uid="{00000000-0005-0000-0000-0000B4030000}"/>
    <cellStyle name="20% - Accent6 6 3" xfId="5373" xr:uid="{00000000-0005-0000-0000-0000B5030000}"/>
    <cellStyle name="20% - Accent6 7" xfId="1478" xr:uid="{00000000-0005-0000-0000-0000B6030000}"/>
    <cellStyle name="20% - Accent6 7 2" xfId="3708" xr:uid="{00000000-0005-0000-0000-0000B7030000}"/>
    <cellStyle name="20% - Accent6 7 2 2" xfId="7931" xr:uid="{00000000-0005-0000-0000-0000B8030000}"/>
    <cellStyle name="20% - Accent6 7 3" xfId="5786" xr:uid="{00000000-0005-0000-0000-0000B9030000}"/>
    <cellStyle name="20% - Accent6 8" xfId="1892" xr:uid="{00000000-0005-0000-0000-0000BA030000}"/>
    <cellStyle name="20% - Accent6 8 2" xfId="4121" xr:uid="{00000000-0005-0000-0000-0000BB030000}"/>
    <cellStyle name="20% - Accent6 8 2 2" xfId="8344" xr:uid="{00000000-0005-0000-0000-0000BC030000}"/>
    <cellStyle name="20% - Accent6 8 3" xfId="6199" xr:uid="{00000000-0005-0000-0000-0000BD030000}"/>
    <cellStyle name="20% - Accent6 9" xfId="2305" xr:uid="{00000000-0005-0000-0000-0000BE030000}"/>
    <cellStyle name="20% - Accent6 9 2" xfId="6612" xr:uid="{00000000-0005-0000-0000-0000BF030000}"/>
    <cellStyle name="40% - Accent1" xfId="49" builtinId="31" customBuiltin="1"/>
    <cellStyle name="40% - Accent1 10" xfId="4554"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6" xr:uid="{00000000-0005-0000-0000-0000C7030000}"/>
    <cellStyle name="40% - Accent1 2 2 2 2 3" xfId="4971" xr:uid="{00000000-0005-0000-0000-0000C8030000}"/>
    <cellStyle name="40% - Accent1 2 2 2 3" xfId="1075" xr:uid="{00000000-0005-0000-0000-0000C9030000}"/>
    <cellStyle name="40% - Accent1 2 2 2 3 2" xfId="3306" xr:uid="{00000000-0005-0000-0000-0000CA030000}"/>
    <cellStyle name="40% - Accent1 2 2 2 3 2 2" xfId="7529" xr:uid="{00000000-0005-0000-0000-0000CB030000}"/>
    <cellStyle name="40% - Accent1 2 2 2 3 3" xfId="5384" xr:uid="{00000000-0005-0000-0000-0000CC030000}"/>
    <cellStyle name="40% - Accent1 2 2 2 4" xfId="1489" xr:uid="{00000000-0005-0000-0000-0000CD030000}"/>
    <cellStyle name="40% - Accent1 2 2 2 4 2" xfId="3719" xr:uid="{00000000-0005-0000-0000-0000CE030000}"/>
    <cellStyle name="40% - Accent1 2 2 2 4 2 2" xfId="7942" xr:uid="{00000000-0005-0000-0000-0000CF030000}"/>
    <cellStyle name="40% - Accent1 2 2 2 4 3" xfId="5797" xr:uid="{00000000-0005-0000-0000-0000D0030000}"/>
    <cellStyle name="40% - Accent1 2 2 2 5" xfId="1903" xr:uid="{00000000-0005-0000-0000-0000D1030000}"/>
    <cellStyle name="40% - Accent1 2 2 2 5 2" xfId="4132" xr:uid="{00000000-0005-0000-0000-0000D2030000}"/>
    <cellStyle name="40% - Accent1 2 2 2 5 2 2" xfId="8355" xr:uid="{00000000-0005-0000-0000-0000D3030000}"/>
    <cellStyle name="40% - Accent1 2 2 2 5 3" xfId="6210" xr:uid="{00000000-0005-0000-0000-0000D4030000}"/>
    <cellStyle name="40% - Accent1 2 2 2 6" xfId="2316" xr:uid="{00000000-0005-0000-0000-0000D5030000}"/>
    <cellStyle name="40% - Accent1 2 2 2 6 2" xfId="6623" xr:uid="{00000000-0005-0000-0000-0000D6030000}"/>
    <cellStyle name="40% - Accent1 2 2 2 7" xfId="4557" xr:uid="{00000000-0005-0000-0000-0000D7030000}"/>
    <cellStyle name="40% - Accent1 2 2 3" xfId="621" xr:uid="{00000000-0005-0000-0000-0000D8030000}"/>
    <cellStyle name="40% - Accent1 2 2 3 2" xfId="2892" xr:uid="{00000000-0005-0000-0000-0000D9030000}"/>
    <cellStyle name="40% - Accent1 2 2 3 2 2" xfId="7115" xr:uid="{00000000-0005-0000-0000-0000DA030000}"/>
    <cellStyle name="40% - Accent1 2 2 3 3" xfId="4970" xr:uid="{00000000-0005-0000-0000-0000DB030000}"/>
    <cellStyle name="40% - Accent1 2 2 4" xfId="1074" xr:uid="{00000000-0005-0000-0000-0000DC030000}"/>
    <cellStyle name="40% - Accent1 2 2 4 2" xfId="3305" xr:uid="{00000000-0005-0000-0000-0000DD030000}"/>
    <cellStyle name="40% - Accent1 2 2 4 2 2" xfId="7528" xr:uid="{00000000-0005-0000-0000-0000DE030000}"/>
    <cellStyle name="40% - Accent1 2 2 4 3" xfId="5383" xr:uid="{00000000-0005-0000-0000-0000DF030000}"/>
    <cellStyle name="40% - Accent1 2 2 5" xfId="1488" xr:uid="{00000000-0005-0000-0000-0000E0030000}"/>
    <cellStyle name="40% - Accent1 2 2 5 2" xfId="3718" xr:uid="{00000000-0005-0000-0000-0000E1030000}"/>
    <cellStyle name="40% - Accent1 2 2 5 2 2" xfId="7941" xr:uid="{00000000-0005-0000-0000-0000E2030000}"/>
    <cellStyle name="40% - Accent1 2 2 5 3" xfId="5796" xr:uid="{00000000-0005-0000-0000-0000E3030000}"/>
    <cellStyle name="40% - Accent1 2 2 6" xfId="1902" xr:uid="{00000000-0005-0000-0000-0000E4030000}"/>
    <cellStyle name="40% - Accent1 2 2 6 2" xfId="4131" xr:uid="{00000000-0005-0000-0000-0000E5030000}"/>
    <cellStyle name="40% - Accent1 2 2 6 2 2" xfId="8354" xr:uid="{00000000-0005-0000-0000-0000E6030000}"/>
    <cellStyle name="40% - Accent1 2 2 6 3" xfId="6209" xr:uid="{00000000-0005-0000-0000-0000E7030000}"/>
    <cellStyle name="40% - Accent1 2 2 7" xfId="2315" xr:uid="{00000000-0005-0000-0000-0000E8030000}"/>
    <cellStyle name="40% - Accent1 2 2 7 2" xfId="6622" xr:uid="{00000000-0005-0000-0000-0000E9030000}"/>
    <cellStyle name="40% - Accent1 2 2 8" xfId="4556"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7" xr:uid="{00000000-0005-0000-0000-0000EE030000}"/>
    <cellStyle name="40% - Accent1 2 3 2 3" xfId="4972" xr:uid="{00000000-0005-0000-0000-0000EF030000}"/>
    <cellStyle name="40% - Accent1 2 3 3" xfId="1076" xr:uid="{00000000-0005-0000-0000-0000F0030000}"/>
    <cellStyle name="40% - Accent1 2 3 3 2" xfId="3307" xr:uid="{00000000-0005-0000-0000-0000F1030000}"/>
    <cellStyle name="40% - Accent1 2 3 3 2 2" xfId="7530" xr:uid="{00000000-0005-0000-0000-0000F2030000}"/>
    <cellStyle name="40% - Accent1 2 3 3 3" xfId="5385" xr:uid="{00000000-0005-0000-0000-0000F3030000}"/>
    <cellStyle name="40% - Accent1 2 3 4" xfId="1490" xr:uid="{00000000-0005-0000-0000-0000F4030000}"/>
    <cellStyle name="40% - Accent1 2 3 4 2" xfId="3720" xr:uid="{00000000-0005-0000-0000-0000F5030000}"/>
    <cellStyle name="40% - Accent1 2 3 4 2 2" xfId="7943" xr:uid="{00000000-0005-0000-0000-0000F6030000}"/>
    <cellStyle name="40% - Accent1 2 3 4 3" xfId="5798" xr:uid="{00000000-0005-0000-0000-0000F7030000}"/>
    <cellStyle name="40% - Accent1 2 3 5" xfId="1904" xr:uid="{00000000-0005-0000-0000-0000F8030000}"/>
    <cellStyle name="40% - Accent1 2 3 5 2" xfId="4133" xr:uid="{00000000-0005-0000-0000-0000F9030000}"/>
    <cellStyle name="40% - Accent1 2 3 5 2 2" xfId="8356" xr:uid="{00000000-0005-0000-0000-0000FA030000}"/>
    <cellStyle name="40% - Accent1 2 3 5 3" xfId="6211" xr:uid="{00000000-0005-0000-0000-0000FB030000}"/>
    <cellStyle name="40% - Accent1 2 3 6" xfId="2317" xr:uid="{00000000-0005-0000-0000-0000FC030000}"/>
    <cellStyle name="40% - Accent1 2 3 6 2" xfId="6624" xr:uid="{00000000-0005-0000-0000-0000FD030000}"/>
    <cellStyle name="40% - Accent1 2 3 7" xfId="4558" xr:uid="{00000000-0005-0000-0000-0000FE030000}"/>
    <cellStyle name="40% - Accent1 2 4" xfId="620" xr:uid="{00000000-0005-0000-0000-0000FF030000}"/>
    <cellStyle name="40% - Accent1 2 4 2" xfId="2891" xr:uid="{00000000-0005-0000-0000-000000040000}"/>
    <cellStyle name="40% - Accent1 2 4 2 2" xfId="7114" xr:uid="{00000000-0005-0000-0000-000001040000}"/>
    <cellStyle name="40% - Accent1 2 4 3" xfId="4969" xr:uid="{00000000-0005-0000-0000-000002040000}"/>
    <cellStyle name="40% - Accent1 2 5" xfId="1073" xr:uid="{00000000-0005-0000-0000-000003040000}"/>
    <cellStyle name="40% - Accent1 2 5 2" xfId="3304" xr:uid="{00000000-0005-0000-0000-000004040000}"/>
    <cellStyle name="40% - Accent1 2 5 2 2" xfId="7527" xr:uid="{00000000-0005-0000-0000-000005040000}"/>
    <cellStyle name="40% - Accent1 2 5 3" xfId="5382" xr:uid="{00000000-0005-0000-0000-000006040000}"/>
    <cellStyle name="40% - Accent1 2 6" xfId="1487" xr:uid="{00000000-0005-0000-0000-000007040000}"/>
    <cellStyle name="40% - Accent1 2 6 2" xfId="3717" xr:uid="{00000000-0005-0000-0000-000008040000}"/>
    <cellStyle name="40% - Accent1 2 6 2 2" xfId="7940" xr:uid="{00000000-0005-0000-0000-000009040000}"/>
    <cellStyle name="40% - Accent1 2 6 3" xfId="5795" xr:uid="{00000000-0005-0000-0000-00000A040000}"/>
    <cellStyle name="40% - Accent1 2 7" xfId="1901" xr:uid="{00000000-0005-0000-0000-00000B040000}"/>
    <cellStyle name="40% - Accent1 2 7 2" xfId="4130" xr:uid="{00000000-0005-0000-0000-00000C040000}"/>
    <cellStyle name="40% - Accent1 2 7 2 2" xfId="8353" xr:uid="{00000000-0005-0000-0000-00000D040000}"/>
    <cellStyle name="40% - Accent1 2 7 3" xfId="6208" xr:uid="{00000000-0005-0000-0000-00000E040000}"/>
    <cellStyle name="40% - Accent1 2 8" xfId="2314" xr:uid="{00000000-0005-0000-0000-00000F040000}"/>
    <cellStyle name="40% - Accent1 2 8 2" xfId="6621" xr:uid="{00000000-0005-0000-0000-000010040000}"/>
    <cellStyle name="40% - Accent1 2 9" xfId="4555"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19" xr:uid="{00000000-0005-0000-0000-000016040000}"/>
    <cellStyle name="40% - Accent1 3 2 2 3" xfId="4974" xr:uid="{00000000-0005-0000-0000-000017040000}"/>
    <cellStyle name="40% - Accent1 3 2 3" xfId="1078" xr:uid="{00000000-0005-0000-0000-000018040000}"/>
    <cellStyle name="40% - Accent1 3 2 3 2" xfId="3309" xr:uid="{00000000-0005-0000-0000-000019040000}"/>
    <cellStyle name="40% - Accent1 3 2 3 2 2" xfId="7532" xr:uid="{00000000-0005-0000-0000-00001A040000}"/>
    <cellStyle name="40% - Accent1 3 2 3 3" xfId="5387" xr:uid="{00000000-0005-0000-0000-00001B040000}"/>
    <cellStyle name="40% - Accent1 3 2 4" xfId="1492" xr:uid="{00000000-0005-0000-0000-00001C040000}"/>
    <cellStyle name="40% - Accent1 3 2 4 2" xfId="3722" xr:uid="{00000000-0005-0000-0000-00001D040000}"/>
    <cellStyle name="40% - Accent1 3 2 4 2 2" xfId="7945" xr:uid="{00000000-0005-0000-0000-00001E040000}"/>
    <cellStyle name="40% - Accent1 3 2 4 3" xfId="5800" xr:uid="{00000000-0005-0000-0000-00001F040000}"/>
    <cellStyle name="40% - Accent1 3 2 5" xfId="1906" xr:uid="{00000000-0005-0000-0000-000020040000}"/>
    <cellStyle name="40% - Accent1 3 2 5 2" xfId="4135" xr:uid="{00000000-0005-0000-0000-000021040000}"/>
    <cellStyle name="40% - Accent1 3 2 5 2 2" xfId="8358" xr:uid="{00000000-0005-0000-0000-000022040000}"/>
    <cellStyle name="40% - Accent1 3 2 5 3" xfId="6213" xr:uid="{00000000-0005-0000-0000-000023040000}"/>
    <cellStyle name="40% - Accent1 3 2 6" xfId="2319" xr:uid="{00000000-0005-0000-0000-000024040000}"/>
    <cellStyle name="40% - Accent1 3 2 6 2" xfId="6626" xr:uid="{00000000-0005-0000-0000-000025040000}"/>
    <cellStyle name="40% - Accent1 3 2 7" xfId="4560" xr:uid="{00000000-0005-0000-0000-000026040000}"/>
    <cellStyle name="40% - Accent1 3 3" xfId="624" xr:uid="{00000000-0005-0000-0000-000027040000}"/>
    <cellStyle name="40% - Accent1 3 3 2" xfId="2895" xr:uid="{00000000-0005-0000-0000-000028040000}"/>
    <cellStyle name="40% - Accent1 3 3 2 2" xfId="7118" xr:uid="{00000000-0005-0000-0000-000029040000}"/>
    <cellStyle name="40% - Accent1 3 3 3" xfId="4973" xr:uid="{00000000-0005-0000-0000-00002A040000}"/>
    <cellStyle name="40% - Accent1 3 4" xfId="1077" xr:uid="{00000000-0005-0000-0000-00002B040000}"/>
    <cellStyle name="40% - Accent1 3 4 2" xfId="3308" xr:uid="{00000000-0005-0000-0000-00002C040000}"/>
    <cellStyle name="40% - Accent1 3 4 2 2" xfId="7531" xr:uid="{00000000-0005-0000-0000-00002D040000}"/>
    <cellStyle name="40% - Accent1 3 4 3" xfId="5386" xr:uid="{00000000-0005-0000-0000-00002E040000}"/>
    <cellStyle name="40% - Accent1 3 5" xfId="1491" xr:uid="{00000000-0005-0000-0000-00002F040000}"/>
    <cellStyle name="40% - Accent1 3 5 2" xfId="3721" xr:uid="{00000000-0005-0000-0000-000030040000}"/>
    <cellStyle name="40% - Accent1 3 5 2 2" xfId="7944" xr:uid="{00000000-0005-0000-0000-000031040000}"/>
    <cellStyle name="40% - Accent1 3 5 3" xfId="5799" xr:uid="{00000000-0005-0000-0000-000032040000}"/>
    <cellStyle name="40% - Accent1 3 6" xfId="1905" xr:uid="{00000000-0005-0000-0000-000033040000}"/>
    <cellStyle name="40% - Accent1 3 6 2" xfId="4134" xr:uid="{00000000-0005-0000-0000-000034040000}"/>
    <cellStyle name="40% - Accent1 3 6 2 2" xfId="8357" xr:uid="{00000000-0005-0000-0000-000035040000}"/>
    <cellStyle name="40% - Accent1 3 6 3" xfId="6212" xr:uid="{00000000-0005-0000-0000-000036040000}"/>
    <cellStyle name="40% - Accent1 3 7" xfId="2318" xr:uid="{00000000-0005-0000-0000-000037040000}"/>
    <cellStyle name="40% - Accent1 3 7 2" xfId="6625" xr:uid="{00000000-0005-0000-0000-000038040000}"/>
    <cellStyle name="40% - Accent1 3 8" xfId="4559"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0" xr:uid="{00000000-0005-0000-0000-00003D040000}"/>
    <cellStyle name="40% - Accent1 4 2 3" xfId="4975" xr:uid="{00000000-0005-0000-0000-00003E040000}"/>
    <cellStyle name="40% - Accent1 4 3" xfId="1079" xr:uid="{00000000-0005-0000-0000-00003F040000}"/>
    <cellStyle name="40% - Accent1 4 3 2" xfId="3310" xr:uid="{00000000-0005-0000-0000-000040040000}"/>
    <cellStyle name="40% - Accent1 4 3 2 2" xfId="7533" xr:uid="{00000000-0005-0000-0000-000041040000}"/>
    <cellStyle name="40% - Accent1 4 3 3" xfId="5388" xr:uid="{00000000-0005-0000-0000-000042040000}"/>
    <cellStyle name="40% - Accent1 4 4" xfId="1493" xr:uid="{00000000-0005-0000-0000-000043040000}"/>
    <cellStyle name="40% - Accent1 4 4 2" xfId="3723" xr:uid="{00000000-0005-0000-0000-000044040000}"/>
    <cellStyle name="40% - Accent1 4 4 2 2" xfId="7946" xr:uid="{00000000-0005-0000-0000-000045040000}"/>
    <cellStyle name="40% - Accent1 4 4 3" xfId="5801" xr:uid="{00000000-0005-0000-0000-000046040000}"/>
    <cellStyle name="40% - Accent1 4 5" xfId="1907" xr:uid="{00000000-0005-0000-0000-000047040000}"/>
    <cellStyle name="40% - Accent1 4 5 2" xfId="4136" xr:uid="{00000000-0005-0000-0000-000048040000}"/>
    <cellStyle name="40% - Accent1 4 5 2 2" xfId="8359" xr:uid="{00000000-0005-0000-0000-000049040000}"/>
    <cellStyle name="40% - Accent1 4 5 3" xfId="6214" xr:uid="{00000000-0005-0000-0000-00004A040000}"/>
    <cellStyle name="40% - Accent1 4 6" xfId="2320" xr:uid="{00000000-0005-0000-0000-00004B040000}"/>
    <cellStyle name="40% - Accent1 4 6 2" xfId="6627" xr:uid="{00000000-0005-0000-0000-00004C040000}"/>
    <cellStyle name="40% - Accent1 4 7" xfId="4561" xr:uid="{00000000-0005-0000-0000-00004D040000}"/>
    <cellStyle name="40% - Accent1 5" xfId="619" xr:uid="{00000000-0005-0000-0000-00004E040000}"/>
    <cellStyle name="40% - Accent1 5 2" xfId="2890" xr:uid="{00000000-0005-0000-0000-00004F040000}"/>
    <cellStyle name="40% - Accent1 5 2 2" xfId="7113" xr:uid="{00000000-0005-0000-0000-000050040000}"/>
    <cellStyle name="40% - Accent1 5 3" xfId="4968" xr:uid="{00000000-0005-0000-0000-000051040000}"/>
    <cellStyle name="40% - Accent1 6" xfId="1072" xr:uid="{00000000-0005-0000-0000-000052040000}"/>
    <cellStyle name="40% - Accent1 6 2" xfId="3303" xr:uid="{00000000-0005-0000-0000-000053040000}"/>
    <cellStyle name="40% - Accent1 6 2 2" xfId="7526" xr:uid="{00000000-0005-0000-0000-000054040000}"/>
    <cellStyle name="40% - Accent1 6 3" xfId="5381" xr:uid="{00000000-0005-0000-0000-000055040000}"/>
    <cellStyle name="40% - Accent1 7" xfId="1486" xr:uid="{00000000-0005-0000-0000-000056040000}"/>
    <cellStyle name="40% - Accent1 7 2" xfId="3716" xr:uid="{00000000-0005-0000-0000-000057040000}"/>
    <cellStyle name="40% - Accent1 7 2 2" xfId="7939" xr:uid="{00000000-0005-0000-0000-000058040000}"/>
    <cellStyle name="40% - Accent1 7 3" xfId="5794" xr:uid="{00000000-0005-0000-0000-000059040000}"/>
    <cellStyle name="40% - Accent1 8" xfId="1900" xr:uid="{00000000-0005-0000-0000-00005A040000}"/>
    <cellStyle name="40% - Accent1 8 2" xfId="4129" xr:uid="{00000000-0005-0000-0000-00005B040000}"/>
    <cellStyle name="40% - Accent1 8 2 2" xfId="8352" xr:uid="{00000000-0005-0000-0000-00005C040000}"/>
    <cellStyle name="40% - Accent1 8 3" xfId="6207" xr:uid="{00000000-0005-0000-0000-00005D040000}"/>
    <cellStyle name="40% - Accent1 9" xfId="2313" xr:uid="{00000000-0005-0000-0000-00005E040000}"/>
    <cellStyle name="40% - Accent1 9 2" xfId="6620" xr:uid="{00000000-0005-0000-0000-00005F040000}"/>
    <cellStyle name="40% - Accent2" xfId="57" builtinId="35" customBuiltin="1"/>
    <cellStyle name="40% - Accent2 10" xfId="4562"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4" xr:uid="{00000000-0005-0000-0000-000067040000}"/>
    <cellStyle name="40% - Accent2 2 2 2 2 3" xfId="4979" xr:uid="{00000000-0005-0000-0000-000068040000}"/>
    <cellStyle name="40% - Accent2 2 2 2 3" xfId="1083" xr:uid="{00000000-0005-0000-0000-000069040000}"/>
    <cellStyle name="40% - Accent2 2 2 2 3 2" xfId="3314" xr:uid="{00000000-0005-0000-0000-00006A040000}"/>
    <cellStyle name="40% - Accent2 2 2 2 3 2 2" xfId="7537" xr:uid="{00000000-0005-0000-0000-00006B040000}"/>
    <cellStyle name="40% - Accent2 2 2 2 3 3" xfId="5392" xr:uid="{00000000-0005-0000-0000-00006C040000}"/>
    <cellStyle name="40% - Accent2 2 2 2 4" xfId="1497" xr:uid="{00000000-0005-0000-0000-00006D040000}"/>
    <cellStyle name="40% - Accent2 2 2 2 4 2" xfId="3727" xr:uid="{00000000-0005-0000-0000-00006E040000}"/>
    <cellStyle name="40% - Accent2 2 2 2 4 2 2" xfId="7950" xr:uid="{00000000-0005-0000-0000-00006F040000}"/>
    <cellStyle name="40% - Accent2 2 2 2 4 3" xfId="5805" xr:uid="{00000000-0005-0000-0000-000070040000}"/>
    <cellStyle name="40% - Accent2 2 2 2 5" xfId="1911" xr:uid="{00000000-0005-0000-0000-000071040000}"/>
    <cellStyle name="40% - Accent2 2 2 2 5 2" xfId="4140" xr:uid="{00000000-0005-0000-0000-000072040000}"/>
    <cellStyle name="40% - Accent2 2 2 2 5 2 2" xfId="8363" xr:uid="{00000000-0005-0000-0000-000073040000}"/>
    <cellStyle name="40% - Accent2 2 2 2 5 3" xfId="6218" xr:uid="{00000000-0005-0000-0000-000074040000}"/>
    <cellStyle name="40% - Accent2 2 2 2 6" xfId="2324" xr:uid="{00000000-0005-0000-0000-000075040000}"/>
    <cellStyle name="40% - Accent2 2 2 2 6 2" xfId="6631" xr:uid="{00000000-0005-0000-0000-000076040000}"/>
    <cellStyle name="40% - Accent2 2 2 2 7" xfId="4565" xr:uid="{00000000-0005-0000-0000-000077040000}"/>
    <cellStyle name="40% - Accent2 2 2 3" xfId="629" xr:uid="{00000000-0005-0000-0000-000078040000}"/>
    <cellStyle name="40% - Accent2 2 2 3 2" xfId="2900" xr:uid="{00000000-0005-0000-0000-000079040000}"/>
    <cellStyle name="40% - Accent2 2 2 3 2 2" xfId="7123" xr:uid="{00000000-0005-0000-0000-00007A040000}"/>
    <cellStyle name="40% - Accent2 2 2 3 3" xfId="4978" xr:uid="{00000000-0005-0000-0000-00007B040000}"/>
    <cellStyle name="40% - Accent2 2 2 4" xfId="1082" xr:uid="{00000000-0005-0000-0000-00007C040000}"/>
    <cellStyle name="40% - Accent2 2 2 4 2" xfId="3313" xr:uid="{00000000-0005-0000-0000-00007D040000}"/>
    <cellStyle name="40% - Accent2 2 2 4 2 2" xfId="7536" xr:uid="{00000000-0005-0000-0000-00007E040000}"/>
    <cellStyle name="40% - Accent2 2 2 4 3" xfId="5391" xr:uid="{00000000-0005-0000-0000-00007F040000}"/>
    <cellStyle name="40% - Accent2 2 2 5" xfId="1496" xr:uid="{00000000-0005-0000-0000-000080040000}"/>
    <cellStyle name="40% - Accent2 2 2 5 2" xfId="3726" xr:uid="{00000000-0005-0000-0000-000081040000}"/>
    <cellStyle name="40% - Accent2 2 2 5 2 2" xfId="7949" xr:uid="{00000000-0005-0000-0000-000082040000}"/>
    <cellStyle name="40% - Accent2 2 2 5 3" xfId="5804" xr:uid="{00000000-0005-0000-0000-000083040000}"/>
    <cellStyle name="40% - Accent2 2 2 6" xfId="1910" xr:uid="{00000000-0005-0000-0000-000084040000}"/>
    <cellStyle name="40% - Accent2 2 2 6 2" xfId="4139" xr:uid="{00000000-0005-0000-0000-000085040000}"/>
    <cellStyle name="40% - Accent2 2 2 6 2 2" xfId="8362" xr:uid="{00000000-0005-0000-0000-000086040000}"/>
    <cellStyle name="40% - Accent2 2 2 6 3" xfId="6217" xr:uid="{00000000-0005-0000-0000-000087040000}"/>
    <cellStyle name="40% - Accent2 2 2 7" xfId="2323" xr:uid="{00000000-0005-0000-0000-000088040000}"/>
    <cellStyle name="40% - Accent2 2 2 7 2" xfId="6630" xr:uid="{00000000-0005-0000-0000-000089040000}"/>
    <cellStyle name="40% - Accent2 2 2 8" xfId="4564"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5" xr:uid="{00000000-0005-0000-0000-00008E040000}"/>
    <cellStyle name="40% - Accent2 2 3 2 3" xfId="4980" xr:uid="{00000000-0005-0000-0000-00008F040000}"/>
    <cellStyle name="40% - Accent2 2 3 3" xfId="1084" xr:uid="{00000000-0005-0000-0000-000090040000}"/>
    <cellStyle name="40% - Accent2 2 3 3 2" xfId="3315" xr:uid="{00000000-0005-0000-0000-000091040000}"/>
    <cellStyle name="40% - Accent2 2 3 3 2 2" xfId="7538" xr:uid="{00000000-0005-0000-0000-000092040000}"/>
    <cellStyle name="40% - Accent2 2 3 3 3" xfId="5393" xr:uid="{00000000-0005-0000-0000-000093040000}"/>
    <cellStyle name="40% - Accent2 2 3 4" xfId="1498" xr:uid="{00000000-0005-0000-0000-000094040000}"/>
    <cellStyle name="40% - Accent2 2 3 4 2" xfId="3728" xr:uid="{00000000-0005-0000-0000-000095040000}"/>
    <cellStyle name="40% - Accent2 2 3 4 2 2" xfId="7951" xr:uid="{00000000-0005-0000-0000-000096040000}"/>
    <cellStyle name="40% - Accent2 2 3 4 3" xfId="5806" xr:uid="{00000000-0005-0000-0000-000097040000}"/>
    <cellStyle name="40% - Accent2 2 3 5" xfId="1912" xr:uid="{00000000-0005-0000-0000-000098040000}"/>
    <cellStyle name="40% - Accent2 2 3 5 2" xfId="4141" xr:uid="{00000000-0005-0000-0000-000099040000}"/>
    <cellStyle name="40% - Accent2 2 3 5 2 2" xfId="8364" xr:uid="{00000000-0005-0000-0000-00009A040000}"/>
    <cellStyle name="40% - Accent2 2 3 5 3" xfId="6219" xr:uid="{00000000-0005-0000-0000-00009B040000}"/>
    <cellStyle name="40% - Accent2 2 3 6" xfId="2325" xr:uid="{00000000-0005-0000-0000-00009C040000}"/>
    <cellStyle name="40% - Accent2 2 3 6 2" xfId="6632" xr:uid="{00000000-0005-0000-0000-00009D040000}"/>
    <cellStyle name="40% - Accent2 2 3 7" xfId="4566" xr:uid="{00000000-0005-0000-0000-00009E040000}"/>
    <cellStyle name="40% - Accent2 2 4" xfId="628" xr:uid="{00000000-0005-0000-0000-00009F040000}"/>
    <cellStyle name="40% - Accent2 2 4 2" xfId="2899" xr:uid="{00000000-0005-0000-0000-0000A0040000}"/>
    <cellStyle name="40% - Accent2 2 4 2 2" xfId="7122" xr:uid="{00000000-0005-0000-0000-0000A1040000}"/>
    <cellStyle name="40% - Accent2 2 4 3" xfId="4977" xr:uid="{00000000-0005-0000-0000-0000A2040000}"/>
    <cellStyle name="40% - Accent2 2 5" xfId="1081" xr:uid="{00000000-0005-0000-0000-0000A3040000}"/>
    <cellStyle name="40% - Accent2 2 5 2" xfId="3312" xr:uid="{00000000-0005-0000-0000-0000A4040000}"/>
    <cellStyle name="40% - Accent2 2 5 2 2" xfId="7535" xr:uid="{00000000-0005-0000-0000-0000A5040000}"/>
    <cellStyle name="40% - Accent2 2 5 3" xfId="5390" xr:uid="{00000000-0005-0000-0000-0000A6040000}"/>
    <cellStyle name="40% - Accent2 2 6" xfId="1495" xr:uid="{00000000-0005-0000-0000-0000A7040000}"/>
    <cellStyle name="40% - Accent2 2 6 2" xfId="3725" xr:uid="{00000000-0005-0000-0000-0000A8040000}"/>
    <cellStyle name="40% - Accent2 2 6 2 2" xfId="7948" xr:uid="{00000000-0005-0000-0000-0000A9040000}"/>
    <cellStyle name="40% - Accent2 2 6 3" xfId="5803" xr:uid="{00000000-0005-0000-0000-0000AA040000}"/>
    <cellStyle name="40% - Accent2 2 7" xfId="1909" xr:uid="{00000000-0005-0000-0000-0000AB040000}"/>
    <cellStyle name="40% - Accent2 2 7 2" xfId="4138" xr:uid="{00000000-0005-0000-0000-0000AC040000}"/>
    <cellStyle name="40% - Accent2 2 7 2 2" xfId="8361" xr:uid="{00000000-0005-0000-0000-0000AD040000}"/>
    <cellStyle name="40% - Accent2 2 7 3" xfId="6216" xr:uid="{00000000-0005-0000-0000-0000AE040000}"/>
    <cellStyle name="40% - Accent2 2 8" xfId="2322" xr:uid="{00000000-0005-0000-0000-0000AF040000}"/>
    <cellStyle name="40% - Accent2 2 8 2" xfId="6629" xr:uid="{00000000-0005-0000-0000-0000B0040000}"/>
    <cellStyle name="40% - Accent2 2 9" xfId="4563"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7" xr:uid="{00000000-0005-0000-0000-0000B6040000}"/>
    <cellStyle name="40% - Accent2 3 2 2 3" xfId="4982" xr:uid="{00000000-0005-0000-0000-0000B7040000}"/>
    <cellStyle name="40% - Accent2 3 2 3" xfId="1086" xr:uid="{00000000-0005-0000-0000-0000B8040000}"/>
    <cellStyle name="40% - Accent2 3 2 3 2" xfId="3317" xr:uid="{00000000-0005-0000-0000-0000B9040000}"/>
    <cellStyle name="40% - Accent2 3 2 3 2 2" xfId="7540" xr:uid="{00000000-0005-0000-0000-0000BA040000}"/>
    <cellStyle name="40% - Accent2 3 2 3 3" xfId="5395" xr:uid="{00000000-0005-0000-0000-0000BB040000}"/>
    <cellStyle name="40% - Accent2 3 2 4" xfId="1500" xr:uid="{00000000-0005-0000-0000-0000BC040000}"/>
    <cellStyle name="40% - Accent2 3 2 4 2" xfId="3730" xr:uid="{00000000-0005-0000-0000-0000BD040000}"/>
    <cellStyle name="40% - Accent2 3 2 4 2 2" xfId="7953" xr:uid="{00000000-0005-0000-0000-0000BE040000}"/>
    <cellStyle name="40% - Accent2 3 2 4 3" xfId="5808" xr:uid="{00000000-0005-0000-0000-0000BF040000}"/>
    <cellStyle name="40% - Accent2 3 2 5" xfId="1914" xr:uid="{00000000-0005-0000-0000-0000C0040000}"/>
    <cellStyle name="40% - Accent2 3 2 5 2" xfId="4143" xr:uid="{00000000-0005-0000-0000-0000C1040000}"/>
    <cellStyle name="40% - Accent2 3 2 5 2 2" xfId="8366" xr:uid="{00000000-0005-0000-0000-0000C2040000}"/>
    <cellStyle name="40% - Accent2 3 2 5 3" xfId="6221" xr:uid="{00000000-0005-0000-0000-0000C3040000}"/>
    <cellStyle name="40% - Accent2 3 2 6" xfId="2327" xr:uid="{00000000-0005-0000-0000-0000C4040000}"/>
    <cellStyle name="40% - Accent2 3 2 6 2" xfId="6634" xr:uid="{00000000-0005-0000-0000-0000C5040000}"/>
    <cellStyle name="40% - Accent2 3 2 7" xfId="4568" xr:uid="{00000000-0005-0000-0000-0000C6040000}"/>
    <cellStyle name="40% - Accent2 3 3" xfId="632" xr:uid="{00000000-0005-0000-0000-0000C7040000}"/>
    <cellStyle name="40% - Accent2 3 3 2" xfId="2903" xr:uid="{00000000-0005-0000-0000-0000C8040000}"/>
    <cellStyle name="40% - Accent2 3 3 2 2" xfId="7126" xr:uid="{00000000-0005-0000-0000-0000C9040000}"/>
    <cellStyle name="40% - Accent2 3 3 3" xfId="4981" xr:uid="{00000000-0005-0000-0000-0000CA040000}"/>
    <cellStyle name="40% - Accent2 3 4" xfId="1085" xr:uid="{00000000-0005-0000-0000-0000CB040000}"/>
    <cellStyle name="40% - Accent2 3 4 2" xfId="3316" xr:uid="{00000000-0005-0000-0000-0000CC040000}"/>
    <cellStyle name="40% - Accent2 3 4 2 2" xfId="7539" xr:uid="{00000000-0005-0000-0000-0000CD040000}"/>
    <cellStyle name="40% - Accent2 3 4 3" xfId="5394" xr:uid="{00000000-0005-0000-0000-0000CE040000}"/>
    <cellStyle name="40% - Accent2 3 5" xfId="1499" xr:uid="{00000000-0005-0000-0000-0000CF040000}"/>
    <cellStyle name="40% - Accent2 3 5 2" xfId="3729" xr:uid="{00000000-0005-0000-0000-0000D0040000}"/>
    <cellStyle name="40% - Accent2 3 5 2 2" xfId="7952" xr:uid="{00000000-0005-0000-0000-0000D1040000}"/>
    <cellStyle name="40% - Accent2 3 5 3" xfId="5807" xr:uid="{00000000-0005-0000-0000-0000D2040000}"/>
    <cellStyle name="40% - Accent2 3 6" xfId="1913" xr:uid="{00000000-0005-0000-0000-0000D3040000}"/>
    <cellStyle name="40% - Accent2 3 6 2" xfId="4142" xr:uid="{00000000-0005-0000-0000-0000D4040000}"/>
    <cellStyle name="40% - Accent2 3 6 2 2" xfId="8365" xr:uid="{00000000-0005-0000-0000-0000D5040000}"/>
    <cellStyle name="40% - Accent2 3 6 3" xfId="6220" xr:uid="{00000000-0005-0000-0000-0000D6040000}"/>
    <cellStyle name="40% - Accent2 3 7" xfId="2326" xr:uid="{00000000-0005-0000-0000-0000D7040000}"/>
    <cellStyle name="40% - Accent2 3 7 2" xfId="6633" xr:uid="{00000000-0005-0000-0000-0000D8040000}"/>
    <cellStyle name="40% - Accent2 3 8" xfId="4567"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8" xr:uid="{00000000-0005-0000-0000-0000DD040000}"/>
    <cellStyle name="40% - Accent2 4 2 3" xfId="4983" xr:uid="{00000000-0005-0000-0000-0000DE040000}"/>
    <cellStyle name="40% - Accent2 4 3" xfId="1087" xr:uid="{00000000-0005-0000-0000-0000DF040000}"/>
    <cellStyle name="40% - Accent2 4 3 2" xfId="3318" xr:uid="{00000000-0005-0000-0000-0000E0040000}"/>
    <cellStyle name="40% - Accent2 4 3 2 2" xfId="7541" xr:uid="{00000000-0005-0000-0000-0000E1040000}"/>
    <cellStyle name="40% - Accent2 4 3 3" xfId="5396" xr:uid="{00000000-0005-0000-0000-0000E2040000}"/>
    <cellStyle name="40% - Accent2 4 4" xfId="1501" xr:uid="{00000000-0005-0000-0000-0000E3040000}"/>
    <cellStyle name="40% - Accent2 4 4 2" xfId="3731" xr:uid="{00000000-0005-0000-0000-0000E4040000}"/>
    <cellStyle name="40% - Accent2 4 4 2 2" xfId="7954" xr:uid="{00000000-0005-0000-0000-0000E5040000}"/>
    <cellStyle name="40% - Accent2 4 4 3" xfId="5809" xr:uid="{00000000-0005-0000-0000-0000E6040000}"/>
    <cellStyle name="40% - Accent2 4 5" xfId="1915" xr:uid="{00000000-0005-0000-0000-0000E7040000}"/>
    <cellStyle name="40% - Accent2 4 5 2" xfId="4144" xr:uid="{00000000-0005-0000-0000-0000E8040000}"/>
    <cellStyle name="40% - Accent2 4 5 2 2" xfId="8367" xr:uid="{00000000-0005-0000-0000-0000E9040000}"/>
    <cellStyle name="40% - Accent2 4 5 3" xfId="6222" xr:uid="{00000000-0005-0000-0000-0000EA040000}"/>
    <cellStyle name="40% - Accent2 4 6" xfId="2328" xr:uid="{00000000-0005-0000-0000-0000EB040000}"/>
    <cellStyle name="40% - Accent2 4 6 2" xfId="6635" xr:uid="{00000000-0005-0000-0000-0000EC040000}"/>
    <cellStyle name="40% - Accent2 4 7" xfId="4569" xr:uid="{00000000-0005-0000-0000-0000ED040000}"/>
    <cellStyle name="40% - Accent2 5" xfId="627" xr:uid="{00000000-0005-0000-0000-0000EE040000}"/>
    <cellStyle name="40% - Accent2 5 2" xfId="2898" xr:uid="{00000000-0005-0000-0000-0000EF040000}"/>
    <cellStyle name="40% - Accent2 5 2 2" xfId="7121" xr:uid="{00000000-0005-0000-0000-0000F0040000}"/>
    <cellStyle name="40% - Accent2 5 3" xfId="4976" xr:uid="{00000000-0005-0000-0000-0000F1040000}"/>
    <cellStyle name="40% - Accent2 6" xfId="1080" xr:uid="{00000000-0005-0000-0000-0000F2040000}"/>
    <cellStyle name="40% - Accent2 6 2" xfId="3311" xr:uid="{00000000-0005-0000-0000-0000F3040000}"/>
    <cellStyle name="40% - Accent2 6 2 2" xfId="7534" xr:uid="{00000000-0005-0000-0000-0000F4040000}"/>
    <cellStyle name="40% - Accent2 6 3" xfId="5389" xr:uid="{00000000-0005-0000-0000-0000F5040000}"/>
    <cellStyle name="40% - Accent2 7" xfId="1494" xr:uid="{00000000-0005-0000-0000-0000F6040000}"/>
    <cellStyle name="40% - Accent2 7 2" xfId="3724" xr:uid="{00000000-0005-0000-0000-0000F7040000}"/>
    <cellStyle name="40% - Accent2 7 2 2" xfId="7947" xr:uid="{00000000-0005-0000-0000-0000F8040000}"/>
    <cellStyle name="40% - Accent2 7 3" xfId="5802" xr:uid="{00000000-0005-0000-0000-0000F9040000}"/>
    <cellStyle name="40% - Accent2 8" xfId="1908" xr:uid="{00000000-0005-0000-0000-0000FA040000}"/>
    <cellStyle name="40% - Accent2 8 2" xfId="4137" xr:uid="{00000000-0005-0000-0000-0000FB040000}"/>
    <cellStyle name="40% - Accent2 8 2 2" xfId="8360" xr:uid="{00000000-0005-0000-0000-0000FC040000}"/>
    <cellStyle name="40% - Accent2 8 3" xfId="6215" xr:uid="{00000000-0005-0000-0000-0000FD040000}"/>
    <cellStyle name="40% - Accent2 9" xfId="2321" xr:uid="{00000000-0005-0000-0000-0000FE040000}"/>
    <cellStyle name="40% - Accent2 9 2" xfId="6628" xr:uid="{00000000-0005-0000-0000-0000FF040000}"/>
    <cellStyle name="40% - Accent3" xfId="65" builtinId="39" customBuiltin="1"/>
    <cellStyle name="40% - Accent3 10" xfId="4570"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2" xr:uid="{00000000-0005-0000-0000-000007050000}"/>
    <cellStyle name="40% - Accent3 2 2 2 2 3" xfId="4987" xr:uid="{00000000-0005-0000-0000-000008050000}"/>
    <cellStyle name="40% - Accent3 2 2 2 3" xfId="1091" xr:uid="{00000000-0005-0000-0000-000009050000}"/>
    <cellStyle name="40% - Accent3 2 2 2 3 2" xfId="3322" xr:uid="{00000000-0005-0000-0000-00000A050000}"/>
    <cellStyle name="40% - Accent3 2 2 2 3 2 2" xfId="7545" xr:uid="{00000000-0005-0000-0000-00000B050000}"/>
    <cellStyle name="40% - Accent3 2 2 2 3 3" xfId="5400" xr:uid="{00000000-0005-0000-0000-00000C050000}"/>
    <cellStyle name="40% - Accent3 2 2 2 4" xfId="1505" xr:uid="{00000000-0005-0000-0000-00000D050000}"/>
    <cellStyle name="40% - Accent3 2 2 2 4 2" xfId="3735" xr:uid="{00000000-0005-0000-0000-00000E050000}"/>
    <cellStyle name="40% - Accent3 2 2 2 4 2 2" xfId="7958" xr:uid="{00000000-0005-0000-0000-00000F050000}"/>
    <cellStyle name="40% - Accent3 2 2 2 4 3" xfId="5813" xr:uid="{00000000-0005-0000-0000-000010050000}"/>
    <cellStyle name="40% - Accent3 2 2 2 5" xfId="1919" xr:uid="{00000000-0005-0000-0000-000011050000}"/>
    <cellStyle name="40% - Accent3 2 2 2 5 2" xfId="4148" xr:uid="{00000000-0005-0000-0000-000012050000}"/>
    <cellStyle name="40% - Accent3 2 2 2 5 2 2" xfId="8371" xr:uid="{00000000-0005-0000-0000-000013050000}"/>
    <cellStyle name="40% - Accent3 2 2 2 5 3" xfId="6226" xr:uid="{00000000-0005-0000-0000-000014050000}"/>
    <cellStyle name="40% - Accent3 2 2 2 6" xfId="2332" xr:uid="{00000000-0005-0000-0000-000015050000}"/>
    <cellStyle name="40% - Accent3 2 2 2 6 2" xfId="6639" xr:uid="{00000000-0005-0000-0000-000016050000}"/>
    <cellStyle name="40% - Accent3 2 2 2 7" xfId="4573" xr:uid="{00000000-0005-0000-0000-000017050000}"/>
    <cellStyle name="40% - Accent3 2 2 3" xfId="637" xr:uid="{00000000-0005-0000-0000-000018050000}"/>
    <cellStyle name="40% - Accent3 2 2 3 2" xfId="2908" xr:uid="{00000000-0005-0000-0000-000019050000}"/>
    <cellStyle name="40% - Accent3 2 2 3 2 2" xfId="7131" xr:uid="{00000000-0005-0000-0000-00001A050000}"/>
    <cellStyle name="40% - Accent3 2 2 3 3" xfId="4986" xr:uid="{00000000-0005-0000-0000-00001B050000}"/>
    <cellStyle name="40% - Accent3 2 2 4" xfId="1090" xr:uid="{00000000-0005-0000-0000-00001C050000}"/>
    <cellStyle name="40% - Accent3 2 2 4 2" xfId="3321" xr:uid="{00000000-0005-0000-0000-00001D050000}"/>
    <cellStyle name="40% - Accent3 2 2 4 2 2" xfId="7544" xr:uid="{00000000-0005-0000-0000-00001E050000}"/>
    <cellStyle name="40% - Accent3 2 2 4 3" xfId="5399" xr:uid="{00000000-0005-0000-0000-00001F050000}"/>
    <cellStyle name="40% - Accent3 2 2 5" xfId="1504" xr:uid="{00000000-0005-0000-0000-000020050000}"/>
    <cellStyle name="40% - Accent3 2 2 5 2" xfId="3734" xr:uid="{00000000-0005-0000-0000-000021050000}"/>
    <cellStyle name="40% - Accent3 2 2 5 2 2" xfId="7957" xr:uid="{00000000-0005-0000-0000-000022050000}"/>
    <cellStyle name="40% - Accent3 2 2 5 3" xfId="5812" xr:uid="{00000000-0005-0000-0000-000023050000}"/>
    <cellStyle name="40% - Accent3 2 2 6" xfId="1918" xr:uid="{00000000-0005-0000-0000-000024050000}"/>
    <cellStyle name="40% - Accent3 2 2 6 2" xfId="4147" xr:uid="{00000000-0005-0000-0000-000025050000}"/>
    <cellStyle name="40% - Accent3 2 2 6 2 2" xfId="8370" xr:uid="{00000000-0005-0000-0000-000026050000}"/>
    <cellStyle name="40% - Accent3 2 2 6 3" xfId="6225" xr:uid="{00000000-0005-0000-0000-000027050000}"/>
    <cellStyle name="40% - Accent3 2 2 7" xfId="2331" xr:uid="{00000000-0005-0000-0000-000028050000}"/>
    <cellStyle name="40% - Accent3 2 2 7 2" xfId="6638" xr:uid="{00000000-0005-0000-0000-000029050000}"/>
    <cellStyle name="40% - Accent3 2 2 8" xfId="4572"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3" xr:uid="{00000000-0005-0000-0000-00002E050000}"/>
    <cellStyle name="40% - Accent3 2 3 2 3" xfId="4988" xr:uid="{00000000-0005-0000-0000-00002F050000}"/>
    <cellStyle name="40% - Accent3 2 3 3" xfId="1092" xr:uid="{00000000-0005-0000-0000-000030050000}"/>
    <cellStyle name="40% - Accent3 2 3 3 2" xfId="3323" xr:uid="{00000000-0005-0000-0000-000031050000}"/>
    <cellStyle name="40% - Accent3 2 3 3 2 2" xfId="7546" xr:uid="{00000000-0005-0000-0000-000032050000}"/>
    <cellStyle name="40% - Accent3 2 3 3 3" xfId="5401" xr:uid="{00000000-0005-0000-0000-000033050000}"/>
    <cellStyle name="40% - Accent3 2 3 4" xfId="1506" xr:uid="{00000000-0005-0000-0000-000034050000}"/>
    <cellStyle name="40% - Accent3 2 3 4 2" xfId="3736" xr:uid="{00000000-0005-0000-0000-000035050000}"/>
    <cellStyle name="40% - Accent3 2 3 4 2 2" xfId="7959" xr:uid="{00000000-0005-0000-0000-000036050000}"/>
    <cellStyle name="40% - Accent3 2 3 4 3" xfId="5814" xr:uid="{00000000-0005-0000-0000-000037050000}"/>
    <cellStyle name="40% - Accent3 2 3 5" xfId="1920" xr:uid="{00000000-0005-0000-0000-000038050000}"/>
    <cellStyle name="40% - Accent3 2 3 5 2" xfId="4149" xr:uid="{00000000-0005-0000-0000-000039050000}"/>
    <cellStyle name="40% - Accent3 2 3 5 2 2" xfId="8372" xr:uid="{00000000-0005-0000-0000-00003A050000}"/>
    <cellStyle name="40% - Accent3 2 3 5 3" xfId="6227" xr:uid="{00000000-0005-0000-0000-00003B050000}"/>
    <cellStyle name="40% - Accent3 2 3 6" xfId="2333" xr:uid="{00000000-0005-0000-0000-00003C050000}"/>
    <cellStyle name="40% - Accent3 2 3 6 2" xfId="6640" xr:uid="{00000000-0005-0000-0000-00003D050000}"/>
    <cellStyle name="40% - Accent3 2 3 7" xfId="4574" xr:uid="{00000000-0005-0000-0000-00003E050000}"/>
    <cellStyle name="40% - Accent3 2 4" xfId="636" xr:uid="{00000000-0005-0000-0000-00003F050000}"/>
    <cellStyle name="40% - Accent3 2 4 2" xfId="2907" xr:uid="{00000000-0005-0000-0000-000040050000}"/>
    <cellStyle name="40% - Accent3 2 4 2 2" xfId="7130" xr:uid="{00000000-0005-0000-0000-000041050000}"/>
    <cellStyle name="40% - Accent3 2 4 3" xfId="4985" xr:uid="{00000000-0005-0000-0000-000042050000}"/>
    <cellStyle name="40% - Accent3 2 5" xfId="1089" xr:uid="{00000000-0005-0000-0000-000043050000}"/>
    <cellStyle name="40% - Accent3 2 5 2" xfId="3320" xr:uid="{00000000-0005-0000-0000-000044050000}"/>
    <cellStyle name="40% - Accent3 2 5 2 2" xfId="7543" xr:uid="{00000000-0005-0000-0000-000045050000}"/>
    <cellStyle name="40% - Accent3 2 5 3" xfId="5398" xr:uid="{00000000-0005-0000-0000-000046050000}"/>
    <cellStyle name="40% - Accent3 2 6" xfId="1503" xr:uid="{00000000-0005-0000-0000-000047050000}"/>
    <cellStyle name="40% - Accent3 2 6 2" xfId="3733" xr:uid="{00000000-0005-0000-0000-000048050000}"/>
    <cellStyle name="40% - Accent3 2 6 2 2" xfId="7956" xr:uid="{00000000-0005-0000-0000-000049050000}"/>
    <cellStyle name="40% - Accent3 2 6 3" xfId="5811" xr:uid="{00000000-0005-0000-0000-00004A050000}"/>
    <cellStyle name="40% - Accent3 2 7" xfId="1917" xr:uid="{00000000-0005-0000-0000-00004B050000}"/>
    <cellStyle name="40% - Accent3 2 7 2" xfId="4146" xr:uid="{00000000-0005-0000-0000-00004C050000}"/>
    <cellStyle name="40% - Accent3 2 7 2 2" xfId="8369" xr:uid="{00000000-0005-0000-0000-00004D050000}"/>
    <cellStyle name="40% - Accent3 2 7 3" xfId="6224" xr:uid="{00000000-0005-0000-0000-00004E050000}"/>
    <cellStyle name="40% - Accent3 2 8" xfId="2330" xr:uid="{00000000-0005-0000-0000-00004F050000}"/>
    <cellStyle name="40% - Accent3 2 8 2" xfId="6637" xr:uid="{00000000-0005-0000-0000-000050050000}"/>
    <cellStyle name="40% - Accent3 2 9" xfId="4571"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5" xr:uid="{00000000-0005-0000-0000-000056050000}"/>
    <cellStyle name="40% - Accent3 3 2 2 3" xfId="4990" xr:uid="{00000000-0005-0000-0000-000057050000}"/>
    <cellStyle name="40% - Accent3 3 2 3" xfId="1094" xr:uid="{00000000-0005-0000-0000-000058050000}"/>
    <cellStyle name="40% - Accent3 3 2 3 2" xfId="3325" xr:uid="{00000000-0005-0000-0000-000059050000}"/>
    <cellStyle name="40% - Accent3 3 2 3 2 2" xfId="7548" xr:uid="{00000000-0005-0000-0000-00005A050000}"/>
    <cellStyle name="40% - Accent3 3 2 3 3" xfId="5403" xr:uid="{00000000-0005-0000-0000-00005B050000}"/>
    <cellStyle name="40% - Accent3 3 2 4" xfId="1508" xr:uid="{00000000-0005-0000-0000-00005C050000}"/>
    <cellStyle name="40% - Accent3 3 2 4 2" xfId="3738" xr:uid="{00000000-0005-0000-0000-00005D050000}"/>
    <cellStyle name="40% - Accent3 3 2 4 2 2" xfId="7961" xr:uid="{00000000-0005-0000-0000-00005E050000}"/>
    <cellStyle name="40% - Accent3 3 2 4 3" xfId="5816" xr:uid="{00000000-0005-0000-0000-00005F050000}"/>
    <cellStyle name="40% - Accent3 3 2 5" xfId="1922" xr:uid="{00000000-0005-0000-0000-000060050000}"/>
    <cellStyle name="40% - Accent3 3 2 5 2" xfId="4151" xr:uid="{00000000-0005-0000-0000-000061050000}"/>
    <cellStyle name="40% - Accent3 3 2 5 2 2" xfId="8374" xr:uid="{00000000-0005-0000-0000-000062050000}"/>
    <cellStyle name="40% - Accent3 3 2 5 3" xfId="6229" xr:uid="{00000000-0005-0000-0000-000063050000}"/>
    <cellStyle name="40% - Accent3 3 2 6" xfId="2335" xr:uid="{00000000-0005-0000-0000-000064050000}"/>
    <cellStyle name="40% - Accent3 3 2 6 2" xfId="6642" xr:uid="{00000000-0005-0000-0000-000065050000}"/>
    <cellStyle name="40% - Accent3 3 2 7" xfId="4576" xr:uid="{00000000-0005-0000-0000-000066050000}"/>
    <cellStyle name="40% - Accent3 3 3" xfId="640" xr:uid="{00000000-0005-0000-0000-000067050000}"/>
    <cellStyle name="40% - Accent3 3 3 2" xfId="2911" xr:uid="{00000000-0005-0000-0000-000068050000}"/>
    <cellStyle name="40% - Accent3 3 3 2 2" xfId="7134" xr:uid="{00000000-0005-0000-0000-000069050000}"/>
    <cellStyle name="40% - Accent3 3 3 3" xfId="4989" xr:uid="{00000000-0005-0000-0000-00006A050000}"/>
    <cellStyle name="40% - Accent3 3 4" xfId="1093" xr:uid="{00000000-0005-0000-0000-00006B050000}"/>
    <cellStyle name="40% - Accent3 3 4 2" xfId="3324" xr:uid="{00000000-0005-0000-0000-00006C050000}"/>
    <cellStyle name="40% - Accent3 3 4 2 2" xfId="7547" xr:uid="{00000000-0005-0000-0000-00006D050000}"/>
    <cellStyle name="40% - Accent3 3 4 3" xfId="5402" xr:uid="{00000000-0005-0000-0000-00006E050000}"/>
    <cellStyle name="40% - Accent3 3 5" xfId="1507" xr:uid="{00000000-0005-0000-0000-00006F050000}"/>
    <cellStyle name="40% - Accent3 3 5 2" xfId="3737" xr:uid="{00000000-0005-0000-0000-000070050000}"/>
    <cellStyle name="40% - Accent3 3 5 2 2" xfId="7960" xr:uid="{00000000-0005-0000-0000-000071050000}"/>
    <cellStyle name="40% - Accent3 3 5 3" xfId="5815" xr:uid="{00000000-0005-0000-0000-000072050000}"/>
    <cellStyle name="40% - Accent3 3 6" xfId="1921" xr:uid="{00000000-0005-0000-0000-000073050000}"/>
    <cellStyle name="40% - Accent3 3 6 2" xfId="4150" xr:uid="{00000000-0005-0000-0000-000074050000}"/>
    <cellStyle name="40% - Accent3 3 6 2 2" xfId="8373" xr:uid="{00000000-0005-0000-0000-000075050000}"/>
    <cellStyle name="40% - Accent3 3 6 3" xfId="6228" xr:uid="{00000000-0005-0000-0000-000076050000}"/>
    <cellStyle name="40% - Accent3 3 7" xfId="2334" xr:uid="{00000000-0005-0000-0000-000077050000}"/>
    <cellStyle name="40% - Accent3 3 7 2" xfId="6641" xr:uid="{00000000-0005-0000-0000-000078050000}"/>
    <cellStyle name="40% - Accent3 3 8" xfId="4575"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6" xr:uid="{00000000-0005-0000-0000-00007D050000}"/>
    <cellStyle name="40% - Accent3 4 2 3" xfId="4991" xr:uid="{00000000-0005-0000-0000-00007E050000}"/>
    <cellStyle name="40% - Accent3 4 3" xfId="1095" xr:uid="{00000000-0005-0000-0000-00007F050000}"/>
    <cellStyle name="40% - Accent3 4 3 2" xfId="3326" xr:uid="{00000000-0005-0000-0000-000080050000}"/>
    <cellStyle name="40% - Accent3 4 3 2 2" xfId="7549" xr:uid="{00000000-0005-0000-0000-000081050000}"/>
    <cellStyle name="40% - Accent3 4 3 3" xfId="5404" xr:uid="{00000000-0005-0000-0000-000082050000}"/>
    <cellStyle name="40% - Accent3 4 4" xfId="1509" xr:uid="{00000000-0005-0000-0000-000083050000}"/>
    <cellStyle name="40% - Accent3 4 4 2" xfId="3739" xr:uid="{00000000-0005-0000-0000-000084050000}"/>
    <cellStyle name="40% - Accent3 4 4 2 2" xfId="7962" xr:uid="{00000000-0005-0000-0000-000085050000}"/>
    <cellStyle name="40% - Accent3 4 4 3" xfId="5817" xr:uid="{00000000-0005-0000-0000-000086050000}"/>
    <cellStyle name="40% - Accent3 4 5" xfId="1923" xr:uid="{00000000-0005-0000-0000-000087050000}"/>
    <cellStyle name="40% - Accent3 4 5 2" xfId="4152" xr:uid="{00000000-0005-0000-0000-000088050000}"/>
    <cellStyle name="40% - Accent3 4 5 2 2" xfId="8375" xr:uid="{00000000-0005-0000-0000-000089050000}"/>
    <cellStyle name="40% - Accent3 4 5 3" xfId="6230" xr:uid="{00000000-0005-0000-0000-00008A050000}"/>
    <cellStyle name="40% - Accent3 4 6" xfId="2336" xr:uid="{00000000-0005-0000-0000-00008B050000}"/>
    <cellStyle name="40% - Accent3 4 6 2" xfId="6643" xr:uid="{00000000-0005-0000-0000-00008C050000}"/>
    <cellStyle name="40% - Accent3 4 7" xfId="4577" xr:uid="{00000000-0005-0000-0000-00008D050000}"/>
    <cellStyle name="40% - Accent3 5" xfId="635" xr:uid="{00000000-0005-0000-0000-00008E050000}"/>
    <cellStyle name="40% - Accent3 5 2" xfId="2906" xr:uid="{00000000-0005-0000-0000-00008F050000}"/>
    <cellStyle name="40% - Accent3 5 2 2" xfId="7129" xr:uid="{00000000-0005-0000-0000-000090050000}"/>
    <cellStyle name="40% - Accent3 5 3" xfId="4984" xr:uid="{00000000-0005-0000-0000-000091050000}"/>
    <cellStyle name="40% - Accent3 6" xfId="1088" xr:uid="{00000000-0005-0000-0000-000092050000}"/>
    <cellStyle name="40% - Accent3 6 2" xfId="3319" xr:uid="{00000000-0005-0000-0000-000093050000}"/>
    <cellStyle name="40% - Accent3 6 2 2" xfId="7542" xr:uid="{00000000-0005-0000-0000-000094050000}"/>
    <cellStyle name="40% - Accent3 6 3" xfId="5397" xr:uid="{00000000-0005-0000-0000-000095050000}"/>
    <cellStyle name="40% - Accent3 7" xfId="1502" xr:uid="{00000000-0005-0000-0000-000096050000}"/>
    <cellStyle name="40% - Accent3 7 2" xfId="3732" xr:uid="{00000000-0005-0000-0000-000097050000}"/>
    <cellStyle name="40% - Accent3 7 2 2" xfId="7955" xr:uid="{00000000-0005-0000-0000-000098050000}"/>
    <cellStyle name="40% - Accent3 7 3" xfId="5810" xr:uid="{00000000-0005-0000-0000-000099050000}"/>
    <cellStyle name="40% - Accent3 8" xfId="1916" xr:uid="{00000000-0005-0000-0000-00009A050000}"/>
    <cellStyle name="40% - Accent3 8 2" xfId="4145" xr:uid="{00000000-0005-0000-0000-00009B050000}"/>
    <cellStyle name="40% - Accent3 8 2 2" xfId="8368" xr:uid="{00000000-0005-0000-0000-00009C050000}"/>
    <cellStyle name="40% - Accent3 8 3" xfId="6223" xr:uid="{00000000-0005-0000-0000-00009D050000}"/>
    <cellStyle name="40% - Accent3 9" xfId="2329" xr:uid="{00000000-0005-0000-0000-00009E050000}"/>
    <cellStyle name="40% - Accent3 9 2" xfId="6636" xr:uid="{00000000-0005-0000-0000-00009F050000}"/>
    <cellStyle name="40% - Accent4" xfId="73" builtinId="43" customBuiltin="1"/>
    <cellStyle name="40% - Accent4 10" xfId="4578"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0" xr:uid="{00000000-0005-0000-0000-0000A7050000}"/>
    <cellStyle name="40% - Accent4 2 2 2 2 3" xfId="4995" xr:uid="{00000000-0005-0000-0000-0000A8050000}"/>
    <cellStyle name="40% - Accent4 2 2 2 3" xfId="1099" xr:uid="{00000000-0005-0000-0000-0000A9050000}"/>
    <cellStyle name="40% - Accent4 2 2 2 3 2" xfId="3330" xr:uid="{00000000-0005-0000-0000-0000AA050000}"/>
    <cellStyle name="40% - Accent4 2 2 2 3 2 2" xfId="7553" xr:uid="{00000000-0005-0000-0000-0000AB050000}"/>
    <cellStyle name="40% - Accent4 2 2 2 3 3" xfId="5408" xr:uid="{00000000-0005-0000-0000-0000AC050000}"/>
    <cellStyle name="40% - Accent4 2 2 2 4" xfId="1513" xr:uid="{00000000-0005-0000-0000-0000AD050000}"/>
    <cellStyle name="40% - Accent4 2 2 2 4 2" xfId="3743" xr:uid="{00000000-0005-0000-0000-0000AE050000}"/>
    <cellStyle name="40% - Accent4 2 2 2 4 2 2" xfId="7966" xr:uid="{00000000-0005-0000-0000-0000AF050000}"/>
    <cellStyle name="40% - Accent4 2 2 2 4 3" xfId="5821" xr:uid="{00000000-0005-0000-0000-0000B0050000}"/>
    <cellStyle name="40% - Accent4 2 2 2 5" xfId="1927" xr:uid="{00000000-0005-0000-0000-0000B1050000}"/>
    <cellStyle name="40% - Accent4 2 2 2 5 2" xfId="4156" xr:uid="{00000000-0005-0000-0000-0000B2050000}"/>
    <cellStyle name="40% - Accent4 2 2 2 5 2 2" xfId="8379" xr:uid="{00000000-0005-0000-0000-0000B3050000}"/>
    <cellStyle name="40% - Accent4 2 2 2 5 3" xfId="6234" xr:uid="{00000000-0005-0000-0000-0000B4050000}"/>
    <cellStyle name="40% - Accent4 2 2 2 6" xfId="2340" xr:uid="{00000000-0005-0000-0000-0000B5050000}"/>
    <cellStyle name="40% - Accent4 2 2 2 6 2" xfId="6647" xr:uid="{00000000-0005-0000-0000-0000B6050000}"/>
    <cellStyle name="40% - Accent4 2 2 2 7" xfId="4581" xr:uid="{00000000-0005-0000-0000-0000B7050000}"/>
    <cellStyle name="40% - Accent4 2 2 3" xfId="645" xr:uid="{00000000-0005-0000-0000-0000B8050000}"/>
    <cellStyle name="40% - Accent4 2 2 3 2" xfId="2916" xr:uid="{00000000-0005-0000-0000-0000B9050000}"/>
    <cellStyle name="40% - Accent4 2 2 3 2 2" xfId="7139" xr:uid="{00000000-0005-0000-0000-0000BA050000}"/>
    <cellStyle name="40% - Accent4 2 2 3 3" xfId="4994" xr:uid="{00000000-0005-0000-0000-0000BB050000}"/>
    <cellStyle name="40% - Accent4 2 2 4" xfId="1098" xr:uid="{00000000-0005-0000-0000-0000BC050000}"/>
    <cellStyle name="40% - Accent4 2 2 4 2" xfId="3329" xr:uid="{00000000-0005-0000-0000-0000BD050000}"/>
    <cellStyle name="40% - Accent4 2 2 4 2 2" xfId="7552" xr:uid="{00000000-0005-0000-0000-0000BE050000}"/>
    <cellStyle name="40% - Accent4 2 2 4 3" xfId="5407" xr:uid="{00000000-0005-0000-0000-0000BF050000}"/>
    <cellStyle name="40% - Accent4 2 2 5" xfId="1512" xr:uid="{00000000-0005-0000-0000-0000C0050000}"/>
    <cellStyle name="40% - Accent4 2 2 5 2" xfId="3742" xr:uid="{00000000-0005-0000-0000-0000C1050000}"/>
    <cellStyle name="40% - Accent4 2 2 5 2 2" xfId="7965" xr:uid="{00000000-0005-0000-0000-0000C2050000}"/>
    <cellStyle name="40% - Accent4 2 2 5 3" xfId="5820" xr:uid="{00000000-0005-0000-0000-0000C3050000}"/>
    <cellStyle name="40% - Accent4 2 2 6" xfId="1926" xr:uid="{00000000-0005-0000-0000-0000C4050000}"/>
    <cellStyle name="40% - Accent4 2 2 6 2" xfId="4155" xr:uid="{00000000-0005-0000-0000-0000C5050000}"/>
    <cellStyle name="40% - Accent4 2 2 6 2 2" xfId="8378" xr:uid="{00000000-0005-0000-0000-0000C6050000}"/>
    <cellStyle name="40% - Accent4 2 2 6 3" xfId="6233" xr:uid="{00000000-0005-0000-0000-0000C7050000}"/>
    <cellStyle name="40% - Accent4 2 2 7" xfId="2339" xr:uid="{00000000-0005-0000-0000-0000C8050000}"/>
    <cellStyle name="40% - Accent4 2 2 7 2" xfId="6646" xr:uid="{00000000-0005-0000-0000-0000C9050000}"/>
    <cellStyle name="40% - Accent4 2 2 8" xfId="4580"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1" xr:uid="{00000000-0005-0000-0000-0000CE050000}"/>
    <cellStyle name="40% - Accent4 2 3 2 3" xfId="4996" xr:uid="{00000000-0005-0000-0000-0000CF050000}"/>
    <cellStyle name="40% - Accent4 2 3 3" xfId="1100" xr:uid="{00000000-0005-0000-0000-0000D0050000}"/>
    <cellStyle name="40% - Accent4 2 3 3 2" xfId="3331" xr:uid="{00000000-0005-0000-0000-0000D1050000}"/>
    <cellStyle name="40% - Accent4 2 3 3 2 2" xfId="7554" xr:uid="{00000000-0005-0000-0000-0000D2050000}"/>
    <cellStyle name="40% - Accent4 2 3 3 3" xfId="5409" xr:uid="{00000000-0005-0000-0000-0000D3050000}"/>
    <cellStyle name="40% - Accent4 2 3 4" xfId="1514" xr:uid="{00000000-0005-0000-0000-0000D4050000}"/>
    <cellStyle name="40% - Accent4 2 3 4 2" xfId="3744" xr:uid="{00000000-0005-0000-0000-0000D5050000}"/>
    <cellStyle name="40% - Accent4 2 3 4 2 2" xfId="7967" xr:uid="{00000000-0005-0000-0000-0000D6050000}"/>
    <cellStyle name="40% - Accent4 2 3 4 3" xfId="5822" xr:uid="{00000000-0005-0000-0000-0000D7050000}"/>
    <cellStyle name="40% - Accent4 2 3 5" xfId="1928" xr:uid="{00000000-0005-0000-0000-0000D8050000}"/>
    <cellStyle name="40% - Accent4 2 3 5 2" xfId="4157" xr:uid="{00000000-0005-0000-0000-0000D9050000}"/>
    <cellStyle name="40% - Accent4 2 3 5 2 2" xfId="8380" xr:uid="{00000000-0005-0000-0000-0000DA050000}"/>
    <cellStyle name="40% - Accent4 2 3 5 3" xfId="6235" xr:uid="{00000000-0005-0000-0000-0000DB050000}"/>
    <cellStyle name="40% - Accent4 2 3 6" xfId="2341" xr:uid="{00000000-0005-0000-0000-0000DC050000}"/>
    <cellStyle name="40% - Accent4 2 3 6 2" xfId="6648" xr:uid="{00000000-0005-0000-0000-0000DD050000}"/>
    <cellStyle name="40% - Accent4 2 3 7" xfId="4582" xr:uid="{00000000-0005-0000-0000-0000DE050000}"/>
    <cellStyle name="40% - Accent4 2 4" xfId="644" xr:uid="{00000000-0005-0000-0000-0000DF050000}"/>
    <cellStyle name="40% - Accent4 2 4 2" xfId="2915" xr:uid="{00000000-0005-0000-0000-0000E0050000}"/>
    <cellStyle name="40% - Accent4 2 4 2 2" xfId="7138" xr:uid="{00000000-0005-0000-0000-0000E1050000}"/>
    <cellStyle name="40% - Accent4 2 4 3" xfId="4993" xr:uid="{00000000-0005-0000-0000-0000E2050000}"/>
    <cellStyle name="40% - Accent4 2 5" xfId="1097" xr:uid="{00000000-0005-0000-0000-0000E3050000}"/>
    <cellStyle name="40% - Accent4 2 5 2" xfId="3328" xr:uid="{00000000-0005-0000-0000-0000E4050000}"/>
    <cellStyle name="40% - Accent4 2 5 2 2" xfId="7551" xr:uid="{00000000-0005-0000-0000-0000E5050000}"/>
    <cellStyle name="40% - Accent4 2 5 3" xfId="5406" xr:uid="{00000000-0005-0000-0000-0000E6050000}"/>
    <cellStyle name="40% - Accent4 2 6" xfId="1511" xr:uid="{00000000-0005-0000-0000-0000E7050000}"/>
    <cellStyle name="40% - Accent4 2 6 2" xfId="3741" xr:uid="{00000000-0005-0000-0000-0000E8050000}"/>
    <cellStyle name="40% - Accent4 2 6 2 2" xfId="7964" xr:uid="{00000000-0005-0000-0000-0000E9050000}"/>
    <cellStyle name="40% - Accent4 2 6 3" xfId="5819" xr:uid="{00000000-0005-0000-0000-0000EA050000}"/>
    <cellStyle name="40% - Accent4 2 7" xfId="1925" xr:uid="{00000000-0005-0000-0000-0000EB050000}"/>
    <cellStyle name="40% - Accent4 2 7 2" xfId="4154" xr:uid="{00000000-0005-0000-0000-0000EC050000}"/>
    <cellStyle name="40% - Accent4 2 7 2 2" xfId="8377" xr:uid="{00000000-0005-0000-0000-0000ED050000}"/>
    <cellStyle name="40% - Accent4 2 7 3" xfId="6232" xr:uid="{00000000-0005-0000-0000-0000EE050000}"/>
    <cellStyle name="40% - Accent4 2 8" xfId="2338" xr:uid="{00000000-0005-0000-0000-0000EF050000}"/>
    <cellStyle name="40% - Accent4 2 8 2" xfId="6645" xr:uid="{00000000-0005-0000-0000-0000F0050000}"/>
    <cellStyle name="40% - Accent4 2 9" xfId="4579"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3" xr:uid="{00000000-0005-0000-0000-0000F6050000}"/>
    <cellStyle name="40% - Accent4 3 2 2 3" xfId="4998" xr:uid="{00000000-0005-0000-0000-0000F7050000}"/>
    <cellStyle name="40% - Accent4 3 2 3" xfId="1102" xr:uid="{00000000-0005-0000-0000-0000F8050000}"/>
    <cellStyle name="40% - Accent4 3 2 3 2" xfId="3333" xr:uid="{00000000-0005-0000-0000-0000F9050000}"/>
    <cellStyle name="40% - Accent4 3 2 3 2 2" xfId="7556" xr:uid="{00000000-0005-0000-0000-0000FA050000}"/>
    <cellStyle name="40% - Accent4 3 2 3 3" xfId="5411" xr:uid="{00000000-0005-0000-0000-0000FB050000}"/>
    <cellStyle name="40% - Accent4 3 2 4" xfId="1516" xr:uid="{00000000-0005-0000-0000-0000FC050000}"/>
    <cellStyle name="40% - Accent4 3 2 4 2" xfId="3746" xr:uid="{00000000-0005-0000-0000-0000FD050000}"/>
    <cellStyle name="40% - Accent4 3 2 4 2 2" xfId="7969" xr:uid="{00000000-0005-0000-0000-0000FE050000}"/>
    <cellStyle name="40% - Accent4 3 2 4 3" xfId="5824" xr:uid="{00000000-0005-0000-0000-0000FF050000}"/>
    <cellStyle name="40% - Accent4 3 2 5" xfId="1930" xr:uid="{00000000-0005-0000-0000-000000060000}"/>
    <cellStyle name="40% - Accent4 3 2 5 2" xfId="4159" xr:uid="{00000000-0005-0000-0000-000001060000}"/>
    <cellStyle name="40% - Accent4 3 2 5 2 2" xfId="8382" xr:uid="{00000000-0005-0000-0000-000002060000}"/>
    <cellStyle name="40% - Accent4 3 2 5 3" xfId="6237" xr:uid="{00000000-0005-0000-0000-000003060000}"/>
    <cellStyle name="40% - Accent4 3 2 6" xfId="2343" xr:uid="{00000000-0005-0000-0000-000004060000}"/>
    <cellStyle name="40% - Accent4 3 2 6 2" xfId="6650" xr:uid="{00000000-0005-0000-0000-000005060000}"/>
    <cellStyle name="40% - Accent4 3 2 7" xfId="4584" xr:uid="{00000000-0005-0000-0000-000006060000}"/>
    <cellStyle name="40% - Accent4 3 3" xfId="648" xr:uid="{00000000-0005-0000-0000-000007060000}"/>
    <cellStyle name="40% - Accent4 3 3 2" xfId="2919" xr:uid="{00000000-0005-0000-0000-000008060000}"/>
    <cellStyle name="40% - Accent4 3 3 2 2" xfId="7142" xr:uid="{00000000-0005-0000-0000-000009060000}"/>
    <cellStyle name="40% - Accent4 3 3 3" xfId="4997" xr:uid="{00000000-0005-0000-0000-00000A060000}"/>
    <cellStyle name="40% - Accent4 3 4" xfId="1101" xr:uid="{00000000-0005-0000-0000-00000B060000}"/>
    <cellStyle name="40% - Accent4 3 4 2" xfId="3332" xr:uid="{00000000-0005-0000-0000-00000C060000}"/>
    <cellStyle name="40% - Accent4 3 4 2 2" xfId="7555" xr:uid="{00000000-0005-0000-0000-00000D060000}"/>
    <cellStyle name="40% - Accent4 3 4 3" xfId="5410" xr:uid="{00000000-0005-0000-0000-00000E060000}"/>
    <cellStyle name="40% - Accent4 3 5" xfId="1515" xr:uid="{00000000-0005-0000-0000-00000F060000}"/>
    <cellStyle name="40% - Accent4 3 5 2" xfId="3745" xr:uid="{00000000-0005-0000-0000-000010060000}"/>
    <cellStyle name="40% - Accent4 3 5 2 2" xfId="7968" xr:uid="{00000000-0005-0000-0000-000011060000}"/>
    <cellStyle name="40% - Accent4 3 5 3" xfId="5823" xr:uid="{00000000-0005-0000-0000-000012060000}"/>
    <cellStyle name="40% - Accent4 3 6" xfId="1929" xr:uid="{00000000-0005-0000-0000-000013060000}"/>
    <cellStyle name="40% - Accent4 3 6 2" xfId="4158" xr:uid="{00000000-0005-0000-0000-000014060000}"/>
    <cellStyle name="40% - Accent4 3 6 2 2" xfId="8381" xr:uid="{00000000-0005-0000-0000-000015060000}"/>
    <cellStyle name="40% - Accent4 3 6 3" xfId="6236" xr:uid="{00000000-0005-0000-0000-000016060000}"/>
    <cellStyle name="40% - Accent4 3 7" xfId="2342" xr:uid="{00000000-0005-0000-0000-000017060000}"/>
    <cellStyle name="40% - Accent4 3 7 2" xfId="6649" xr:uid="{00000000-0005-0000-0000-000018060000}"/>
    <cellStyle name="40% - Accent4 3 8" xfId="4583"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4" xr:uid="{00000000-0005-0000-0000-00001D060000}"/>
    <cellStyle name="40% - Accent4 4 2 3" xfId="4999" xr:uid="{00000000-0005-0000-0000-00001E060000}"/>
    <cellStyle name="40% - Accent4 4 3" xfId="1103" xr:uid="{00000000-0005-0000-0000-00001F060000}"/>
    <cellStyle name="40% - Accent4 4 3 2" xfId="3334" xr:uid="{00000000-0005-0000-0000-000020060000}"/>
    <cellStyle name="40% - Accent4 4 3 2 2" xfId="7557" xr:uid="{00000000-0005-0000-0000-000021060000}"/>
    <cellStyle name="40% - Accent4 4 3 3" xfId="5412" xr:uid="{00000000-0005-0000-0000-000022060000}"/>
    <cellStyle name="40% - Accent4 4 4" xfId="1517" xr:uid="{00000000-0005-0000-0000-000023060000}"/>
    <cellStyle name="40% - Accent4 4 4 2" xfId="3747" xr:uid="{00000000-0005-0000-0000-000024060000}"/>
    <cellStyle name="40% - Accent4 4 4 2 2" xfId="7970" xr:uid="{00000000-0005-0000-0000-000025060000}"/>
    <cellStyle name="40% - Accent4 4 4 3" xfId="5825" xr:uid="{00000000-0005-0000-0000-000026060000}"/>
    <cellStyle name="40% - Accent4 4 5" xfId="1931" xr:uid="{00000000-0005-0000-0000-000027060000}"/>
    <cellStyle name="40% - Accent4 4 5 2" xfId="4160" xr:uid="{00000000-0005-0000-0000-000028060000}"/>
    <cellStyle name="40% - Accent4 4 5 2 2" xfId="8383" xr:uid="{00000000-0005-0000-0000-000029060000}"/>
    <cellStyle name="40% - Accent4 4 5 3" xfId="6238" xr:uid="{00000000-0005-0000-0000-00002A060000}"/>
    <cellStyle name="40% - Accent4 4 6" xfId="2344" xr:uid="{00000000-0005-0000-0000-00002B060000}"/>
    <cellStyle name="40% - Accent4 4 6 2" xfId="6651" xr:uid="{00000000-0005-0000-0000-00002C060000}"/>
    <cellStyle name="40% - Accent4 4 7" xfId="4585" xr:uid="{00000000-0005-0000-0000-00002D060000}"/>
    <cellStyle name="40% - Accent4 5" xfId="643" xr:uid="{00000000-0005-0000-0000-00002E060000}"/>
    <cellStyle name="40% - Accent4 5 2" xfId="2914" xr:uid="{00000000-0005-0000-0000-00002F060000}"/>
    <cellStyle name="40% - Accent4 5 2 2" xfId="7137" xr:uid="{00000000-0005-0000-0000-000030060000}"/>
    <cellStyle name="40% - Accent4 5 3" xfId="4992" xr:uid="{00000000-0005-0000-0000-000031060000}"/>
    <cellStyle name="40% - Accent4 6" xfId="1096" xr:uid="{00000000-0005-0000-0000-000032060000}"/>
    <cellStyle name="40% - Accent4 6 2" xfId="3327" xr:uid="{00000000-0005-0000-0000-000033060000}"/>
    <cellStyle name="40% - Accent4 6 2 2" xfId="7550" xr:uid="{00000000-0005-0000-0000-000034060000}"/>
    <cellStyle name="40% - Accent4 6 3" xfId="5405" xr:uid="{00000000-0005-0000-0000-000035060000}"/>
    <cellStyle name="40% - Accent4 7" xfId="1510" xr:uid="{00000000-0005-0000-0000-000036060000}"/>
    <cellStyle name="40% - Accent4 7 2" xfId="3740" xr:uid="{00000000-0005-0000-0000-000037060000}"/>
    <cellStyle name="40% - Accent4 7 2 2" xfId="7963" xr:uid="{00000000-0005-0000-0000-000038060000}"/>
    <cellStyle name="40% - Accent4 7 3" xfId="5818" xr:uid="{00000000-0005-0000-0000-000039060000}"/>
    <cellStyle name="40% - Accent4 8" xfId="1924" xr:uid="{00000000-0005-0000-0000-00003A060000}"/>
    <cellStyle name="40% - Accent4 8 2" xfId="4153" xr:uid="{00000000-0005-0000-0000-00003B060000}"/>
    <cellStyle name="40% - Accent4 8 2 2" xfId="8376" xr:uid="{00000000-0005-0000-0000-00003C060000}"/>
    <cellStyle name="40% - Accent4 8 3" xfId="6231" xr:uid="{00000000-0005-0000-0000-00003D060000}"/>
    <cellStyle name="40% - Accent4 9" xfId="2337" xr:uid="{00000000-0005-0000-0000-00003E060000}"/>
    <cellStyle name="40% - Accent4 9 2" xfId="6644" xr:uid="{00000000-0005-0000-0000-00003F060000}"/>
    <cellStyle name="40% - Accent5" xfId="81" builtinId="47" customBuiltin="1"/>
    <cellStyle name="40% - Accent5 10" xfId="4586"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8" xr:uid="{00000000-0005-0000-0000-000047060000}"/>
    <cellStyle name="40% - Accent5 2 2 2 2 3" xfId="5003" xr:uid="{00000000-0005-0000-0000-000048060000}"/>
    <cellStyle name="40% - Accent5 2 2 2 3" xfId="1107" xr:uid="{00000000-0005-0000-0000-000049060000}"/>
    <cellStyle name="40% - Accent5 2 2 2 3 2" xfId="3338" xr:uid="{00000000-0005-0000-0000-00004A060000}"/>
    <cellStyle name="40% - Accent5 2 2 2 3 2 2" xfId="7561" xr:uid="{00000000-0005-0000-0000-00004B060000}"/>
    <cellStyle name="40% - Accent5 2 2 2 3 3" xfId="5416" xr:uid="{00000000-0005-0000-0000-00004C060000}"/>
    <cellStyle name="40% - Accent5 2 2 2 4" xfId="1521" xr:uid="{00000000-0005-0000-0000-00004D060000}"/>
    <cellStyle name="40% - Accent5 2 2 2 4 2" xfId="3751" xr:uid="{00000000-0005-0000-0000-00004E060000}"/>
    <cellStyle name="40% - Accent5 2 2 2 4 2 2" xfId="7974" xr:uid="{00000000-0005-0000-0000-00004F060000}"/>
    <cellStyle name="40% - Accent5 2 2 2 4 3" xfId="5829" xr:uid="{00000000-0005-0000-0000-000050060000}"/>
    <cellStyle name="40% - Accent5 2 2 2 5" xfId="1935" xr:uid="{00000000-0005-0000-0000-000051060000}"/>
    <cellStyle name="40% - Accent5 2 2 2 5 2" xfId="4164" xr:uid="{00000000-0005-0000-0000-000052060000}"/>
    <cellStyle name="40% - Accent5 2 2 2 5 2 2" xfId="8387" xr:uid="{00000000-0005-0000-0000-000053060000}"/>
    <cellStyle name="40% - Accent5 2 2 2 5 3" xfId="6242" xr:uid="{00000000-0005-0000-0000-000054060000}"/>
    <cellStyle name="40% - Accent5 2 2 2 6" xfId="2348" xr:uid="{00000000-0005-0000-0000-000055060000}"/>
    <cellStyle name="40% - Accent5 2 2 2 6 2" xfId="6655" xr:uid="{00000000-0005-0000-0000-000056060000}"/>
    <cellStyle name="40% - Accent5 2 2 2 7" xfId="4589" xr:uid="{00000000-0005-0000-0000-000057060000}"/>
    <cellStyle name="40% - Accent5 2 2 3" xfId="653" xr:uid="{00000000-0005-0000-0000-000058060000}"/>
    <cellStyle name="40% - Accent5 2 2 3 2" xfId="2924" xr:uid="{00000000-0005-0000-0000-000059060000}"/>
    <cellStyle name="40% - Accent5 2 2 3 2 2" xfId="7147" xr:uid="{00000000-0005-0000-0000-00005A060000}"/>
    <cellStyle name="40% - Accent5 2 2 3 3" xfId="5002" xr:uid="{00000000-0005-0000-0000-00005B060000}"/>
    <cellStyle name="40% - Accent5 2 2 4" xfId="1106" xr:uid="{00000000-0005-0000-0000-00005C060000}"/>
    <cellStyle name="40% - Accent5 2 2 4 2" xfId="3337" xr:uid="{00000000-0005-0000-0000-00005D060000}"/>
    <cellStyle name="40% - Accent5 2 2 4 2 2" xfId="7560" xr:uid="{00000000-0005-0000-0000-00005E060000}"/>
    <cellStyle name="40% - Accent5 2 2 4 3" xfId="5415" xr:uid="{00000000-0005-0000-0000-00005F060000}"/>
    <cellStyle name="40% - Accent5 2 2 5" xfId="1520" xr:uid="{00000000-0005-0000-0000-000060060000}"/>
    <cellStyle name="40% - Accent5 2 2 5 2" xfId="3750" xr:uid="{00000000-0005-0000-0000-000061060000}"/>
    <cellStyle name="40% - Accent5 2 2 5 2 2" xfId="7973" xr:uid="{00000000-0005-0000-0000-000062060000}"/>
    <cellStyle name="40% - Accent5 2 2 5 3" xfId="5828" xr:uid="{00000000-0005-0000-0000-000063060000}"/>
    <cellStyle name="40% - Accent5 2 2 6" xfId="1934" xr:uid="{00000000-0005-0000-0000-000064060000}"/>
    <cellStyle name="40% - Accent5 2 2 6 2" xfId="4163" xr:uid="{00000000-0005-0000-0000-000065060000}"/>
    <cellStyle name="40% - Accent5 2 2 6 2 2" xfId="8386" xr:uid="{00000000-0005-0000-0000-000066060000}"/>
    <cellStyle name="40% - Accent5 2 2 6 3" xfId="6241" xr:uid="{00000000-0005-0000-0000-000067060000}"/>
    <cellStyle name="40% - Accent5 2 2 7" xfId="2347" xr:uid="{00000000-0005-0000-0000-000068060000}"/>
    <cellStyle name="40% - Accent5 2 2 7 2" xfId="6654" xr:uid="{00000000-0005-0000-0000-000069060000}"/>
    <cellStyle name="40% - Accent5 2 2 8" xfId="4588"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49" xr:uid="{00000000-0005-0000-0000-00006E060000}"/>
    <cellStyle name="40% - Accent5 2 3 2 3" xfId="5004" xr:uid="{00000000-0005-0000-0000-00006F060000}"/>
    <cellStyle name="40% - Accent5 2 3 3" xfId="1108" xr:uid="{00000000-0005-0000-0000-000070060000}"/>
    <cellStyle name="40% - Accent5 2 3 3 2" xfId="3339" xr:uid="{00000000-0005-0000-0000-000071060000}"/>
    <cellStyle name="40% - Accent5 2 3 3 2 2" xfId="7562" xr:uid="{00000000-0005-0000-0000-000072060000}"/>
    <cellStyle name="40% - Accent5 2 3 3 3" xfId="5417" xr:uid="{00000000-0005-0000-0000-000073060000}"/>
    <cellStyle name="40% - Accent5 2 3 4" xfId="1522" xr:uid="{00000000-0005-0000-0000-000074060000}"/>
    <cellStyle name="40% - Accent5 2 3 4 2" xfId="3752" xr:uid="{00000000-0005-0000-0000-000075060000}"/>
    <cellStyle name="40% - Accent5 2 3 4 2 2" xfId="7975" xr:uid="{00000000-0005-0000-0000-000076060000}"/>
    <cellStyle name="40% - Accent5 2 3 4 3" xfId="5830" xr:uid="{00000000-0005-0000-0000-000077060000}"/>
    <cellStyle name="40% - Accent5 2 3 5" xfId="1936" xr:uid="{00000000-0005-0000-0000-000078060000}"/>
    <cellStyle name="40% - Accent5 2 3 5 2" xfId="4165" xr:uid="{00000000-0005-0000-0000-000079060000}"/>
    <cellStyle name="40% - Accent5 2 3 5 2 2" xfId="8388" xr:uid="{00000000-0005-0000-0000-00007A060000}"/>
    <cellStyle name="40% - Accent5 2 3 5 3" xfId="6243" xr:uid="{00000000-0005-0000-0000-00007B060000}"/>
    <cellStyle name="40% - Accent5 2 3 6" xfId="2349" xr:uid="{00000000-0005-0000-0000-00007C060000}"/>
    <cellStyle name="40% - Accent5 2 3 6 2" xfId="6656" xr:uid="{00000000-0005-0000-0000-00007D060000}"/>
    <cellStyle name="40% - Accent5 2 3 7" xfId="4590" xr:uid="{00000000-0005-0000-0000-00007E060000}"/>
    <cellStyle name="40% - Accent5 2 4" xfId="652" xr:uid="{00000000-0005-0000-0000-00007F060000}"/>
    <cellStyle name="40% - Accent5 2 4 2" xfId="2923" xr:uid="{00000000-0005-0000-0000-000080060000}"/>
    <cellStyle name="40% - Accent5 2 4 2 2" xfId="7146" xr:uid="{00000000-0005-0000-0000-000081060000}"/>
    <cellStyle name="40% - Accent5 2 4 3" xfId="5001" xr:uid="{00000000-0005-0000-0000-000082060000}"/>
    <cellStyle name="40% - Accent5 2 5" xfId="1105" xr:uid="{00000000-0005-0000-0000-000083060000}"/>
    <cellStyle name="40% - Accent5 2 5 2" xfId="3336" xr:uid="{00000000-0005-0000-0000-000084060000}"/>
    <cellStyle name="40% - Accent5 2 5 2 2" xfId="7559" xr:uid="{00000000-0005-0000-0000-000085060000}"/>
    <cellStyle name="40% - Accent5 2 5 3" xfId="5414" xr:uid="{00000000-0005-0000-0000-000086060000}"/>
    <cellStyle name="40% - Accent5 2 6" xfId="1519" xr:uid="{00000000-0005-0000-0000-000087060000}"/>
    <cellStyle name="40% - Accent5 2 6 2" xfId="3749" xr:uid="{00000000-0005-0000-0000-000088060000}"/>
    <cellStyle name="40% - Accent5 2 6 2 2" xfId="7972" xr:uid="{00000000-0005-0000-0000-000089060000}"/>
    <cellStyle name="40% - Accent5 2 6 3" xfId="5827" xr:uid="{00000000-0005-0000-0000-00008A060000}"/>
    <cellStyle name="40% - Accent5 2 7" xfId="1933" xr:uid="{00000000-0005-0000-0000-00008B060000}"/>
    <cellStyle name="40% - Accent5 2 7 2" xfId="4162" xr:uid="{00000000-0005-0000-0000-00008C060000}"/>
    <cellStyle name="40% - Accent5 2 7 2 2" xfId="8385" xr:uid="{00000000-0005-0000-0000-00008D060000}"/>
    <cellStyle name="40% - Accent5 2 7 3" xfId="6240" xr:uid="{00000000-0005-0000-0000-00008E060000}"/>
    <cellStyle name="40% - Accent5 2 8" xfId="2346" xr:uid="{00000000-0005-0000-0000-00008F060000}"/>
    <cellStyle name="40% - Accent5 2 8 2" xfId="6653" xr:uid="{00000000-0005-0000-0000-000090060000}"/>
    <cellStyle name="40% - Accent5 2 9" xfId="4587"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1" xr:uid="{00000000-0005-0000-0000-000096060000}"/>
    <cellStyle name="40% - Accent5 3 2 2 3" xfId="5006" xr:uid="{00000000-0005-0000-0000-000097060000}"/>
    <cellStyle name="40% - Accent5 3 2 3" xfId="1110" xr:uid="{00000000-0005-0000-0000-000098060000}"/>
    <cellStyle name="40% - Accent5 3 2 3 2" xfId="3341" xr:uid="{00000000-0005-0000-0000-000099060000}"/>
    <cellStyle name="40% - Accent5 3 2 3 2 2" xfId="7564" xr:uid="{00000000-0005-0000-0000-00009A060000}"/>
    <cellStyle name="40% - Accent5 3 2 3 3" xfId="5419" xr:uid="{00000000-0005-0000-0000-00009B060000}"/>
    <cellStyle name="40% - Accent5 3 2 4" xfId="1524" xr:uid="{00000000-0005-0000-0000-00009C060000}"/>
    <cellStyle name="40% - Accent5 3 2 4 2" xfId="3754" xr:uid="{00000000-0005-0000-0000-00009D060000}"/>
    <cellStyle name="40% - Accent5 3 2 4 2 2" xfId="7977" xr:uid="{00000000-0005-0000-0000-00009E060000}"/>
    <cellStyle name="40% - Accent5 3 2 4 3" xfId="5832" xr:uid="{00000000-0005-0000-0000-00009F060000}"/>
    <cellStyle name="40% - Accent5 3 2 5" xfId="1938" xr:uid="{00000000-0005-0000-0000-0000A0060000}"/>
    <cellStyle name="40% - Accent5 3 2 5 2" xfId="4167" xr:uid="{00000000-0005-0000-0000-0000A1060000}"/>
    <cellStyle name="40% - Accent5 3 2 5 2 2" xfId="8390" xr:uid="{00000000-0005-0000-0000-0000A2060000}"/>
    <cellStyle name="40% - Accent5 3 2 5 3" xfId="6245" xr:uid="{00000000-0005-0000-0000-0000A3060000}"/>
    <cellStyle name="40% - Accent5 3 2 6" xfId="2351" xr:uid="{00000000-0005-0000-0000-0000A4060000}"/>
    <cellStyle name="40% - Accent5 3 2 6 2" xfId="6658" xr:uid="{00000000-0005-0000-0000-0000A5060000}"/>
    <cellStyle name="40% - Accent5 3 2 7" xfId="4592" xr:uid="{00000000-0005-0000-0000-0000A6060000}"/>
    <cellStyle name="40% - Accent5 3 3" xfId="656" xr:uid="{00000000-0005-0000-0000-0000A7060000}"/>
    <cellStyle name="40% - Accent5 3 3 2" xfId="2927" xr:uid="{00000000-0005-0000-0000-0000A8060000}"/>
    <cellStyle name="40% - Accent5 3 3 2 2" xfId="7150" xr:uid="{00000000-0005-0000-0000-0000A9060000}"/>
    <cellStyle name="40% - Accent5 3 3 3" xfId="5005" xr:uid="{00000000-0005-0000-0000-0000AA060000}"/>
    <cellStyle name="40% - Accent5 3 4" xfId="1109" xr:uid="{00000000-0005-0000-0000-0000AB060000}"/>
    <cellStyle name="40% - Accent5 3 4 2" xfId="3340" xr:uid="{00000000-0005-0000-0000-0000AC060000}"/>
    <cellStyle name="40% - Accent5 3 4 2 2" xfId="7563" xr:uid="{00000000-0005-0000-0000-0000AD060000}"/>
    <cellStyle name="40% - Accent5 3 4 3" xfId="5418" xr:uid="{00000000-0005-0000-0000-0000AE060000}"/>
    <cellStyle name="40% - Accent5 3 5" xfId="1523" xr:uid="{00000000-0005-0000-0000-0000AF060000}"/>
    <cellStyle name="40% - Accent5 3 5 2" xfId="3753" xr:uid="{00000000-0005-0000-0000-0000B0060000}"/>
    <cellStyle name="40% - Accent5 3 5 2 2" xfId="7976" xr:uid="{00000000-0005-0000-0000-0000B1060000}"/>
    <cellStyle name="40% - Accent5 3 5 3" xfId="5831" xr:uid="{00000000-0005-0000-0000-0000B2060000}"/>
    <cellStyle name="40% - Accent5 3 6" xfId="1937" xr:uid="{00000000-0005-0000-0000-0000B3060000}"/>
    <cellStyle name="40% - Accent5 3 6 2" xfId="4166" xr:uid="{00000000-0005-0000-0000-0000B4060000}"/>
    <cellStyle name="40% - Accent5 3 6 2 2" xfId="8389" xr:uid="{00000000-0005-0000-0000-0000B5060000}"/>
    <cellStyle name="40% - Accent5 3 6 3" xfId="6244" xr:uid="{00000000-0005-0000-0000-0000B6060000}"/>
    <cellStyle name="40% - Accent5 3 7" xfId="2350" xr:uid="{00000000-0005-0000-0000-0000B7060000}"/>
    <cellStyle name="40% - Accent5 3 7 2" xfId="6657" xr:uid="{00000000-0005-0000-0000-0000B8060000}"/>
    <cellStyle name="40% - Accent5 3 8" xfId="4591"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2" xr:uid="{00000000-0005-0000-0000-0000BD060000}"/>
    <cellStyle name="40% - Accent5 4 2 3" xfId="5007" xr:uid="{00000000-0005-0000-0000-0000BE060000}"/>
    <cellStyle name="40% - Accent5 4 3" xfId="1111" xr:uid="{00000000-0005-0000-0000-0000BF060000}"/>
    <cellStyle name="40% - Accent5 4 3 2" xfId="3342" xr:uid="{00000000-0005-0000-0000-0000C0060000}"/>
    <cellStyle name="40% - Accent5 4 3 2 2" xfId="7565" xr:uid="{00000000-0005-0000-0000-0000C1060000}"/>
    <cellStyle name="40% - Accent5 4 3 3" xfId="5420" xr:uid="{00000000-0005-0000-0000-0000C2060000}"/>
    <cellStyle name="40% - Accent5 4 4" xfId="1525" xr:uid="{00000000-0005-0000-0000-0000C3060000}"/>
    <cellStyle name="40% - Accent5 4 4 2" xfId="3755" xr:uid="{00000000-0005-0000-0000-0000C4060000}"/>
    <cellStyle name="40% - Accent5 4 4 2 2" xfId="7978" xr:uid="{00000000-0005-0000-0000-0000C5060000}"/>
    <cellStyle name="40% - Accent5 4 4 3" xfId="5833" xr:uid="{00000000-0005-0000-0000-0000C6060000}"/>
    <cellStyle name="40% - Accent5 4 5" xfId="1939" xr:uid="{00000000-0005-0000-0000-0000C7060000}"/>
    <cellStyle name="40% - Accent5 4 5 2" xfId="4168" xr:uid="{00000000-0005-0000-0000-0000C8060000}"/>
    <cellStyle name="40% - Accent5 4 5 2 2" xfId="8391" xr:uid="{00000000-0005-0000-0000-0000C9060000}"/>
    <cellStyle name="40% - Accent5 4 5 3" xfId="6246" xr:uid="{00000000-0005-0000-0000-0000CA060000}"/>
    <cellStyle name="40% - Accent5 4 6" xfId="2352" xr:uid="{00000000-0005-0000-0000-0000CB060000}"/>
    <cellStyle name="40% - Accent5 4 6 2" xfId="6659" xr:uid="{00000000-0005-0000-0000-0000CC060000}"/>
    <cellStyle name="40% - Accent5 4 7" xfId="4593" xr:uid="{00000000-0005-0000-0000-0000CD060000}"/>
    <cellStyle name="40% - Accent5 5" xfId="651" xr:uid="{00000000-0005-0000-0000-0000CE060000}"/>
    <cellStyle name="40% - Accent5 5 2" xfId="2922" xr:uid="{00000000-0005-0000-0000-0000CF060000}"/>
    <cellStyle name="40% - Accent5 5 2 2" xfId="7145" xr:uid="{00000000-0005-0000-0000-0000D0060000}"/>
    <cellStyle name="40% - Accent5 5 3" xfId="5000" xr:uid="{00000000-0005-0000-0000-0000D1060000}"/>
    <cellStyle name="40% - Accent5 6" xfId="1104" xr:uid="{00000000-0005-0000-0000-0000D2060000}"/>
    <cellStyle name="40% - Accent5 6 2" xfId="3335" xr:uid="{00000000-0005-0000-0000-0000D3060000}"/>
    <cellStyle name="40% - Accent5 6 2 2" xfId="7558" xr:uid="{00000000-0005-0000-0000-0000D4060000}"/>
    <cellStyle name="40% - Accent5 6 3" xfId="5413" xr:uid="{00000000-0005-0000-0000-0000D5060000}"/>
    <cellStyle name="40% - Accent5 7" xfId="1518" xr:uid="{00000000-0005-0000-0000-0000D6060000}"/>
    <cellStyle name="40% - Accent5 7 2" xfId="3748" xr:uid="{00000000-0005-0000-0000-0000D7060000}"/>
    <cellStyle name="40% - Accent5 7 2 2" xfId="7971" xr:uid="{00000000-0005-0000-0000-0000D8060000}"/>
    <cellStyle name="40% - Accent5 7 3" xfId="5826" xr:uid="{00000000-0005-0000-0000-0000D9060000}"/>
    <cellStyle name="40% - Accent5 8" xfId="1932" xr:uid="{00000000-0005-0000-0000-0000DA060000}"/>
    <cellStyle name="40% - Accent5 8 2" xfId="4161" xr:uid="{00000000-0005-0000-0000-0000DB060000}"/>
    <cellStyle name="40% - Accent5 8 2 2" xfId="8384" xr:uid="{00000000-0005-0000-0000-0000DC060000}"/>
    <cellStyle name="40% - Accent5 8 3" xfId="6239" xr:uid="{00000000-0005-0000-0000-0000DD060000}"/>
    <cellStyle name="40% - Accent5 9" xfId="2345" xr:uid="{00000000-0005-0000-0000-0000DE060000}"/>
    <cellStyle name="40% - Accent5 9 2" xfId="6652" xr:uid="{00000000-0005-0000-0000-0000DF060000}"/>
    <cellStyle name="40% - Accent6" xfId="89" builtinId="51" customBuiltin="1"/>
    <cellStyle name="40% - Accent6 10" xfId="4594"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6" xr:uid="{00000000-0005-0000-0000-0000E7060000}"/>
    <cellStyle name="40% - Accent6 2 2 2 2 3" xfId="5011" xr:uid="{00000000-0005-0000-0000-0000E8060000}"/>
    <cellStyle name="40% - Accent6 2 2 2 3" xfId="1115" xr:uid="{00000000-0005-0000-0000-0000E9060000}"/>
    <cellStyle name="40% - Accent6 2 2 2 3 2" xfId="3346" xr:uid="{00000000-0005-0000-0000-0000EA060000}"/>
    <cellStyle name="40% - Accent6 2 2 2 3 2 2" xfId="7569" xr:uid="{00000000-0005-0000-0000-0000EB060000}"/>
    <cellStyle name="40% - Accent6 2 2 2 3 3" xfId="5424" xr:uid="{00000000-0005-0000-0000-0000EC060000}"/>
    <cellStyle name="40% - Accent6 2 2 2 4" xfId="1529" xr:uid="{00000000-0005-0000-0000-0000ED060000}"/>
    <cellStyle name="40% - Accent6 2 2 2 4 2" xfId="3759" xr:uid="{00000000-0005-0000-0000-0000EE060000}"/>
    <cellStyle name="40% - Accent6 2 2 2 4 2 2" xfId="7982" xr:uid="{00000000-0005-0000-0000-0000EF060000}"/>
    <cellStyle name="40% - Accent6 2 2 2 4 3" xfId="5837" xr:uid="{00000000-0005-0000-0000-0000F0060000}"/>
    <cellStyle name="40% - Accent6 2 2 2 5" xfId="1943" xr:uid="{00000000-0005-0000-0000-0000F1060000}"/>
    <cellStyle name="40% - Accent6 2 2 2 5 2" xfId="4172" xr:uid="{00000000-0005-0000-0000-0000F2060000}"/>
    <cellStyle name="40% - Accent6 2 2 2 5 2 2" xfId="8395" xr:uid="{00000000-0005-0000-0000-0000F3060000}"/>
    <cellStyle name="40% - Accent6 2 2 2 5 3" xfId="6250" xr:uid="{00000000-0005-0000-0000-0000F4060000}"/>
    <cellStyle name="40% - Accent6 2 2 2 6" xfId="2356" xr:uid="{00000000-0005-0000-0000-0000F5060000}"/>
    <cellStyle name="40% - Accent6 2 2 2 6 2" xfId="6663" xr:uid="{00000000-0005-0000-0000-0000F6060000}"/>
    <cellStyle name="40% - Accent6 2 2 2 7" xfId="4597" xr:uid="{00000000-0005-0000-0000-0000F7060000}"/>
    <cellStyle name="40% - Accent6 2 2 3" xfId="661" xr:uid="{00000000-0005-0000-0000-0000F8060000}"/>
    <cellStyle name="40% - Accent6 2 2 3 2" xfId="2932" xr:uid="{00000000-0005-0000-0000-0000F9060000}"/>
    <cellStyle name="40% - Accent6 2 2 3 2 2" xfId="7155" xr:uid="{00000000-0005-0000-0000-0000FA060000}"/>
    <cellStyle name="40% - Accent6 2 2 3 3" xfId="5010" xr:uid="{00000000-0005-0000-0000-0000FB060000}"/>
    <cellStyle name="40% - Accent6 2 2 4" xfId="1114" xr:uid="{00000000-0005-0000-0000-0000FC060000}"/>
    <cellStyle name="40% - Accent6 2 2 4 2" xfId="3345" xr:uid="{00000000-0005-0000-0000-0000FD060000}"/>
    <cellStyle name="40% - Accent6 2 2 4 2 2" xfId="7568" xr:uid="{00000000-0005-0000-0000-0000FE060000}"/>
    <cellStyle name="40% - Accent6 2 2 4 3" xfId="5423" xr:uid="{00000000-0005-0000-0000-0000FF060000}"/>
    <cellStyle name="40% - Accent6 2 2 5" xfId="1528" xr:uid="{00000000-0005-0000-0000-000000070000}"/>
    <cellStyle name="40% - Accent6 2 2 5 2" xfId="3758" xr:uid="{00000000-0005-0000-0000-000001070000}"/>
    <cellStyle name="40% - Accent6 2 2 5 2 2" xfId="7981" xr:uid="{00000000-0005-0000-0000-000002070000}"/>
    <cellStyle name="40% - Accent6 2 2 5 3" xfId="5836" xr:uid="{00000000-0005-0000-0000-000003070000}"/>
    <cellStyle name="40% - Accent6 2 2 6" xfId="1942" xr:uid="{00000000-0005-0000-0000-000004070000}"/>
    <cellStyle name="40% - Accent6 2 2 6 2" xfId="4171" xr:uid="{00000000-0005-0000-0000-000005070000}"/>
    <cellStyle name="40% - Accent6 2 2 6 2 2" xfId="8394" xr:uid="{00000000-0005-0000-0000-000006070000}"/>
    <cellStyle name="40% - Accent6 2 2 6 3" xfId="6249" xr:uid="{00000000-0005-0000-0000-000007070000}"/>
    <cellStyle name="40% - Accent6 2 2 7" xfId="2355" xr:uid="{00000000-0005-0000-0000-000008070000}"/>
    <cellStyle name="40% - Accent6 2 2 7 2" xfId="6662" xr:uid="{00000000-0005-0000-0000-000009070000}"/>
    <cellStyle name="40% - Accent6 2 2 8" xfId="4596"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7" xr:uid="{00000000-0005-0000-0000-00000E070000}"/>
    <cellStyle name="40% - Accent6 2 3 2 3" xfId="5012" xr:uid="{00000000-0005-0000-0000-00000F070000}"/>
    <cellStyle name="40% - Accent6 2 3 3" xfId="1116" xr:uid="{00000000-0005-0000-0000-000010070000}"/>
    <cellStyle name="40% - Accent6 2 3 3 2" xfId="3347" xr:uid="{00000000-0005-0000-0000-000011070000}"/>
    <cellStyle name="40% - Accent6 2 3 3 2 2" xfId="7570" xr:uid="{00000000-0005-0000-0000-000012070000}"/>
    <cellStyle name="40% - Accent6 2 3 3 3" xfId="5425" xr:uid="{00000000-0005-0000-0000-000013070000}"/>
    <cellStyle name="40% - Accent6 2 3 4" xfId="1530" xr:uid="{00000000-0005-0000-0000-000014070000}"/>
    <cellStyle name="40% - Accent6 2 3 4 2" xfId="3760" xr:uid="{00000000-0005-0000-0000-000015070000}"/>
    <cellStyle name="40% - Accent6 2 3 4 2 2" xfId="7983" xr:uid="{00000000-0005-0000-0000-000016070000}"/>
    <cellStyle name="40% - Accent6 2 3 4 3" xfId="5838" xr:uid="{00000000-0005-0000-0000-000017070000}"/>
    <cellStyle name="40% - Accent6 2 3 5" xfId="1944" xr:uid="{00000000-0005-0000-0000-000018070000}"/>
    <cellStyle name="40% - Accent6 2 3 5 2" xfId="4173" xr:uid="{00000000-0005-0000-0000-000019070000}"/>
    <cellStyle name="40% - Accent6 2 3 5 2 2" xfId="8396" xr:uid="{00000000-0005-0000-0000-00001A070000}"/>
    <cellStyle name="40% - Accent6 2 3 5 3" xfId="6251" xr:uid="{00000000-0005-0000-0000-00001B070000}"/>
    <cellStyle name="40% - Accent6 2 3 6" xfId="2357" xr:uid="{00000000-0005-0000-0000-00001C070000}"/>
    <cellStyle name="40% - Accent6 2 3 6 2" xfId="6664" xr:uid="{00000000-0005-0000-0000-00001D070000}"/>
    <cellStyle name="40% - Accent6 2 3 7" xfId="4598" xr:uid="{00000000-0005-0000-0000-00001E070000}"/>
    <cellStyle name="40% - Accent6 2 4" xfId="660" xr:uid="{00000000-0005-0000-0000-00001F070000}"/>
    <cellStyle name="40% - Accent6 2 4 2" xfId="2931" xr:uid="{00000000-0005-0000-0000-000020070000}"/>
    <cellStyle name="40% - Accent6 2 4 2 2" xfId="7154" xr:uid="{00000000-0005-0000-0000-000021070000}"/>
    <cellStyle name="40% - Accent6 2 4 3" xfId="5009" xr:uid="{00000000-0005-0000-0000-000022070000}"/>
    <cellStyle name="40% - Accent6 2 5" xfId="1113" xr:uid="{00000000-0005-0000-0000-000023070000}"/>
    <cellStyle name="40% - Accent6 2 5 2" xfId="3344" xr:uid="{00000000-0005-0000-0000-000024070000}"/>
    <cellStyle name="40% - Accent6 2 5 2 2" xfId="7567" xr:uid="{00000000-0005-0000-0000-000025070000}"/>
    <cellStyle name="40% - Accent6 2 5 3" xfId="5422" xr:uid="{00000000-0005-0000-0000-000026070000}"/>
    <cellStyle name="40% - Accent6 2 6" xfId="1527" xr:uid="{00000000-0005-0000-0000-000027070000}"/>
    <cellStyle name="40% - Accent6 2 6 2" xfId="3757" xr:uid="{00000000-0005-0000-0000-000028070000}"/>
    <cellStyle name="40% - Accent6 2 6 2 2" xfId="7980" xr:uid="{00000000-0005-0000-0000-000029070000}"/>
    <cellStyle name="40% - Accent6 2 6 3" xfId="5835" xr:uid="{00000000-0005-0000-0000-00002A070000}"/>
    <cellStyle name="40% - Accent6 2 7" xfId="1941" xr:uid="{00000000-0005-0000-0000-00002B070000}"/>
    <cellStyle name="40% - Accent6 2 7 2" xfId="4170" xr:uid="{00000000-0005-0000-0000-00002C070000}"/>
    <cellStyle name="40% - Accent6 2 7 2 2" xfId="8393" xr:uid="{00000000-0005-0000-0000-00002D070000}"/>
    <cellStyle name="40% - Accent6 2 7 3" xfId="6248" xr:uid="{00000000-0005-0000-0000-00002E070000}"/>
    <cellStyle name="40% - Accent6 2 8" xfId="2354" xr:uid="{00000000-0005-0000-0000-00002F070000}"/>
    <cellStyle name="40% - Accent6 2 8 2" xfId="6661" xr:uid="{00000000-0005-0000-0000-000030070000}"/>
    <cellStyle name="40% - Accent6 2 9" xfId="4595"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59" xr:uid="{00000000-0005-0000-0000-000036070000}"/>
    <cellStyle name="40% - Accent6 3 2 2 3" xfId="5014" xr:uid="{00000000-0005-0000-0000-000037070000}"/>
    <cellStyle name="40% - Accent6 3 2 3" xfId="1118" xr:uid="{00000000-0005-0000-0000-000038070000}"/>
    <cellStyle name="40% - Accent6 3 2 3 2" xfId="3349" xr:uid="{00000000-0005-0000-0000-000039070000}"/>
    <cellStyle name="40% - Accent6 3 2 3 2 2" xfId="7572" xr:uid="{00000000-0005-0000-0000-00003A070000}"/>
    <cellStyle name="40% - Accent6 3 2 3 3" xfId="5427" xr:uid="{00000000-0005-0000-0000-00003B070000}"/>
    <cellStyle name="40% - Accent6 3 2 4" xfId="1532" xr:uid="{00000000-0005-0000-0000-00003C070000}"/>
    <cellStyle name="40% - Accent6 3 2 4 2" xfId="3762" xr:uid="{00000000-0005-0000-0000-00003D070000}"/>
    <cellStyle name="40% - Accent6 3 2 4 2 2" xfId="7985" xr:uid="{00000000-0005-0000-0000-00003E070000}"/>
    <cellStyle name="40% - Accent6 3 2 4 3" xfId="5840" xr:uid="{00000000-0005-0000-0000-00003F070000}"/>
    <cellStyle name="40% - Accent6 3 2 5" xfId="1946" xr:uid="{00000000-0005-0000-0000-000040070000}"/>
    <cellStyle name="40% - Accent6 3 2 5 2" xfId="4175" xr:uid="{00000000-0005-0000-0000-000041070000}"/>
    <cellStyle name="40% - Accent6 3 2 5 2 2" xfId="8398" xr:uid="{00000000-0005-0000-0000-000042070000}"/>
    <cellStyle name="40% - Accent6 3 2 5 3" xfId="6253" xr:uid="{00000000-0005-0000-0000-000043070000}"/>
    <cellStyle name="40% - Accent6 3 2 6" xfId="2359" xr:uid="{00000000-0005-0000-0000-000044070000}"/>
    <cellStyle name="40% - Accent6 3 2 6 2" xfId="6666" xr:uid="{00000000-0005-0000-0000-000045070000}"/>
    <cellStyle name="40% - Accent6 3 2 7" xfId="4600" xr:uid="{00000000-0005-0000-0000-000046070000}"/>
    <cellStyle name="40% - Accent6 3 3" xfId="664" xr:uid="{00000000-0005-0000-0000-000047070000}"/>
    <cellStyle name="40% - Accent6 3 3 2" xfId="2935" xr:uid="{00000000-0005-0000-0000-000048070000}"/>
    <cellStyle name="40% - Accent6 3 3 2 2" xfId="7158" xr:uid="{00000000-0005-0000-0000-000049070000}"/>
    <cellStyle name="40% - Accent6 3 3 3" xfId="5013" xr:uid="{00000000-0005-0000-0000-00004A070000}"/>
    <cellStyle name="40% - Accent6 3 4" xfId="1117" xr:uid="{00000000-0005-0000-0000-00004B070000}"/>
    <cellStyle name="40% - Accent6 3 4 2" xfId="3348" xr:uid="{00000000-0005-0000-0000-00004C070000}"/>
    <cellStyle name="40% - Accent6 3 4 2 2" xfId="7571" xr:uid="{00000000-0005-0000-0000-00004D070000}"/>
    <cellStyle name="40% - Accent6 3 4 3" xfId="5426" xr:uid="{00000000-0005-0000-0000-00004E070000}"/>
    <cellStyle name="40% - Accent6 3 5" xfId="1531" xr:uid="{00000000-0005-0000-0000-00004F070000}"/>
    <cellStyle name="40% - Accent6 3 5 2" xfId="3761" xr:uid="{00000000-0005-0000-0000-000050070000}"/>
    <cellStyle name="40% - Accent6 3 5 2 2" xfId="7984" xr:uid="{00000000-0005-0000-0000-000051070000}"/>
    <cellStyle name="40% - Accent6 3 5 3" xfId="5839" xr:uid="{00000000-0005-0000-0000-000052070000}"/>
    <cellStyle name="40% - Accent6 3 6" xfId="1945" xr:uid="{00000000-0005-0000-0000-000053070000}"/>
    <cellStyle name="40% - Accent6 3 6 2" xfId="4174" xr:uid="{00000000-0005-0000-0000-000054070000}"/>
    <cellStyle name="40% - Accent6 3 6 2 2" xfId="8397" xr:uid="{00000000-0005-0000-0000-000055070000}"/>
    <cellStyle name="40% - Accent6 3 6 3" xfId="6252" xr:uid="{00000000-0005-0000-0000-000056070000}"/>
    <cellStyle name="40% - Accent6 3 7" xfId="2358" xr:uid="{00000000-0005-0000-0000-000057070000}"/>
    <cellStyle name="40% - Accent6 3 7 2" xfId="6665" xr:uid="{00000000-0005-0000-0000-000058070000}"/>
    <cellStyle name="40% - Accent6 3 8" xfId="4599"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0" xr:uid="{00000000-0005-0000-0000-00005D070000}"/>
    <cellStyle name="40% - Accent6 4 2 3" xfId="5015" xr:uid="{00000000-0005-0000-0000-00005E070000}"/>
    <cellStyle name="40% - Accent6 4 3" xfId="1119" xr:uid="{00000000-0005-0000-0000-00005F070000}"/>
    <cellStyle name="40% - Accent6 4 3 2" xfId="3350" xr:uid="{00000000-0005-0000-0000-000060070000}"/>
    <cellStyle name="40% - Accent6 4 3 2 2" xfId="7573" xr:uid="{00000000-0005-0000-0000-000061070000}"/>
    <cellStyle name="40% - Accent6 4 3 3" xfId="5428" xr:uid="{00000000-0005-0000-0000-000062070000}"/>
    <cellStyle name="40% - Accent6 4 4" xfId="1533" xr:uid="{00000000-0005-0000-0000-000063070000}"/>
    <cellStyle name="40% - Accent6 4 4 2" xfId="3763" xr:uid="{00000000-0005-0000-0000-000064070000}"/>
    <cellStyle name="40% - Accent6 4 4 2 2" xfId="7986" xr:uid="{00000000-0005-0000-0000-000065070000}"/>
    <cellStyle name="40% - Accent6 4 4 3" xfId="5841" xr:uid="{00000000-0005-0000-0000-000066070000}"/>
    <cellStyle name="40% - Accent6 4 5" xfId="1947" xr:uid="{00000000-0005-0000-0000-000067070000}"/>
    <cellStyle name="40% - Accent6 4 5 2" xfId="4176" xr:uid="{00000000-0005-0000-0000-000068070000}"/>
    <cellStyle name="40% - Accent6 4 5 2 2" xfId="8399" xr:uid="{00000000-0005-0000-0000-000069070000}"/>
    <cellStyle name="40% - Accent6 4 5 3" xfId="6254" xr:uid="{00000000-0005-0000-0000-00006A070000}"/>
    <cellStyle name="40% - Accent6 4 6" xfId="2360" xr:uid="{00000000-0005-0000-0000-00006B070000}"/>
    <cellStyle name="40% - Accent6 4 6 2" xfId="6667" xr:uid="{00000000-0005-0000-0000-00006C070000}"/>
    <cellStyle name="40% - Accent6 4 7" xfId="4601" xr:uid="{00000000-0005-0000-0000-00006D070000}"/>
    <cellStyle name="40% - Accent6 5" xfId="659" xr:uid="{00000000-0005-0000-0000-00006E070000}"/>
    <cellStyle name="40% - Accent6 5 2" xfId="2930" xr:uid="{00000000-0005-0000-0000-00006F070000}"/>
    <cellStyle name="40% - Accent6 5 2 2" xfId="7153" xr:uid="{00000000-0005-0000-0000-000070070000}"/>
    <cellStyle name="40% - Accent6 5 3" xfId="5008" xr:uid="{00000000-0005-0000-0000-000071070000}"/>
    <cellStyle name="40% - Accent6 6" xfId="1112" xr:uid="{00000000-0005-0000-0000-000072070000}"/>
    <cellStyle name="40% - Accent6 6 2" xfId="3343" xr:uid="{00000000-0005-0000-0000-000073070000}"/>
    <cellStyle name="40% - Accent6 6 2 2" xfId="7566" xr:uid="{00000000-0005-0000-0000-000074070000}"/>
    <cellStyle name="40% - Accent6 6 3" xfId="5421" xr:uid="{00000000-0005-0000-0000-000075070000}"/>
    <cellStyle name="40% - Accent6 7" xfId="1526" xr:uid="{00000000-0005-0000-0000-000076070000}"/>
    <cellStyle name="40% - Accent6 7 2" xfId="3756" xr:uid="{00000000-0005-0000-0000-000077070000}"/>
    <cellStyle name="40% - Accent6 7 2 2" xfId="7979" xr:uid="{00000000-0005-0000-0000-000078070000}"/>
    <cellStyle name="40% - Accent6 7 3" xfId="5834" xr:uid="{00000000-0005-0000-0000-000079070000}"/>
    <cellStyle name="40% - Accent6 8" xfId="1940" xr:uid="{00000000-0005-0000-0000-00007A070000}"/>
    <cellStyle name="40% - Accent6 8 2" xfId="4169" xr:uid="{00000000-0005-0000-0000-00007B070000}"/>
    <cellStyle name="40% - Accent6 8 2 2" xfId="8392" xr:uid="{00000000-0005-0000-0000-00007C070000}"/>
    <cellStyle name="40% - Accent6 8 3" xfId="6247" xr:uid="{00000000-0005-0000-0000-00007D070000}"/>
    <cellStyle name="40% - Accent6 9" xfId="2353" xr:uid="{00000000-0005-0000-0000-00007E070000}"/>
    <cellStyle name="40% - Accent6 9 2" xfId="6660"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5"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5" xr:uid="{00000000-0005-0000-0000-0000A2070000}"/>
    <cellStyle name="Comma 4 2 2 2 11" xfId="4602" xr:uid="{00000000-0005-0000-0000-0000A3070000}"/>
    <cellStyle name="Comma 4 2 2 2 2" xfId="129" xr:uid="{00000000-0005-0000-0000-0000A4070000}"/>
    <cellStyle name="Comma 4 2 2 2 2 10" xfId="4603"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3" xr:uid="{00000000-0005-0000-0000-0000A9070000}"/>
    <cellStyle name="Comma 4 2 2 2 2 2 2 3" xfId="5018" xr:uid="{00000000-0005-0000-0000-0000AA070000}"/>
    <cellStyle name="Comma 4 2 2 2 2 2 3" xfId="1122" xr:uid="{00000000-0005-0000-0000-0000AB070000}"/>
    <cellStyle name="Comma 4 2 2 2 2 2 3 2" xfId="3353" xr:uid="{00000000-0005-0000-0000-0000AC070000}"/>
    <cellStyle name="Comma 4 2 2 2 2 2 3 2 2" xfId="7576" xr:uid="{00000000-0005-0000-0000-0000AD070000}"/>
    <cellStyle name="Comma 4 2 2 2 2 2 3 3" xfId="5431" xr:uid="{00000000-0005-0000-0000-0000AE070000}"/>
    <cellStyle name="Comma 4 2 2 2 2 2 4" xfId="1536" xr:uid="{00000000-0005-0000-0000-0000AF070000}"/>
    <cellStyle name="Comma 4 2 2 2 2 2 4 2" xfId="3766" xr:uid="{00000000-0005-0000-0000-0000B0070000}"/>
    <cellStyle name="Comma 4 2 2 2 2 2 4 2 2" xfId="7989" xr:uid="{00000000-0005-0000-0000-0000B1070000}"/>
    <cellStyle name="Comma 4 2 2 2 2 2 4 3" xfId="5844" xr:uid="{00000000-0005-0000-0000-0000B2070000}"/>
    <cellStyle name="Comma 4 2 2 2 2 2 5" xfId="1950" xr:uid="{00000000-0005-0000-0000-0000B3070000}"/>
    <cellStyle name="Comma 4 2 2 2 2 2 5 2" xfId="4179" xr:uid="{00000000-0005-0000-0000-0000B4070000}"/>
    <cellStyle name="Comma 4 2 2 2 2 2 5 2 2" xfId="8402" xr:uid="{00000000-0005-0000-0000-0000B5070000}"/>
    <cellStyle name="Comma 4 2 2 2 2 2 5 3" xfId="6257" xr:uid="{00000000-0005-0000-0000-0000B6070000}"/>
    <cellStyle name="Comma 4 2 2 2 2 2 6" xfId="2385" xr:uid="{00000000-0005-0000-0000-0000B7070000}"/>
    <cellStyle name="Comma 4 2 2 2 2 2 6 2" xfId="6670" xr:uid="{00000000-0005-0000-0000-0000B8070000}"/>
    <cellStyle name="Comma 4 2 2 2 2 2 7" xfId="2380" xr:uid="{00000000-0005-0000-0000-0000B9070000}"/>
    <cellStyle name="Comma 4 2 2 2 2 2 8" xfId="2763" xr:uid="{00000000-0005-0000-0000-0000BA070000}"/>
    <cellStyle name="Comma 4 2 2 2 2 2 8 2" xfId="6987" xr:uid="{00000000-0005-0000-0000-0000BB070000}"/>
    <cellStyle name="Comma 4 2 2 2 2 2 9" xfId="4604" xr:uid="{00000000-0005-0000-0000-0000BC070000}"/>
    <cellStyle name="Comma 4 2 2 2 2 3" xfId="668" xr:uid="{00000000-0005-0000-0000-0000BD070000}"/>
    <cellStyle name="Comma 4 2 2 2 2 3 2" xfId="2939" xr:uid="{00000000-0005-0000-0000-0000BE070000}"/>
    <cellStyle name="Comma 4 2 2 2 2 3 2 2" xfId="7162" xr:uid="{00000000-0005-0000-0000-0000BF070000}"/>
    <cellStyle name="Comma 4 2 2 2 2 3 3" xfId="5017" xr:uid="{00000000-0005-0000-0000-0000C0070000}"/>
    <cellStyle name="Comma 4 2 2 2 2 4" xfId="1121" xr:uid="{00000000-0005-0000-0000-0000C1070000}"/>
    <cellStyle name="Comma 4 2 2 2 2 4 2" xfId="3352" xr:uid="{00000000-0005-0000-0000-0000C2070000}"/>
    <cellStyle name="Comma 4 2 2 2 2 4 2 2" xfId="7575" xr:uid="{00000000-0005-0000-0000-0000C3070000}"/>
    <cellStyle name="Comma 4 2 2 2 2 4 3" xfId="5430" xr:uid="{00000000-0005-0000-0000-0000C4070000}"/>
    <cellStyle name="Comma 4 2 2 2 2 5" xfId="1535" xr:uid="{00000000-0005-0000-0000-0000C5070000}"/>
    <cellStyle name="Comma 4 2 2 2 2 5 2" xfId="3765" xr:uid="{00000000-0005-0000-0000-0000C6070000}"/>
    <cellStyle name="Comma 4 2 2 2 2 5 2 2" xfId="7988" xr:uid="{00000000-0005-0000-0000-0000C7070000}"/>
    <cellStyle name="Comma 4 2 2 2 2 5 3" xfId="5843" xr:uid="{00000000-0005-0000-0000-0000C8070000}"/>
    <cellStyle name="Comma 4 2 2 2 2 6" xfId="1949" xr:uid="{00000000-0005-0000-0000-0000C9070000}"/>
    <cellStyle name="Comma 4 2 2 2 2 6 2" xfId="4178" xr:uid="{00000000-0005-0000-0000-0000CA070000}"/>
    <cellStyle name="Comma 4 2 2 2 2 6 2 2" xfId="8401" xr:uid="{00000000-0005-0000-0000-0000CB070000}"/>
    <cellStyle name="Comma 4 2 2 2 2 6 3" xfId="6256" xr:uid="{00000000-0005-0000-0000-0000CC070000}"/>
    <cellStyle name="Comma 4 2 2 2 2 7" xfId="2384" xr:uid="{00000000-0005-0000-0000-0000CD070000}"/>
    <cellStyle name="Comma 4 2 2 2 2 7 2" xfId="6669" xr:uid="{00000000-0005-0000-0000-0000CE070000}"/>
    <cellStyle name="Comma 4 2 2 2 2 8" xfId="2381" xr:uid="{00000000-0005-0000-0000-0000CF070000}"/>
    <cellStyle name="Comma 4 2 2 2 2 9" xfId="2762" xr:uid="{00000000-0005-0000-0000-0000D0070000}"/>
    <cellStyle name="Comma 4 2 2 2 2 9 2" xfId="6986"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4" xr:uid="{00000000-0005-0000-0000-0000D5070000}"/>
    <cellStyle name="Comma 4 2 2 2 3 2 3" xfId="5019" xr:uid="{00000000-0005-0000-0000-0000D6070000}"/>
    <cellStyle name="Comma 4 2 2 2 3 3" xfId="1123" xr:uid="{00000000-0005-0000-0000-0000D7070000}"/>
    <cellStyle name="Comma 4 2 2 2 3 3 2" xfId="3354" xr:uid="{00000000-0005-0000-0000-0000D8070000}"/>
    <cellStyle name="Comma 4 2 2 2 3 3 2 2" xfId="7577" xr:uid="{00000000-0005-0000-0000-0000D9070000}"/>
    <cellStyle name="Comma 4 2 2 2 3 3 3" xfId="5432" xr:uid="{00000000-0005-0000-0000-0000DA070000}"/>
    <cellStyle name="Comma 4 2 2 2 3 4" xfId="1537" xr:uid="{00000000-0005-0000-0000-0000DB070000}"/>
    <cellStyle name="Comma 4 2 2 2 3 4 2" xfId="3767" xr:uid="{00000000-0005-0000-0000-0000DC070000}"/>
    <cellStyle name="Comma 4 2 2 2 3 4 2 2" xfId="7990" xr:uid="{00000000-0005-0000-0000-0000DD070000}"/>
    <cellStyle name="Comma 4 2 2 2 3 4 3" xfId="5845" xr:uid="{00000000-0005-0000-0000-0000DE070000}"/>
    <cellStyle name="Comma 4 2 2 2 3 5" xfId="1951" xr:uid="{00000000-0005-0000-0000-0000DF070000}"/>
    <cellStyle name="Comma 4 2 2 2 3 5 2" xfId="4180" xr:uid="{00000000-0005-0000-0000-0000E0070000}"/>
    <cellStyle name="Comma 4 2 2 2 3 5 2 2" xfId="8403" xr:uid="{00000000-0005-0000-0000-0000E1070000}"/>
    <cellStyle name="Comma 4 2 2 2 3 5 3" xfId="6258" xr:uid="{00000000-0005-0000-0000-0000E2070000}"/>
    <cellStyle name="Comma 4 2 2 2 3 6" xfId="2386" xr:uid="{00000000-0005-0000-0000-0000E3070000}"/>
    <cellStyle name="Comma 4 2 2 2 3 6 2" xfId="6671" xr:uid="{00000000-0005-0000-0000-0000E4070000}"/>
    <cellStyle name="Comma 4 2 2 2 3 7" xfId="2379" xr:uid="{00000000-0005-0000-0000-0000E5070000}"/>
    <cellStyle name="Comma 4 2 2 2 3 8" xfId="2764" xr:uid="{00000000-0005-0000-0000-0000E6070000}"/>
    <cellStyle name="Comma 4 2 2 2 3 8 2" xfId="6988" xr:uid="{00000000-0005-0000-0000-0000E7070000}"/>
    <cellStyle name="Comma 4 2 2 2 3 9" xfId="4605" xr:uid="{00000000-0005-0000-0000-0000E8070000}"/>
    <cellStyle name="Comma 4 2 2 2 4" xfId="667" xr:uid="{00000000-0005-0000-0000-0000E9070000}"/>
    <cellStyle name="Comma 4 2 2 2 4 2" xfId="2938" xr:uid="{00000000-0005-0000-0000-0000EA070000}"/>
    <cellStyle name="Comma 4 2 2 2 4 2 2" xfId="7161" xr:uid="{00000000-0005-0000-0000-0000EB070000}"/>
    <cellStyle name="Comma 4 2 2 2 4 3" xfId="5016" xr:uid="{00000000-0005-0000-0000-0000EC070000}"/>
    <cellStyle name="Comma 4 2 2 2 5" xfId="1120" xr:uid="{00000000-0005-0000-0000-0000ED070000}"/>
    <cellStyle name="Comma 4 2 2 2 5 2" xfId="3351" xr:uid="{00000000-0005-0000-0000-0000EE070000}"/>
    <cellStyle name="Comma 4 2 2 2 5 2 2" xfId="7574" xr:uid="{00000000-0005-0000-0000-0000EF070000}"/>
    <cellStyle name="Comma 4 2 2 2 5 3" xfId="5429" xr:uid="{00000000-0005-0000-0000-0000F0070000}"/>
    <cellStyle name="Comma 4 2 2 2 6" xfId="1534" xr:uid="{00000000-0005-0000-0000-0000F1070000}"/>
    <cellStyle name="Comma 4 2 2 2 6 2" xfId="3764" xr:uid="{00000000-0005-0000-0000-0000F2070000}"/>
    <cellStyle name="Comma 4 2 2 2 6 2 2" xfId="7987" xr:uid="{00000000-0005-0000-0000-0000F3070000}"/>
    <cellStyle name="Comma 4 2 2 2 6 3" xfId="5842" xr:uid="{00000000-0005-0000-0000-0000F4070000}"/>
    <cellStyle name="Comma 4 2 2 2 7" xfId="1948" xr:uid="{00000000-0005-0000-0000-0000F5070000}"/>
    <cellStyle name="Comma 4 2 2 2 7 2" xfId="4177" xr:uid="{00000000-0005-0000-0000-0000F6070000}"/>
    <cellStyle name="Comma 4 2 2 2 7 2 2" xfId="8400" xr:uid="{00000000-0005-0000-0000-0000F7070000}"/>
    <cellStyle name="Comma 4 2 2 2 7 3" xfId="6255" xr:uid="{00000000-0005-0000-0000-0000F8070000}"/>
    <cellStyle name="Comma 4 2 2 2 8" xfId="2383" xr:uid="{00000000-0005-0000-0000-0000F9070000}"/>
    <cellStyle name="Comma 4 2 2 2 8 2" xfId="6668" xr:uid="{00000000-0005-0000-0000-0000FA070000}"/>
    <cellStyle name="Comma 4 2 2 2 9" xfId="2382" xr:uid="{00000000-0005-0000-0000-0000FB070000}"/>
    <cellStyle name="Comma 4 2 2 3" xfId="132" xr:uid="{00000000-0005-0000-0000-0000FC070000}"/>
    <cellStyle name="Comma 4 2 2 3 10" xfId="4606"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6" xr:uid="{00000000-0005-0000-0000-000001080000}"/>
    <cellStyle name="Comma 4 2 2 3 2 2 3" xfId="5021" xr:uid="{00000000-0005-0000-0000-000002080000}"/>
    <cellStyle name="Comma 4 2 2 3 2 3" xfId="1125" xr:uid="{00000000-0005-0000-0000-000003080000}"/>
    <cellStyle name="Comma 4 2 2 3 2 3 2" xfId="3356" xr:uid="{00000000-0005-0000-0000-000004080000}"/>
    <cellStyle name="Comma 4 2 2 3 2 3 2 2" xfId="7579" xr:uid="{00000000-0005-0000-0000-000005080000}"/>
    <cellStyle name="Comma 4 2 2 3 2 3 3" xfId="5434" xr:uid="{00000000-0005-0000-0000-000006080000}"/>
    <cellStyle name="Comma 4 2 2 3 2 4" xfId="1539" xr:uid="{00000000-0005-0000-0000-000007080000}"/>
    <cellStyle name="Comma 4 2 2 3 2 4 2" xfId="3769" xr:uid="{00000000-0005-0000-0000-000008080000}"/>
    <cellStyle name="Comma 4 2 2 3 2 4 2 2" xfId="7992" xr:uid="{00000000-0005-0000-0000-000009080000}"/>
    <cellStyle name="Comma 4 2 2 3 2 4 3" xfId="5847" xr:uid="{00000000-0005-0000-0000-00000A080000}"/>
    <cellStyle name="Comma 4 2 2 3 2 5" xfId="1953" xr:uid="{00000000-0005-0000-0000-00000B080000}"/>
    <cellStyle name="Comma 4 2 2 3 2 5 2" xfId="4182" xr:uid="{00000000-0005-0000-0000-00000C080000}"/>
    <cellStyle name="Comma 4 2 2 3 2 5 2 2" xfId="8405" xr:uid="{00000000-0005-0000-0000-00000D080000}"/>
    <cellStyle name="Comma 4 2 2 3 2 5 3" xfId="6260" xr:uid="{00000000-0005-0000-0000-00000E080000}"/>
    <cellStyle name="Comma 4 2 2 3 2 6" xfId="2388" xr:uid="{00000000-0005-0000-0000-00000F080000}"/>
    <cellStyle name="Comma 4 2 2 3 2 6 2" xfId="6673" xr:uid="{00000000-0005-0000-0000-000010080000}"/>
    <cellStyle name="Comma 4 2 2 3 2 7" xfId="2377" xr:uid="{00000000-0005-0000-0000-000011080000}"/>
    <cellStyle name="Comma 4 2 2 3 2 8" xfId="2766" xr:uid="{00000000-0005-0000-0000-000012080000}"/>
    <cellStyle name="Comma 4 2 2 3 2 8 2" xfId="6990" xr:uid="{00000000-0005-0000-0000-000013080000}"/>
    <cellStyle name="Comma 4 2 2 3 2 9" xfId="4607" xr:uid="{00000000-0005-0000-0000-000014080000}"/>
    <cellStyle name="Comma 4 2 2 3 3" xfId="671" xr:uid="{00000000-0005-0000-0000-000015080000}"/>
    <cellStyle name="Comma 4 2 2 3 3 2" xfId="2942" xr:uid="{00000000-0005-0000-0000-000016080000}"/>
    <cellStyle name="Comma 4 2 2 3 3 2 2" xfId="7165" xr:uid="{00000000-0005-0000-0000-000017080000}"/>
    <cellStyle name="Comma 4 2 2 3 3 3" xfId="5020" xr:uid="{00000000-0005-0000-0000-000018080000}"/>
    <cellStyle name="Comma 4 2 2 3 4" xfId="1124" xr:uid="{00000000-0005-0000-0000-000019080000}"/>
    <cellStyle name="Comma 4 2 2 3 4 2" xfId="3355" xr:uid="{00000000-0005-0000-0000-00001A080000}"/>
    <cellStyle name="Comma 4 2 2 3 4 2 2" xfId="7578" xr:uid="{00000000-0005-0000-0000-00001B080000}"/>
    <cellStyle name="Comma 4 2 2 3 4 3" xfId="5433" xr:uid="{00000000-0005-0000-0000-00001C080000}"/>
    <cellStyle name="Comma 4 2 2 3 5" xfId="1538" xr:uid="{00000000-0005-0000-0000-00001D080000}"/>
    <cellStyle name="Comma 4 2 2 3 5 2" xfId="3768" xr:uid="{00000000-0005-0000-0000-00001E080000}"/>
    <cellStyle name="Comma 4 2 2 3 5 2 2" xfId="7991" xr:uid="{00000000-0005-0000-0000-00001F080000}"/>
    <cellStyle name="Comma 4 2 2 3 5 3" xfId="5846" xr:uid="{00000000-0005-0000-0000-000020080000}"/>
    <cellStyle name="Comma 4 2 2 3 6" xfId="1952" xr:uid="{00000000-0005-0000-0000-000021080000}"/>
    <cellStyle name="Comma 4 2 2 3 6 2" xfId="4181" xr:uid="{00000000-0005-0000-0000-000022080000}"/>
    <cellStyle name="Comma 4 2 2 3 6 2 2" xfId="8404" xr:uid="{00000000-0005-0000-0000-000023080000}"/>
    <cellStyle name="Comma 4 2 2 3 6 3" xfId="6259" xr:uid="{00000000-0005-0000-0000-000024080000}"/>
    <cellStyle name="Comma 4 2 2 3 7" xfId="2387" xr:uid="{00000000-0005-0000-0000-000025080000}"/>
    <cellStyle name="Comma 4 2 2 3 7 2" xfId="6672" xr:uid="{00000000-0005-0000-0000-000026080000}"/>
    <cellStyle name="Comma 4 2 2 3 8" xfId="2378" xr:uid="{00000000-0005-0000-0000-000027080000}"/>
    <cellStyle name="Comma 4 2 2 3 9" xfId="2765" xr:uid="{00000000-0005-0000-0000-000028080000}"/>
    <cellStyle name="Comma 4 2 2 3 9 2" xfId="6989"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7" xr:uid="{00000000-0005-0000-0000-00002D080000}"/>
    <cellStyle name="Comma 4 2 2 4 2 3" xfId="5022" xr:uid="{00000000-0005-0000-0000-00002E080000}"/>
    <cellStyle name="Comma 4 2 2 4 3" xfId="1126" xr:uid="{00000000-0005-0000-0000-00002F080000}"/>
    <cellStyle name="Comma 4 2 2 4 3 2" xfId="3357" xr:uid="{00000000-0005-0000-0000-000030080000}"/>
    <cellStyle name="Comma 4 2 2 4 3 2 2" xfId="7580" xr:uid="{00000000-0005-0000-0000-000031080000}"/>
    <cellStyle name="Comma 4 2 2 4 3 3" xfId="5435" xr:uid="{00000000-0005-0000-0000-000032080000}"/>
    <cellStyle name="Comma 4 2 2 4 4" xfId="1540" xr:uid="{00000000-0005-0000-0000-000033080000}"/>
    <cellStyle name="Comma 4 2 2 4 4 2" xfId="3770" xr:uid="{00000000-0005-0000-0000-000034080000}"/>
    <cellStyle name="Comma 4 2 2 4 4 2 2" xfId="7993" xr:uid="{00000000-0005-0000-0000-000035080000}"/>
    <cellStyle name="Comma 4 2 2 4 4 3" xfId="5848" xr:uid="{00000000-0005-0000-0000-000036080000}"/>
    <cellStyle name="Comma 4 2 2 4 5" xfId="1954" xr:uid="{00000000-0005-0000-0000-000037080000}"/>
    <cellStyle name="Comma 4 2 2 4 5 2" xfId="4183" xr:uid="{00000000-0005-0000-0000-000038080000}"/>
    <cellStyle name="Comma 4 2 2 4 5 2 2" xfId="8406" xr:uid="{00000000-0005-0000-0000-000039080000}"/>
    <cellStyle name="Comma 4 2 2 4 5 3" xfId="6261" xr:uid="{00000000-0005-0000-0000-00003A080000}"/>
    <cellStyle name="Comma 4 2 2 4 6" xfId="2389" xr:uid="{00000000-0005-0000-0000-00003B080000}"/>
    <cellStyle name="Comma 4 2 2 4 6 2" xfId="6674" xr:uid="{00000000-0005-0000-0000-00003C080000}"/>
    <cellStyle name="Comma 4 2 2 4 7" xfId="2376" xr:uid="{00000000-0005-0000-0000-00003D080000}"/>
    <cellStyle name="Comma 4 2 2 4 8" xfId="2767" xr:uid="{00000000-0005-0000-0000-00003E080000}"/>
    <cellStyle name="Comma 4 2 2 4 8 2" xfId="6991" xr:uid="{00000000-0005-0000-0000-00003F080000}"/>
    <cellStyle name="Comma 4 2 2 4 9" xfId="4608"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8" xr:uid="{00000000-0005-0000-0000-000044080000}"/>
    <cellStyle name="Comma 4 2 2 5 2 3" xfId="5023" xr:uid="{00000000-0005-0000-0000-000045080000}"/>
    <cellStyle name="Comma 4 2 2 5 3" xfId="1127" xr:uid="{00000000-0005-0000-0000-000046080000}"/>
    <cellStyle name="Comma 4 2 2 5 3 2" xfId="3358" xr:uid="{00000000-0005-0000-0000-000047080000}"/>
    <cellStyle name="Comma 4 2 2 5 3 2 2" xfId="7581" xr:uid="{00000000-0005-0000-0000-000048080000}"/>
    <cellStyle name="Comma 4 2 2 5 3 3" xfId="5436" xr:uid="{00000000-0005-0000-0000-000049080000}"/>
    <cellStyle name="Comma 4 2 2 5 4" xfId="1541" xr:uid="{00000000-0005-0000-0000-00004A080000}"/>
    <cellStyle name="Comma 4 2 2 5 4 2" xfId="3771" xr:uid="{00000000-0005-0000-0000-00004B080000}"/>
    <cellStyle name="Comma 4 2 2 5 4 2 2" xfId="7994" xr:uid="{00000000-0005-0000-0000-00004C080000}"/>
    <cellStyle name="Comma 4 2 2 5 4 3" xfId="5849" xr:uid="{00000000-0005-0000-0000-00004D080000}"/>
    <cellStyle name="Comma 4 2 2 5 5" xfId="1955" xr:uid="{00000000-0005-0000-0000-00004E080000}"/>
    <cellStyle name="Comma 4 2 2 5 5 2" xfId="4184" xr:uid="{00000000-0005-0000-0000-00004F080000}"/>
    <cellStyle name="Comma 4 2 2 5 5 2 2" xfId="8407" xr:uid="{00000000-0005-0000-0000-000050080000}"/>
    <cellStyle name="Comma 4 2 2 5 5 3" xfId="6262" xr:uid="{00000000-0005-0000-0000-000051080000}"/>
    <cellStyle name="Comma 4 2 2 5 6" xfId="2390" xr:uid="{00000000-0005-0000-0000-000052080000}"/>
    <cellStyle name="Comma 4 2 2 5 6 2" xfId="6675" xr:uid="{00000000-0005-0000-0000-000053080000}"/>
    <cellStyle name="Comma 4 2 2 5 7" xfId="2375" xr:uid="{00000000-0005-0000-0000-000054080000}"/>
    <cellStyle name="Comma 4 2 2 5 8" xfId="2768" xr:uid="{00000000-0005-0000-0000-000055080000}"/>
    <cellStyle name="Comma 4 2 2 5 8 2" xfId="6992" xr:uid="{00000000-0005-0000-0000-000056080000}"/>
    <cellStyle name="Comma 4 2 2 5 9" xfId="4609" xr:uid="{00000000-0005-0000-0000-000057080000}"/>
    <cellStyle name="Comma 4 2 3" xfId="136" xr:uid="{00000000-0005-0000-0000-000058080000}"/>
    <cellStyle name="Comma 4 2 3 10" xfId="2769" xr:uid="{00000000-0005-0000-0000-000059080000}"/>
    <cellStyle name="Comma 4 2 3 10 2" xfId="6993" xr:uid="{00000000-0005-0000-0000-00005A080000}"/>
    <cellStyle name="Comma 4 2 3 11" xfId="4610" xr:uid="{00000000-0005-0000-0000-00005B080000}"/>
    <cellStyle name="Comma 4 2 3 2" xfId="137" xr:uid="{00000000-0005-0000-0000-00005C080000}"/>
    <cellStyle name="Comma 4 2 3 2 10" xfId="4611"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1" xr:uid="{00000000-0005-0000-0000-000061080000}"/>
    <cellStyle name="Comma 4 2 3 2 2 2 3" xfId="5026" xr:uid="{00000000-0005-0000-0000-000062080000}"/>
    <cellStyle name="Comma 4 2 3 2 2 3" xfId="1130" xr:uid="{00000000-0005-0000-0000-000063080000}"/>
    <cellStyle name="Comma 4 2 3 2 2 3 2" xfId="3361" xr:uid="{00000000-0005-0000-0000-000064080000}"/>
    <cellStyle name="Comma 4 2 3 2 2 3 2 2" xfId="7584" xr:uid="{00000000-0005-0000-0000-000065080000}"/>
    <cellStyle name="Comma 4 2 3 2 2 3 3" xfId="5439" xr:uid="{00000000-0005-0000-0000-000066080000}"/>
    <cellStyle name="Comma 4 2 3 2 2 4" xfId="1544" xr:uid="{00000000-0005-0000-0000-000067080000}"/>
    <cellStyle name="Comma 4 2 3 2 2 4 2" xfId="3774" xr:uid="{00000000-0005-0000-0000-000068080000}"/>
    <cellStyle name="Comma 4 2 3 2 2 4 2 2" xfId="7997" xr:uid="{00000000-0005-0000-0000-000069080000}"/>
    <cellStyle name="Comma 4 2 3 2 2 4 3" xfId="5852" xr:uid="{00000000-0005-0000-0000-00006A080000}"/>
    <cellStyle name="Comma 4 2 3 2 2 5" xfId="1958" xr:uid="{00000000-0005-0000-0000-00006B080000}"/>
    <cellStyle name="Comma 4 2 3 2 2 5 2" xfId="4187" xr:uid="{00000000-0005-0000-0000-00006C080000}"/>
    <cellStyle name="Comma 4 2 3 2 2 5 2 2" xfId="8410" xr:uid="{00000000-0005-0000-0000-00006D080000}"/>
    <cellStyle name="Comma 4 2 3 2 2 5 3" xfId="6265" xr:uid="{00000000-0005-0000-0000-00006E080000}"/>
    <cellStyle name="Comma 4 2 3 2 2 6" xfId="2393" xr:uid="{00000000-0005-0000-0000-00006F080000}"/>
    <cellStyle name="Comma 4 2 3 2 2 6 2" xfId="6678" xr:uid="{00000000-0005-0000-0000-000070080000}"/>
    <cellStyle name="Comma 4 2 3 2 2 7" xfId="2372" xr:uid="{00000000-0005-0000-0000-000071080000}"/>
    <cellStyle name="Comma 4 2 3 2 2 8" xfId="2771" xr:uid="{00000000-0005-0000-0000-000072080000}"/>
    <cellStyle name="Comma 4 2 3 2 2 8 2" xfId="6995" xr:uid="{00000000-0005-0000-0000-000073080000}"/>
    <cellStyle name="Comma 4 2 3 2 2 9" xfId="4612" xr:uid="{00000000-0005-0000-0000-000074080000}"/>
    <cellStyle name="Comma 4 2 3 2 3" xfId="676" xr:uid="{00000000-0005-0000-0000-000075080000}"/>
    <cellStyle name="Comma 4 2 3 2 3 2" xfId="2947" xr:uid="{00000000-0005-0000-0000-000076080000}"/>
    <cellStyle name="Comma 4 2 3 2 3 2 2" xfId="7170" xr:uid="{00000000-0005-0000-0000-000077080000}"/>
    <cellStyle name="Comma 4 2 3 2 3 3" xfId="5025" xr:uid="{00000000-0005-0000-0000-000078080000}"/>
    <cellStyle name="Comma 4 2 3 2 4" xfId="1129" xr:uid="{00000000-0005-0000-0000-000079080000}"/>
    <cellStyle name="Comma 4 2 3 2 4 2" xfId="3360" xr:uid="{00000000-0005-0000-0000-00007A080000}"/>
    <cellStyle name="Comma 4 2 3 2 4 2 2" xfId="7583" xr:uid="{00000000-0005-0000-0000-00007B080000}"/>
    <cellStyle name="Comma 4 2 3 2 4 3" xfId="5438" xr:uid="{00000000-0005-0000-0000-00007C080000}"/>
    <cellStyle name="Comma 4 2 3 2 5" xfId="1543" xr:uid="{00000000-0005-0000-0000-00007D080000}"/>
    <cellStyle name="Comma 4 2 3 2 5 2" xfId="3773" xr:uid="{00000000-0005-0000-0000-00007E080000}"/>
    <cellStyle name="Comma 4 2 3 2 5 2 2" xfId="7996" xr:uid="{00000000-0005-0000-0000-00007F080000}"/>
    <cellStyle name="Comma 4 2 3 2 5 3" xfId="5851" xr:uid="{00000000-0005-0000-0000-000080080000}"/>
    <cellStyle name="Comma 4 2 3 2 6" xfId="1957" xr:uid="{00000000-0005-0000-0000-000081080000}"/>
    <cellStyle name="Comma 4 2 3 2 6 2" xfId="4186" xr:uid="{00000000-0005-0000-0000-000082080000}"/>
    <cellStyle name="Comma 4 2 3 2 6 2 2" xfId="8409" xr:uid="{00000000-0005-0000-0000-000083080000}"/>
    <cellStyle name="Comma 4 2 3 2 6 3" xfId="6264" xr:uid="{00000000-0005-0000-0000-000084080000}"/>
    <cellStyle name="Comma 4 2 3 2 7" xfId="2392" xr:uid="{00000000-0005-0000-0000-000085080000}"/>
    <cellStyle name="Comma 4 2 3 2 7 2" xfId="6677" xr:uid="{00000000-0005-0000-0000-000086080000}"/>
    <cellStyle name="Comma 4 2 3 2 8" xfId="2373" xr:uid="{00000000-0005-0000-0000-000087080000}"/>
    <cellStyle name="Comma 4 2 3 2 9" xfId="2770" xr:uid="{00000000-0005-0000-0000-000088080000}"/>
    <cellStyle name="Comma 4 2 3 2 9 2" xfId="6994"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2" xr:uid="{00000000-0005-0000-0000-00008D080000}"/>
    <cellStyle name="Comma 4 2 3 3 2 3" xfId="5027" xr:uid="{00000000-0005-0000-0000-00008E080000}"/>
    <cellStyle name="Comma 4 2 3 3 3" xfId="1131" xr:uid="{00000000-0005-0000-0000-00008F080000}"/>
    <cellStyle name="Comma 4 2 3 3 3 2" xfId="3362" xr:uid="{00000000-0005-0000-0000-000090080000}"/>
    <cellStyle name="Comma 4 2 3 3 3 2 2" xfId="7585" xr:uid="{00000000-0005-0000-0000-000091080000}"/>
    <cellStyle name="Comma 4 2 3 3 3 3" xfId="5440" xr:uid="{00000000-0005-0000-0000-000092080000}"/>
    <cellStyle name="Comma 4 2 3 3 4" xfId="1545" xr:uid="{00000000-0005-0000-0000-000093080000}"/>
    <cellStyle name="Comma 4 2 3 3 4 2" xfId="3775" xr:uid="{00000000-0005-0000-0000-000094080000}"/>
    <cellStyle name="Comma 4 2 3 3 4 2 2" xfId="7998" xr:uid="{00000000-0005-0000-0000-000095080000}"/>
    <cellStyle name="Comma 4 2 3 3 4 3" xfId="5853" xr:uid="{00000000-0005-0000-0000-000096080000}"/>
    <cellStyle name="Comma 4 2 3 3 5" xfId="1959" xr:uid="{00000000-0005-0000-0000-000097080000}"/>
    <cellStyle name="Comma 4 2 3 3 5 2" xfId="4188" xr:uid="{00000000-0005-0000-0000-000098080000}"/>
    <cellStyle name="Comma 4 2 3 3 5 2 2" xfId="8411" xr:uid="{00000000-0005-0000-0000-000099080000}"/>
    <cellStyle name="Comma 4 2 3 3 5 3" xfId="6266" xr:uid="{00000000-0005-0000-0000-00009A080000}"/>
    <cellStyle name="Comma 4 2 3 3 6" xfId="2394" xr:uid="{00000000-0005-0000-0000-00009B080000}"/>
    <cellStyle name="Comma 4 2 3 3 6 2" xfId="6679" xr:uid="{00000000-0005-0000-0000-00009C080000}"/>
    <cellStyle name="Comma 4 2 3 3 7" xfId="2371" xr:uid="{00000000-0005-0000-0000-00009D080000}"/>
    <cellStyle name="Comma 4 2 3 3 8" xfId="2772" xr:uid="{00000000-0005-0000-0000-00009E080000}"/>
    <cellStyle name="Comma 4 2 3 3 8 2" xfId="6996" xr:uid="{00000000-0005-0000-0000-00009F080000}"/>
    <cellStyle name="Comma 4 2 3 3 9" xfId="4613" xr:uid="{00000000-0005-0000-0000-0000A0080000}"/>
    <cellStyle name="Comma 4 2 3 4" xfId="675" xr:uid="{00000000-0005-0000-0000-0000A1080000}"/>
    <cellStyle name="Comma 4 2 3 4 2" xfId="2946" xr:uid="{00000000-0005-0000-0000-0000A2080000}"/>
    <cellStyle name="Comma 4 2 3 4 2 2" xfId="7169" xr:uid="{00000000-0005-0000-0000-0000A3080000}"/>
    <cellStyle name="Comma 4 2 3 4 3" xfId="5024" xr:uid="{00000000-0005-0000-0000-0000A4080000}"/>
    <cellStyle name="Comma 4 2 3 5" xfId="1128" xr:uid="{00000000-0005-0000-0000-0000A5080000}"/>
    <cellStyle name="Comma 4 2 3 5 2" xfId="3359" xr:uid="{00000000-0005-0000-0000-0000A6080000}"/>
    <cellStyle name="Comma 4 2 3 5 2 2" xfId="7582" xr:uid="{00000000-0005-0000-0000-0000A7080000}"/>
    <cellStyle name="Comma 4 2 3 5 3" xfId="5437" xr:uid="{00000000-0005-0000-0000-0000A8080000}"/>
    <cellStyle name="Comma 4 2 3 6" xfId="1542" xr:uid="{00000000-0005-0000-0000-0000A9080000}"/>
    <cellStyle name="Comma 4 2 3 6 2" xfId="3772" xr:uid="{00000000-0005-0000-0000-0000AA080000}"/>
    <cellStyle name="Comma 4 2 3 6 2 2" xfId="7995" xr:uid="{00000000-0005-0000-0000-0000AB080000}"/>
    <cellStyle name="Comma 4 2 3 6 3" xfId="5850" xr:uid="{00000000-0005-0000-0000-0000AC080000}"/>
    <cellStyle name="Comma 4 2 3 7" xfId="1956" xr:uid="{00000000-0005-0000-0000-0000AD080000}"/>
    <cellStyle name="Comma 4 2 3 7 2" xfId="4185" xr:uid="{00000000-0005-0000-0000-0000AE080000}"/>
    <cellStyle name="Comma 4 2 3 7 2 2" xfId="8408" xr:uid="{00000000-0005-0000-0000-0000AF080000}"/>
    <cellStyle name="Comma 4 2 3 7 3" xfId="6263" xr:uid="{00000000-0005-0000-0000-0000B0080000}"/>
    <cellStyle name="Comma 4 2 3 8" xfId="2391" xr:uid="{00000000-0005-0000-0000-0000B1080000}"/>
    <cellStyle name="Comma 4 2 3 8 2" xfId="6676" xr:uid="{00000000-0005-0000-0000-0000B2080000}"/>
    <cellStyle name="Comma 4 2 3 9" xfId="2374" xr:uid="{00000000-0005-0000-0000-0000B3080000}"/>
    <cellStyle name="Comma 4 2 4" xfId="140" xr:uid="{00000000-0005-0000-0000-0000B4080000}"/>
    <cellStyle name="Comma 4 2 4 10" xfId="4614"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4" xr:uid="{00000000-0005-0000-0000-0000B9080000}"/>
    <cellStyle name="Comma 4 2 4 2 2 3" xfId="5029" xr:uid="{00000000-0005-0000-0000-0000BA080000}"/>
    <cellStyle name="Comma 4 2 4 2 3" xfId="1133" xr:uid="{00000000-0005-0000-0000-0000BB080000}"/>
    <cellStyle name="Comma 4 2 4 2 3 2" xfId="3364" xr:uid="{00000000-0005-0000-0000-0000BC080000}"/>
    <cellStyle name="Comma 4 2 4 2 3 2 2" xfId="7587" xr:uid="{00000000-0005-0000-0000-0000BD080000}"/>
    <cellStyle name="Comma 4 2 4 2 3 3" xfId="5442" xr:uid="{00000000-0005-0000-0000-0000BE080000}"/>
    <cellStyle name="Comma 4 2 4 2 4" xfId="1547" xr:uid="{00000000-0005-0000-0000-0000BF080000}"/>
    <cellStyle name="Comma 4 2 4 2 4 2" xfId="3777" xr:uid="{00000000-0005-0000-0000-0000C0080000}"/>
    <cellStyle name="Comma 4 2 4 2 4 2 2" xfId="8000" xr:uid="{00000000-0005-0000-0000-0000C1080000}"/>
    <cellStyle name="Comma 4 2 4 2 4 3" xfId="5855" xr:uid="{00000000-0005-0000-0000-0000C2080000}"/>
    <cellStyle name="Comma 4 2 4 2 5" xfId="1961" xr:uid="{00000000-0005-0000-0000-0000C3080000}"/>
    <cellStyle name="Comma 4 2 4 2 5 2" xfId="4190" xr:uid="{00000000-0005-0000-0000-0000C4080000}"/>
    <cellStyle name="Comma 4 2 4 2 5 2 2" xfId="8413" xr:uid="{00000000-0005-0000-0000-0000C5080000}"/>
    <cellStyle name="Comma 4 2 4 2 5 3" xfId="6268" xr:uid="{00000000-0005-0000-0000-0000C6080000}"/>
    <cellStyle name="Comma 4 2 4 2 6" xfId="2396" xr:uid="{00000000-0005-0000-0000-0000C7080000}"/>
    <cellStyle name="Comma 4 2 4 2 6 2" xfId="6681" xr:uid="{00000000-0005-0000-0000-0000C8080000}"/>
    <cellStyle name="Comma 4 2 4 2 7" xfId="2369" xr:uid="{00000000-0005-0000-0000-0000C9080000}"/>
    <cellStyle name="Comma 4 2 4 2 8" xfId="2774" xr:uid="{00000000-0005-0000-0000-0000CA080000}"/>
    <cellStyle name="Comma 4 2 4 2 8 2" xfId="6998" xr:uid="{00000000-0005-0000-0000-0000CB080000}"/>
    <cellStyle name="Comma 4 2 4 2 9" xfId="4615" xr:uid="{00000000-0005-0000-0000-0000CC080000}"/>
    <cellStyle name="Comma 4 2 4 3" xfId="679" xr:uid="{00000000-0005-0000-0000-0000CD080000}"/>
    <cellStyle name="Comma 4 2 4 3 2" xfId="2950" xr:uid="{00000000-0005-0000-0000-0000CE080000}"/>
    <cellStyle name="Comma 4 2 4 3 2 2" xfId="7173" xr:uid="{00000000-0005-0000-0000-0000CF080000}"/>
    <cellStyle name="Comma 4 2 4 3 3" xfId="5028" xr:uid="{00000000-0005-0000-0000-0000D0080000}"/>
    <cellStyle name="Comma 4 2 4 4" xfId="1132" xr:uid="{00000000-0005-0000-0000-0000D1080000}"/>
    <cellStyle name="Comma 4 2 4 4 2" xfId="3363" xr:uid="{00000000-0005-0000-0000-0000D2080000}"/>
    <cellStyle name="Comma 4 2 4 4 2 2" xfId="7586" xr:uid="{00000000-0005-0000-0000-0000D3080000}"/>
    <cellStyle name="Comma 4 2 4 4 3" xfId="5441" xr:uid="{00000000-0005-0000-0000-0000D4080000}"/>
    <cellStyle name="Comma 4 2 4 5" xfId="1546" xr:uid="{00000000-0005-0000-0000-0000D5080000}"/>
    <cellStyle name="Comma 4 2 4 5 2" xfId="3776" xr:uid="{00000000-0005-0000-0000-0000D6080000}"/>
    <cellStyle name="Comma 4 2 4 5 2 2" xfId="7999" xr:uid="{00000000-0005-0000-0000-0000D7080000}"/>
    <cellStyle name="Comma 4 2 4 5 3" xfId="5854" xr:uid="{00000000-0005-0000-0000-0000D8080000}"/>
    <cellStyle name="Comma 4 2 4 6" xfId="1960" xr:uid="{00000000-0005-0000-0000-0000D9080000}"/>
    <cellStyle name="Comma 4 2 4 6 2" xfId="4189" xr:uid="{00000000-0005-0000-0000-0000DA080000}"/>
    <cellStyle name="Comma 4 2 4 6 2 2" xfId="8412" xr:uid="{00000000-0005-0000-0000-0000DB080000}"/>
    <cellStyle name="Comma 4 2 4 6 3" xfId="6267" xr:uid="{00000000-0005-0000-0000-0000DC080000}"/>
    <cellStyle name="Comma 4 2 4 7" xfId="2395" xr:uid="{00000000-0005-0000-0000-0000DD080000}"/>
    <cellStyle name="Comma 4 2 4 7 2" xfId="6680" xr:uid="{00000000-0005-0000-0000-0000DE080000}"/>
    <cellStyle name="Comma 4 2 4 8" xfId="2370" xr:uid="{00000000-0005-0000-0000-0000DF080000}"/>
    <cellStyle name="Comma 4 2 4 9" xfId="2773" xr:uid="{00000000-0005-0000-0000-0000E0080000}"/>
    <cellStyle name="Comma 4 2 4 9 2" xfId="6997"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5" xr:uid="{00000000-0005-0000-0000-0000E5080000}"/>
    <cellStyle name="Comma 4 2 5 2 3" xfId="5030" xr:uid="{00000000-0005-0000-0000-0000E6080000}"/>
    <cellStyle name="Comma 4 2 5 3" xfId="1134" xr:uid="{00000000-0005-0000-0000-0000E7080000}"/>
    <cellStyle name="Comma 4 2 5 3 2" xfId="3365" xr:uid="{00000000-0005-0000-0000-0000E8080000}"/>
    <cellStyle name="Comma 4 2 5 3 2 2" xfId="7588" xr:uid="{00000000-0005-0000-0000-0000E9080000}"/>
    <cellStyle name="Comma 4 2 5 3 3" xfId="5443" xr:uid="{00000000-0005-0000-0000-0000EA080000}"/>
    <cellStyle name="Comma 4 2 5 4" xfId="1548" xr:uid="{00000000-0005-0000-0000-0000EB080000}"/>
    <cellStyle name="Comma 4 2 5 4 2" xfId="3778" xr:uid="{00000000-0005-0000-0000-0000EC080000}"/>
    <cellStyle name="Comma 4 2 5 4 2 2" xfId="8001" xr:uid="{00000000-0005-0000-0000-0000ED080000}"/>
    <cellStyle name="Comma 4 2 5 4 3" xfId="5856" xr:uid="{00000000-0005-0000-0000-0000EE080000}"/>
    <cellStyle name="Comma 4 2 5 5" xfId="1962" xr:uid="{00000000-0005-0000-0000-0000EF080000}"/>
    <cellStyle name="Comma 4 2 5 5 2" xfId="4191" xr:uid="{00000000-0005-0000-0000-0000F0080000}"/>
    <cellStyle name="Comma 4 2 5 5 2 2" xfId="8414" xr:uid="{00000000-0005-0000-0000-0000F1080000}"/>
    <cellStyle name="Comma 4 2 5 5 3" xfId="6269" xr:uid="{00000000-0005-0000-0000-0000F2080000}"/>
    <cellStyle name="Comma 4 2 5 6" xfId="2397" xr:uid="{00000000-0005-0000-0000-0000F3080000}"/>
    <cellStyle name="Comma 4 2 5 6 2" xfId="6682" xr:uid="{00000000-0005-0000-0000-0000F4080000}"/>
    <cellStyle name="Comma 4 2 5 7" xfId="2368" xr:uid="{00000000-0005-0000-0000-0000F5080000}"/>
    <cellStyle name="Comma 4 2 5 8" xfId="2775" xr:uid="{00000000-0005-0000-0000-0000F6080000}"/>
    <cellStyle name="Comma 4 2 5 8 2" xfId="6999" xr:uid="{00000000-0005-0000-0000-0000F7080000}"/>
    <cellStyle name="Comma 4 2 5 9" xfId="4616"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6" xr:uid="{00000000-0005-0000-0000-0000FC080000}"/>
    <cellStyle name="Comma 4 2 6 2 3" xfId="5031" xr:uid="{00000000-0005-0000-0000-0000FD080000}"/>
    <cellStyle name="Comma 4 2 6 3" xfId="1135" xr:uid="{00000000-0005-0000-0000-0000FE080000}"/>
    <cellStyle name="Comma 4 2 6 3 2" xfId="3366" xr:uid="{00000000-0005-0000-0000-0000FF080000}"/>
    <cellStyle name="Comma 4 2 6 3 2 2" xfId="7589" xr:uid="{00000000-0005-0000-0000-000000090000}"/>
    <cellStyle name="Comma 4 2 6 3 3" xfId="5444" xr:uid="{00000000-0005-0000-0000-000001090000}"/>
    <cellStyle name="Comma 4 2 6 4" xfId="1549" xr:uid="{00000000-0005-0000-0000-000002090000}"/>
    <cellStyle name="Comma 4 2 6 4 2" xfId="3779" xr:uid="{00000000-0005-0000-0000-000003090000}"/>
    <cellStyle name="Comma 4 2 6 4 2 2" xfId="8002" xr:uid="{00000000-0005-0000-0000-000004090000}"/>
    <cellStyle name="Comma 4 2 6 4 3" xfId="5857" xr:uid="{00000000-0005-0000-0000-000005090000}"/>
    <cellStyle name="Comma 4 2 6 5" xfId="1963" xr:uid="{00000000-0005-0000-0000-000006090000}"/>
    <cellStyle name="Comma 4 2 6 5 2" xfId="4192" xr:uid="{00000000-0005-0000-0000-000007090000}"/>
    <cellStyle name="Comma 4 2 6 5 2 2" xfId="8415" xr:uid="{00000000-0005-0000-0000-000008090000}"/>
    <cellStyle name="Comma 4 2 6 5 3" xfId="6270" xr:uid="{00000000-0005-0000-0000-000009090000}"/>
    <cellStyle name="Comma 4 2 6 6" xfId="2398" xr:uid="{00000000-0005-0000-0000-00000A090000}"/>
    <cellStyle name="Comma 4 2 6 6 2" xfId="6683" xr:uid="{00000000-0005-0000-0000-00000B090000}"/>
    <cellStyle name="Comma 4 2 6 7" xfId="2367" xr:uid="{00000000-0005-0000-0000-00000C090000}"/>
    <cellStyle name="Comma 4 2 6 8" xfId="2776" xr:uid="{00000000-0005-0000-0000-00000D090000}"/>
    <cellStyle name="Comma 4 2 6 8 2" xfId="7000" xr:uid="{00000000-0005-0000-0000-00000E090000}"/>
    <cellStyle name="Comma 4 2 6 9" xfId="4617"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1" xr:uid="{00000000-0005-0000-0000-000013090000}"/>
    <cellStyle name="Comma 4 3 2 11" xfId="4618" xr:uid="{00000000-0005-0000-0000-000014090000}"/>
    <cellStyle name="Comma 4 3 2 2" xfId="146" xr:uid="{00000000-0005-0000-0000-000015090000}"/>
    <cellStyle name="Comma 4 3 2 2 10" xfId="4619"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79" xr:uid="{00000000-0005-0000-0000-00001A090000}"/>
    <cellStyle name="Comma 4 3 2 2 2 2 3" xfId="5034" xr:uid="{00000000-0005-0000-0000-00001B090000}"/>
    <cellStyle name="Comma 4 3 2 2 2 3" xfId="1138" xr:uid="{00000000-0005-0000-0000-00001C090000}"/>
    <cellStyle name="Comma 4 3 2 2 2 3 2" xfId="3369" xr:uid="{00000000-0005-0000-0000-00001D090000}"/>
    <cellStyle name="Comma 4 3 2 2 2 3 2 2" xfId="7592" xr:uid="{00000000-0005-0000-0000-00001E090000}"/>
    <cellStyle name="Comma 4 3 2 2 2 3 3" xfId="5447" xr:uid="{00000000-0005-0000-0000-00001F090000}"/>
    <cellStyle name="Comma 4 3 2 2 2 4" xfId="1552" xr:uid="{00000000-0005-0000-0000-000020090000}"/>
    <cellStyle name="Comma 4 3 2 2 2 4 2" xfId="3782" xr:uid="{00000000-0005-0000-0000-000021090000}"/>
    <cellStyle name="Comma 4 3 2 2 2 4 2 2" xfId="8005" xr:uid="{00000000-0005-0000-0000-000022090000}"/>
    <cellStyle name="Comma 4 3 2 2 2 4 3" xfId="5860" xr:uid="{00000000-0005-0000-0000-000023090000}"/>
    <cellStyle name="Comma 4 3 2 2 2 5" xfId="1966" xr:uid="{00000000-0005-0000-0000-000024090000}"/>
    <cellStyle name="Comma 4 3 2 2 2 5 2" xfId="4195" xr:uid="{00000000-0005-0000-0000-000025090000}"/>
    <cellStyle name="Comma 4 3 2 2 2 5 2 2" xfId="8418" xr:uid="{00000000-0005-0000-0000-000026090000}"/>
    <cellStyle name="Comma 4 3 2 2 2 5 3" xfId="6273" xr:uid="{00000000-0005-0000-0000-000027090000}"/>
    <cellStyle name="Comma 4 3 2 2 2 6" xfId="2401" xr:uid="{00000000-0005-0000-0000-000028090000}"/>
    <cellStyle name="Comma 4 3 2 2 2 6 2" xfId="6686" xr:uid="{00000000-0005-0000-0000-000029090000}"/>
    <cellStyle name="Comma 4 3 2 2 2 7" xfId="2364" xr:uid="{00000000-0005-0000-0000-00002A090000}"/>
    <cellStyle name="Comma 4 3 2 2 2 8" xfId="2779" xr:uid="{00000000-0005-0000-0000-00002B090000}"/>
    <cellStyle name="Comma 4 3 2 2 2 8 2" xfId="7003" xr:uid="{00000000-0005-0000-0000-00002C090000}"/>
    <cellStyle name="Comma 4 3 2 2 2 9" xfId="4620" xr:uid="{00000000-0005-0000-0000-00002D090000}"/>
    <cellStyle name="Comma 4 3 2 2 3" xfId="684" xr:uid="{00000000-0005-0000-0000-00002E090000}"/>
    <cellStyle name="Comma 4 3 2 2 3 2" xfId="2955" xr:uid="{00000000-0005-0000-0000-00002F090000}"/>
    <cellStyle name="Comma 4 3 2 2 3 2 2" xfId="7178" xr:uid="{00000000-0005-0000-0000-000030090000}"/>
    <cellStyle name="Comma 4 3 2 2 3 3" xfId="5033" xr:uid="{00000000-0005-0000-0000-000031090000}"/>
    <cellStyle name="Comma 4 3 2 2 4" xfId="1137" xr:uid="{00000000-0005-0000-0000-000032090000}"/>
    <cellStyle name="Comma 4 3 2 2 4 2" xfId="3368" xr:uid="{00000000-0005-0000-0000-000033090000}"/>
    <cellStyle name="Comma 4 3 2 2 4 2 2" xfId="7591" xr:uid="{00000000-0005-0000-0000-000034090000}"/>
    <cellStyle name="Comma 4 3 2 2 4 3" xfId="5446" xr:uid="{00000000-0005-0000-0000-000035090000}"/>
    <cellStyle name="Comma 4 3 2 2 5" xfId="1551" xr:uid="{00000000-0005-0000-0000-000036090000}"/>
    <cellStyle name="Comma 4 3 2 2 5 2" xfId="3781" xr:uid="{00000000-0005-0000-0000-000037090000}"/>
    <cellStyle name="Comma 4 3 2 2 5 2 2" xfId="8004" xr:uid="{00000000-0005-0000-0000-000038090000}"/>
    <cellStyle name="Comma 4 3 2 2 5 3" xfId="5859" xr:uid="{00000000-0005-0000-0000-000039090000}"/>
    <cellStyle name="Comma 4 3 2 2 6" xfId="1965" xr:uid="{00000000-0005-0000-0000-00003A090000}"/>
    <cellStyle name="Comma 4 3 2 2 6 2" xfId="4194" xr:uid="{00000000-0005-0000-0000-00003B090000}"/>
    <cellStyle name="Comma 4 3 2 2 6 2 2" xfId="8417" xr:uid="{00000000-0005-0000-0000-00003C090000}"/>
    <cellStyle name="Comma 4 3 2 2 6 3" xfId="6272" xr:uid="{00000000-0005-0000-0000-00003D090000}"/>
    <cellStyle name="Comma 4 3 2 2 7" xfId="2400" xr:uid="{00000000-0005-0000-0000-00003E090000}"/>
    <cellStyle name="Comma 4 3 2 2 7 2" xfId="6685" xr:uid="{00000000-0005-0000-0000-00003F090000}"/>
    <cellStyle name="Comma 4 3 2 2 8" xfId="2365" xr:uid="{00000000-0005-0000-0000-000040090000}"/>
    <cellStyle name="Comma 4 3 2 2 9" xfId="2778" xr:uid="{00000000-0005-0000-0000-000041090000}"/>
    <cellStyle name="Comma 4 3 2 2 9 2" xfId="7002"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0" xr:uid="{00000000-0005-0000-0000-000046090000}"/>
    <cellStyle name="Comma 4 3 2 3 2 3" xfId="5035" xr:uid="{00000000-0005-0000-0000-000047090000}"/>
    <cellStyle name="Comma 4 3 2 3 3" xfId="1139" xr:uid="{00000000-0005-0000-0000-000048090000}"/>
    <cellStyle name="Comma 4 3 2 3 3 2" xfId="3370" xr:uid="{00000000-0005-0000-0000-000049090000}"/>
    <cellStyle name="Comma 4 3 2 3 3 2 2" xfId="7593" xr:uid="{00000000-0005-0000-0000-00004A090000}"/>
    <cellStyle name="Comma 4 3 2 3 3 3" xfId="5448" xr:uid="{00000000-0005-0000-0000-00004B090000}"/>
    <cellStyle name="Comma 4 3 2 3 4" xfId="1553" xr:uid="{00000000-0005-0000-0000-00004C090000}"/>
    <cellStyle name="Comma 4 3 2 3 4 2" xfId="3783" xr:uid="{00000000-0005-0000-0000-00004D090000}"/>
    <cellStyle name="Comma 4 3 2 3 4 2 2" xfId="8006" xr:uid="{00000000-0005-0000-0000-00004E090000}"/>
    <cellStyle name="Comma 4 3 2 3 4 3" xfId="5861" xr:uid="{00000000-0005-0000-0000-00004F090000}"/>
    <cellStyle name="Comma 4 3 2 3 5" xfId="1967" xr:uid="{00000000-0005-0000-0000-000050090000}"/>
    <cellStyle name="Comma 4 3 2 3 5 2" xfId="4196" xr:uid="{00000000-0005-0000-0000-000051090000}"/>
    <cellStyle name="Comma 4 3 2 3 5 2 2" xfId="8419" xr:uid="{00000000-0005-0000-0000-000052090000}"/>
    <cellStyle name="Comma 4 3 2 3 5 3" xfId="6274" xr:uid="{00000000-0005-0000-0000-000053090000}"/>
    <cellStyle name="Comma 4 3 2 3 6" xfId="2402" xr:uid="{00000000-0005-0000-0000-000054090000}"/>
    <cellStyle name="Comma 4 3 2 3 6 2" xfId="6687" xr:uid="{00000000-0005-0000-0000-000055090000}"/>
    <cellStyle name="Comma 4 3 2 3 7" xfId="2363" xr:uid="{00000000-0005-0000-0000-000056090000}"/>
    <cellStyle name="Comma 4 3 2 3 8" xfId="2780" xr:uid="{00000000-0005-0000-0000-000057090000}"/>
    <cellStyle name="Comma 4 3 2 3 8 2" xfId="7004" xr:uid="{00000000-0005-0000-0000-000058090000}"/>
    <cellStyle name="Comma 4 3 2 3 9" xfId="4621" xr:uid="{00000000-0005-0000-0000-000059090000}"/>
    <cellStyle name="Comma 4 3 2 4" xfId="683" xr:uid="{00000000-0005-0000-0000-00005A090000}"/>
    <cellStyle name="Comma 4 3 2 4 2" xfId="2954" xr:uid="{00000000-0005-0000-0000-00005B090000}"/>
    <cellStyle name="Comma 4 3 2 4 2 2" xfId="7177" xr:uid="{00000000-0005-0000-0000-00005C090000}"/>
    <cellStyle name="Comma 4 3 2 4 3" xfId="5032" xr:uid="{00000000-0005-0000-0000-00005D090000}"/>
    <cellStyle name="Comma 4 3 2 5" xfId="1136" xr:uid="{00000000-0005-0000-0000-00005E090000}"/>
    <cellStyle name="Comma 4 3 2 5 2" xfId="3367" xr:uid="{00000000-0005-0000-0000-00005F090000}"/>
    <cellStyle name="Comma 4 3 2 5 2 2" xfId="7590" xr:uid="{00000000-0005-0000-0000-000060090000}"/>
    <cellStyle name="Comma 4 3 2 5 3" xfId="5445" xr:uid="{00000000-0005-0000-0000-000061090000}"/>
    <cellStyle name="Comma 4 3 2 6" xfId="1550" xr:uid="{00000000-0005-0000-0000-000062090000}"/>
    <cellStyle name="Comma 4 3 2 6 2" xfId="3780" xr:uid="{00000000-0005-0000-0000-000063090000}"/>
    <cellStyle name="Comma 4 3 2 6 2 2" xfId="8003" xr:uid="{00000000-0005-0000-0000-000064090000}"/>
    <cellStyle name="Comma 4 3 2 6 3" xfId="5858" xr:uid="{00000000-0005-0000-0000-000065090000}"/>
    <cellStyle name="Comma 4 3 2 7" xfId="1964" xr:uid="{00000000-0005-0000-0000-000066090000}"/>
    <cellStyle name="Comma 4 3 2 7 2" xfId="4193" xr:uid="{00000000-0005-0000-0000-000067090000}"/>
    <cellStyle name="Comma 4 3 2 7 2 2" xfId="8416" xr:uid="{00000000-0005-0000-0000-000068090000}"/>
    <cellStyle name="Comma 4 3 2 7 3" xfId="6271" xr:uid="{00000000-0005-0000-0000-000069090000}"/>
    <cellStyle name="Comma 4 3 2 8" xfId="2399" xr:uid="{00000000-0005-0000-0000-00006A090000}"/>
    <cellStyle name="Comma 4 3 2 8 2" xfId="6684" xr:uid="{00000000-0005-0000-0000-00006B090000}"/>
    <cellStyle name="Comma 4 3 2 9" xfId="2366" xr:uid="{00000000-0005-0000-0000-00006C090000}"/>
    <cellStyle name="Comma 4 3 3" xfId="149" xr:uid="{00000000-0005-0000-0000-00006D090000}"/>
    <cellStyle name="Comma 4 3 3 10" xfId="4622"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2" xr:uid="{00000000-0005-0000-0000-000072090000}"/>
    <cellStyle name="Comma 4 3 3 2 2 3" xfId="5037" xr:uid="{00000000-0005-0000-0000-000073090000}"/>
    <cellStyle name="Comma 4 3 3 2 3" xfId="1141" xr:uid="{00000000-0005-0000-0000-000074090000}"/>
    <cellStyle name="Comma 4 3 3 2 3 2" xfId="3372" xr:uid="{00000000-0005-0000-0000-000075090000}"/>
    <cellStyle name="Comma 4 3 3 2 3 2 2" xfId="7595" xr:uid="{00000000-0005-0000-0000-000076090000}"/>
    <cellStyle name="Comma 4 3 3 2 3 3" xfId="5450" xr:uid="{00000000-0005-0000-0000-000077090000}"/>
    <cellStyle name="Comma 4 3 3 2 4" xfId="1555" xr:uid="{00000000-0005-0000-0000-000078090000}"/>
    <cellStyle name="Comma 4 3 3 2 4 2" xfId="3785" xr:uid="{00000000-0005-0000-0000-000079090000}"/>
    <cellStyle name="Comma 4 3 3 2 4 2 2" xfId="8008" xr:uid="{00000000-0005-0000-0000-00007A090000}"/>
    <cellStyle name="Comma 4 3 3 2 4 3" xfId="5863" xr:uid="{00000000-0005-0000-0000-00007B090000}"/>
    <cellStyle name="Comma 4 3 3 2 5" xfId="1969" xr:uid="{00000000-0005-0000-0000-00007C090000}"/>
    <cellStyle name="Comma 4 3 3 2 5 2" xfId="4198" xr:uid="{00000000-0005-0000-0000-00007D090000}"/>
    <cellStyle name="Comma 4 3 3 2 5 2 2" xfId="8421" xr:uid="{00000000-0005-0000-0000-00007E090000}"/>
    <cellStyle name="Comma 4 3 3 2 5 3" xfId="6276" xr:uid="{00000000-0005-0000-0000-00007F090000}"/>
    <cellStyle name="Comma 4 3 3 2 6" xfId="2404" xr:uid="{00000000-0005-0000-0000-000080090000}"/>
    <cellStyle name="Comma 4 3 3 2 6 2" xfId="6689" xr:uid="{00000000-0005-0000-0000-000081090000}"/>
    <cellStyle name="Comma 4 3 3 2 7" xfId="2361" xr:uid="{00000000-0005-0000-0000-000082090000}"/>
    <cellStyle name="Comma 4 3 3 2 8" xfId="2782" xr:uid="{00000000-0005-0000-0000-000083090000}"/>
    <cellStyle name="Comma 4 3 3 2 8 2" xfId="7006" xr:uid="{00000000-0005-0000-0000-000084090000}"/>
    <cellStyle name="Comma 4 3 3 2 9" xfId="4623" xr:uid="{00000000-0005-0000-0000-000085090000}"/>
    <cellStyle name="Comma 4 3 3 3" xfId="687" xr:uid="{00000000-0005-0000-0000-000086090000}"/>
    <cellStyle name="Comma 4 3 3 3 2" xfId="2958" xr:uid="{00000000-0005-0000-0000-000087090000}"/>
    <cellStyle name="Comma 4 3 3 3 2 2" xfId="7181" xr:uid="{00000000-0005-0000-0000-000088090000}"/>
    <cellStyle name="Comma 4 3 3 3 3" xfId="5036" xr:uid="{00000000-0005-0000-0000-000089090000}"/>
    <cellStyle name="Comma 4 3 3 4" xfId="1140" xr:uid="{00000000-0005-0000-0000-00008A090000}"/>
    <cellStyle name="Comma 4 3 3 4 2" xfId="3371" xr:uid="{00000000-0005-0000-0000-00008B090000}"/>
    <cellStyle name="Comma 4 3 3 4 2 2" xfId="7594" xr:uid="{00000000-0005-0000-0000-00008C090000}"/>
    <cellStyle name="Comma 4 3 3 4 3" xfId="5449" xr:uid="{00000000-0005-0000-0000-00008D090000}"/>
    <cellStyle name="Comma 4 3 3 5" xfId="1554" xr:uid="{00000000-0005-0000-0000-00008E090000}"/>
    <cellStyle name="Comma 4 3 3 5 2" xfId="3784" xr:uid="{00000000-0005-0000-0000-00008F090000}"/>
    <cellStyle name="Comma 4 3 3 5 2 2" xfId="8007" xr:uid="{00000000-0005-0000-0000-000090090000}"/>
    <cellStyle name="Comma 4 3 3 5 3" xfId="5862" xr:uid="{00000000-0005-0000-0000-000091090000}"/>
    <cellStyle name="Comma 4 3 3 6" xfId="1968" xr:uid="{00000000-0005-0000-0000-000092090000}"/>
    <cellStyle name="Comma 4 3 3 6 2" xfId="4197" xr:uid="{00000000-0005-0000-0000-000093090000}"/>
    <cellStyle name="Comma 4 3 3 6 2 2" xfId="8420" xr:uid="{00000000-0005-0000-0000-000094090000}"/>
    <cellStyle name="Comma 4 3 3 6 3" xfId="6275" xr:uid="{00000000-0005-0000-0000-000095090000}"/>
    <cellStyle name="Comma 4 3 3 7" xfId="2403" xr:uid="{00000000-0005-0000-0000-000096090000}"/>
    <cellStyle name="Comma 4 3 3 7 2" xfId="6688" xr:uid="{00000000-0005-0000-0000-000097090000}"/>
    <cellStyle name="Comma 4 3 3 8" xfId="2362" xr:uid="{00000000-0005-0000-0000-000098090000}"/>
    <cellStyle name="Comma 4 3 3 9" xfId="2781" xr:uid="{00000000-0005-0000-0000-000099090000}"/>
    <cellStyle name="Comma 4 3 3 9 2" xfId="7005"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3" xr:uid="{00000000-0005-0000-0000-00009E090000}"/>
    <cellStyle name="Comma 4 3 4 2 3" xfId="5038" xr:uid="{00000000-0005-0000-0000-00009F090000}"/>
    <cellStyle name="Comma 4 3 4 3" xfId="1142" xr:uid="{00000000-0005-0000-0000-0000A0090000}"/>
    <cellStyle name="Comma 4 3 4 3 2" xfId="3373" xr:uid="{00000000-0005-0000-0000-0000A1090000}"/>
    <cellStyle name="Comma 4 3 4 3 2 2" xfId="7596" xr:uid="{00000000-0005-0000-0000-0000A2090000}"/>
    <cellStyle name="Comma 4 3 4 3 3" xfId="5451" xr:uid="{00000000-0005-0000-0000-0000A3090000}"/>
    <cellStyle name="Comma 4 3 4 4" xfId="1556" xr:uid="{00000000-0005-0000-0000-0000A4090000}"/>
    <cellStyle name="Comma 4 3 4 4 2" xfId="3786" xr:uid="{00000000-0005-0000-0000-0000A5090000}"/>
    <cellStyle name="Comma 4 3 4 4 2 2" xfId="8009" xr:uid="{00000000-0005-0000-0000-0000A6090000}"/>
    <cellStyle name="Comma 4 3 4 4 3" xfId="5864" xr:uid="{00000000-0005-0000-0000-0000A7090000}"/>
    <cellStyle name="Comma 4 3 4 5" xfId="1970" xr:uid="{00000000-0005-0000-0000-0000A8090000}"/>
    <cellStyle name="Comma 4 3 4 5 2" xfId="4199" xr:uid="{00000000-0005-0000-0000-0000A9090000}"/>
    <cellStyle name="Comma 4 3 4 5 2 2" xfId="8422" xr:uid="{00000000-0005-0000-0000-0000AA090000}"/>
    <cellStyle name="Comma 4 3 4 5 3" xfId="6277" xr:uid="{00000000-0005-0000-0000-0000AB090000}"/>
    <cellStyle name="Comma 4 3 4 6" xfId="2405" xr:uid="{00000000-0005-0000-0000-0000AC090000}"/>
    <cellStyle name="Comma 4 3 4 6 2" xfId="6690" xr:uid="{00000000-0005-0000-0000-0000AD090000}"/>
    <cellStyle name="Comma 4 3 4 7" xfId="2701" xr:uid="{00000000-0005-0000-0000-0000AE090000}"/>
    <cellStyle name="Comma 4 3 4 8" xfId="2783" xr:uid="{00000000-0005-0000-0000-0000AF090000}"/>
    <cellStyle name="Comma 4 3 4 8 2" xfId="7007" xr:uid="{00000000-0005-0000-0000-0000B0090000}"/>
    <cellStyle name="Comma 4 3 4 9" xfId="4624"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4" xr:uid="{00000000-0005-0000-0000-0000B5090000}"/>
    <cellStyle name="Comma 4 3 5 2 3" xfId="5039" xr:uid="{00000000-0005-0000-0000-0000B6090000}"/>
    <cellStyle name="Comma 4 3 5 3" xfId="1143" xr:uid="{00000000-0005-0000-0000-0000B7090000}"/>
    <cellStyle name="Comma 4 3 5 3 2" xfId="3374" xr:uid="{00000000-0005-0000-0000-0000B8090000}"/>
    <cellStyle name="Comma 4 3 5 3 2 2" xfId="7597" xr:uid="{00000000-0005-0000-0000-0000B9090000}"/>
    <cellStyle name="Comma 4 3 5 3 3" xfId="5452" xr:uid="{00000000-0005-0000-0000-0000BA090000}"/>
    <cellStyle name="Comma 4 3 5 4" xfId="1557" xr:uid="{00000000-0005-0000-0000-0000BB090000}"/>
    <cellStyle name="Comma 4 3 5 4 2" xfId="3787" xr:uid="{00000000-0005-0000-0000-0000BC090000}"/>
    <cellStyle name="Comma 4 3 5 4 2 2" xfId="8010" xr:uid="{00000000-0005-0000-0000-0000BD090000}"/>
    <cellStyle name="Comma 4 3 5 4 3" xfId="5865" xr:uid="{00000000-0005-0000-0000-0000BE090000}"/>
    <cellStyle name="Comma 4 3 5 5" xfId="1971" xr:uid="{00000000-0005-0000-0000-0000BF090000}"/>
    <cellStyle name="Comma 4 3 5 5 2" xfId="4200" xr:uid="{00000000-0005-0000-0000-0000C0090000}"/>
    <cellStyle name="Comma 4 3 5 5 2 2" xfId="8423" xr:uid="{00000000-0005-0000-0000-0000C1090000}"/>
    <cellStyle name="Comma 4 3 5 5 3" xfId="6278" xr:uid="{00000000-0005-0000-0000-0000C2090000}"/>
    <cellStyle name="Comma 4 3 5 6" xfId="2406" xr:uid="{00000000-0005-0000-0000-0000C3090000}"/>
    <cellStyle name="Comma 4 3 5 6 2" xfId="6691" xr:uid="{00000000-0005-0000-0000-0000C4090000}"/>
    <cellStyle name="Comma 4 3 5 7" xfId="2702" xr:uid="{00000000-0005-0000-0000-0000C5090000}"/>
    <cellStyle name="Comma 4 3 5 8" xfId="2784" xr:uid="{00000000-0005-0000-0000-0000C6090000}"/>
    <cellStyle name="Comma 4 3 5 8 2" xfId="7008" xr:uid="{00000000-0005-0000-0000-0000C7090000}"/>
    <cellStyle name="Comma 4 3 5 9" xfId="4625" xr:uid="{00000000-0005-0000-0000-0000C8090000}"/>
    <cellStyle name="Comma 4 4" xfId="153" xr:uid="{00000000-0005-0000-0000-0000C9090000}"/>
    <cellStyle name="Comma 4 4 10" xfId="2785" xr:uid="{00000000-0005-0000-0000-0000CA090000}"/>
    <cellStyle name="Comma 4 4 10 2" xfId="7009" xr:uid="{00000000-0005-0000-0000-0000CB090000}"/>
    <cellStyle name="Comma 4 4 11" xfId="4626" xr:uid="{00000000-0005-0000-0000-0000CC090000}"/>
    <cellStyle name="Comma 4 4 2" xfId="154" xr:uid="{00000000-0005-0000-0000-0000CD090000}"/>
    <cellStyle name="Comma 4 4 2 10" xfId="4627"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7" xr:uid="{00000000-0005-0000-0000-0000D2090000}"/>
    <cellStyle name="Comma 4 4 2 2 2 3" xfId="5042" xr:uid="{00000000-0005-0000-0000-0000D3090000}"/>
    <cellStyle name="Comma 4 4 2 2 3" xfId="1146" xr:uid="{00000000-0005-0000-0000-0000D4090000}"/>
    <cellStyle name="Comma 4 4 2 2 3 2" xfId="3377" xr:uid="{00000000-0005-0000-0000-0000D5090000}"/>
    <cellStyle name="Comma 4 4 2 2 3 2 2" xfId="7600" xr:uid="{00000000-0005-0000-0000-0000D6090000}"/>
    <cellStyle name="Comma 4 4 2 2 3 3" xfId="5455" xr:uid="{00000000-0005-0000-0000-0000D7090000}"/>
    <cellStyle name="Comma 4 4 2 2 4" xfId="1560" xr:uid="{00000000-0005-0000-0000-0000D8090000}"/>
    <cellStyle name="Comma 4 4 2 2 4 2" xfId="3790" xr:uid="{00000000-0005-0000-0000-0000D9090000}"/>
    <cellStyle name="Comma 4 4 2 2 4 2 2" xfId="8013" xr:uid="{00000000-0005-0000-0000-0000DA090000}"/>
    <cellStyle name="Comma 4 4 2 2 4 3" xfId="5868" xr:uid="{00000000-0005-0000-0000-0000DB090000}"/>
    <cellStyle name="Comma 4 4 2 2 5" xfId="1974" xr:uid="{00000000-0005-0000-0000-0000DC090000}"/>
    <cellStyle name="Comma 4 4 2 2 5 2" xfId="4203" xr:uid="{00000000-0005-0000-0000-0000DD090000}"/>
    <cellStyle name="Comma 4 4 2 2 5 2 2" xfId="8426" xr:uid="{00000000-0005-0000-0000-0000DE090000}"/>
    <cellStyle name="Comma 4 4 2 2 5 3" xfId="6281" xr:uid="{00000000-0005-0000-0000-0000DF090000}"/>
    <cellStyle name="Comma 4 4 2 2 6" xfId="2409" xr:uid="{00000000-0005-0000-0000-0000E0090000}"/>
    <cellStyle name="Comma 4 4 2 2 6 2" xfId="6694" xr:uid="{00000000-0005-0000-0000-0000E1090000}"/>
    <cellStyle name="Comma 4 4 2 2 7" xfId="2705" xr:uid="{00000000-0005-0000-0000-0000E2090000}"/>
    <cellStyle name="Comma 4 4 2 2 8" xfId="2787" xr:uid="{00000000-0005-0000-0000-0000E3090000}"/>
    <cellStyle name="Comma 4 4 2 2 8 2" xfId="7011" xr:uid="{00000000-0005-0000-0000-0000E4090000}"/>
    <cellStyle name="Comma 4 4 2 2 9" xfId="4628" xr:uid="{00000000-0005-0000-0000-0000E5090000}"/>
    <cellStyle name="Comma 4 4 2 3" xfId="692" xr:uid="{00000000-0005-0000-0000-0000E6090000}"/>
    <cellStyle name="Comma 4 4 2 3 2" xfId="2963" xr:uid="{00000000-0005-0000-0000-0000E7090000}"/>
    <cellStyle name="Comma 4 4 2 3 2 2" xfId="7186" xr:uid="{00000000-0005-0000-0000-0000E8090000}"/>
    <cellStyle name="Comma 4 4 2 3 3" xfId="5041" xr:uid="{00000000-0005-0000-0000-0000E9090000}"/>
    <cellStyle name="Comma 4 4 2 4" xfId="1145" xr:uid="{00000000-0005-0000-0000-0000EA090000}"/>
    <cellStyle name="Comma 4 4 2 4 2" xfId="3376" xr:uid="{00000000-0005-0000-0000-0000EB090000}"/>
    <cellStyle name="Comma 4 4 2 4 2 2" xfId="7599" xr:uid="{00000000-0005-0000-0000-0000EC090000}"/>
    <cellStyle name="Comma 4 4 2 4 3" xfId="5454" xr:uid="{00000000-0005-0000-0000-0000ED090000}"/>
    <cellStyle name="Comma 4 4 2 5" xfId="1559" xr:uid="{00000000-0005-0000-0000-0000EE090000}"/>
    <cellStyle name="Comma 4 4 2 5 2" xfId="3789" xr:uid="{00000000-0005-0000-0000-0000EF090000}"/>
    <cellStyle name="Comma 4 4 2 5 2 2" xfId="8012" xr:uid="{00000000-0005-0000-0000-0000F0090000}"/>
    <cellStyle name="Comma 4 4 2 5 3" xfId="5867" xr:uid="{00000000-0005-0000-0000-0000F1090000}"/>
    <cellStyle name="Comma 4 4 2 6" xfId="1973" xr:uid="{00000000-0005-0000-0000-0000F2090000}"/>
    <cellStyle name="Comma 4 4 2 6 2" xfId="4202" xr:uid="{00000000-0005-0000-0000-0000F3090000}"/>
    <cellStyle name="Comma 4 4 2 6 2 2" xfId="8425" xr:uid="{00000000-0005-0000-0000-0000F4090000}"/>
    <cellStyle name="Comma 4 4 2 6 3" xfId="6280" xr:uid="{00000000-0005-0000-0000-0000F5090000}"/>
    <cellStyle name="Comma 4 4 2 7" xfId="2408" xr:uid="{00000000-0005-0000-0000-0000F6090000}"/>
    <cellStyle name="Comma 4 4 2 7 2" xfId="6693" xr:uid="{00000000-0005-0000-0000-0000F7090000}"/>
    <cellStyle name="Comma 4 4 2 8" xfId="2704" xr:uid="{00000000-0005-0000-0000-0000F8090000}"/>
    <cellStyle name="Comma 4 4 2 9" xfId="2786" xr:uid="{00000000-0005-0000-0000-0000F9090000}"/>
    <cellStyle name="Comma 4 4 2 9 2" xfId="7010"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8" xr:uid="{00000000-0005-0000-0000-0000FE090000}"/>
    <cellStyle name="Comma 4 4 3 2 3" xfId="5043" xr:uid="{00000000-0005-0000-0000-0000FF090000}"/>
    <cellStyle name="Comma 4 4 3 3" xfId="1147" xr:uid="{00000000-0005-0000-0000-0000000A0000}"/>
    <cellStyle name="Comma 4 4 3 3 2" xfId="3378" xr:uid="{00000000-0005-0000-0000-0000010A0000}"/>
    <cellStyle name="Comma 4 4 3 3 2 2" xfId="7601" xr:uid="{00000000-0005-0000-0000-0000020A0000}"/>
    <cellStyle name="Comma 4 4 3 3 3" xfId="5456" xr:uid="{00000000-0005-0000-0000-0000030A0000}"/>
    <cellStyle name="Comma 4 4 3 4" xfId="1561" xr:uid="{00000000-0005-0000-0000-0000040A0000}"/>
    <cellStyle name="Comma 4 4 3 4 2" xfId="3791" xr:uid="{00000000-0005-0000-0000-0000050A0000}"/>
    <cellStyle name="Comma 4 4 3 4 2 2" xfId="8014" xr:uid="{00000000-0005-0000-0000-0000060A0000}"/>
    <cellStyle name="Comma 4 4 3 4 3" xfId="5869" xr:uid="{00000000-0005-0000-0000-0000070A0000}"/>
    <cellStyle name="Comma 4 4 3 5" xfId="1975" xr:uid="{00000000-0005-0000-0000-0000080A0000}"/>
    <cellStyle name="Comma 4 4 3 5 2" xfId="4204" xr:uid="{00000000-0005-0000-0000-0000090A0000}"/>
    <cellStyle name="Comma 4 4 3 5 2 2" xfId="8427" xr:uid="{00000000-0005-0000-0000-00000A0A0000}"/>
    <cellStyle name="Comma 4 4 3 5 3" xfId="6282" xr:uid="{00000000-0005-0000-0000-00000B0A0000}"/>
    <cellStyle name="Comma 4 4 3 6" xfId="2410" xr:uid="{00000000-0005-0000-0000-00000C0A0000}"/>
    <cellStyle name="Comma 4 4 3 6 2" xfId="6695" xr:uid="{00000000-0005-0000-0000-00000D0A0000}"/>
    <cellStyle name="Comma 4 4 3 7" xfId="2706" xr:uid="{00000000-0005-0000-0000-00000E0A0000}"/>
    <cellStyle name="Comma 4 4 3 8" xfId="2788" xr:uid="{00000000-0005-0000-0000-00000F0A0000}"/>
    <cellStyle name="Comma 4 4 3 8 2" xfId="7012" xr:uid="{00000000-0005-0000-0000-0000100A0000}"/>
    <cellStyle name="Comma 4 4 3 9" xfId="4629" xr:uid="{00000000-0005-0000-0000-0000110A0000}"/>
    <cellStyle name="Comma 4 4 4" xfId="691" xr:uid="{00000000-0005-0000-0000-0000120A0000}"/>
    <cellStyle name="Comma 4 4 4 2" xfId="2962" xr:uid="{00000000-0005-0000-0000-0000130A0000}"/>
    <cellStyle name="Comma 4 4 4 2 2" xfId="7185" xr:uid="{00000000-0005-0000-0000-0000140A0000}"/>
    <cellStyle name="Comma 4 4 4 3" xfId="5040" xr:uid="{00000000-0005-0000-0000-0000150A0000}"/>
    <cellStyle name="Comma 4 4 5" xfId="1144" xr:uid="{00000000-0005-0000-0000-0000160A0000}"/>
    <cellStyle name="Comma 4 4 5 2" xfId="3375" xr:uid="{00000000-0005-0000-0000-0000170A0000}"/>
    <cellStyle name="Comma 4 4 5 2 2" xfId="7598" xr:uid="{00000000-0005-0000-0000-0000180A0000}"/>
    <cellStyle name="Comma 4 4 5 3" xfId="5453" xr:uid="{00000000-0005-0000-0000-0000190A0000}"/>
    <cellStyle name="Comma 4 4 6" xfId="1558" xr:uid="{00000000-0005-0000-0000-00001A0A0000}"/>
    <cellStyle name="Comma 4 4 6 2" xfId="3788" xr:uid="{00000000-0005-0000-0000-00001B0A0000}"/>
    <cellStyle name="Comma 4 4 6 2 2" xfId="8011" xr:uid="{00000000-0005-0000-0000-00001C0A0000}"/>
    <cellStyle name="Comma 4 4 6 3" xfId="5866" xr:uid="{00000000-0005-0000-0000-00001D0A0000}"/>
    <cellStyle name="Comma 4 4 7" xfId="1972" xr:uid="{00000000-0005-0000-0000-00001E0A0000}"/>
    <cellStyle name="Comma 4 4 7 2" xfId="4201" xr:uid="{00000000-0005-0000-0000-00001F0A0000}"/>
    <cellStyle name="Comma 4 4 7 2 2" xfId="8424" xr:uid="{00000000-0005-0000-0000-0000200A0000}"/>
    <cellStyle name="Comma 4 4 7 3" xfId="6279" xr:uid="{00000000-0005-0000-0000-0000210A0000}"/>
    <cellStyle name="Comma 4 4 8" xfId="2407" xr:uid="{00000000-0005-0000-0000-0000220A0000}"/>
    <cellStyle name="Comma 4 4 8 2" xfId="6692" xr:uid="{00000000-0005-0000-0000-0000230A0000}"/>
    <cellStyle name="Comma 4 4 9" xfId="2703" xr:uid="{00000000-0005-0000-0000-0000240A0000}"/>
    <cellStyle name="Comma 4 5" xfId="157" xr:uid="{00000000-0005-0000-0000-0000250A0000}"/>
    <cellStyle name="Comma 4 5 10" xfId="4630"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0" xr:uid="{00000000-0005-0000-0000-00002A0A0000}"/>
    <cellStyle name="Comma 4 5 2 2 3" xfId="5045" xr:uid="{00000000-0005-0000-0000-00002B0A0000}"/>
    <cellStyle name="Comma 4 5 2 3" xfId="1149" xr:uid="{00000000-0005-0000-0000-00002C0A0000}"/>
    <cellStyle name="Comma 4 5 2 3 2" xfId="3380" xr:uid="{00000000-0005-0000-0000-00002D0A0000}"/>
    <cellStyle name="Comma 4 5 2 3 2 2" xfId="7603" xr:uid="{00000000-0005-0000-0000-00002E0A0000}"/>
    <cellStyle name="Comma 4 5 2 3 3" xfId="5458" xr:uid="{00000000-0005-0000-0000-00002F0A0000}"/>
    <cellStyle name="Comma 4 5 2 4" xfId="1563" xr:uid="{00000000-0005-0000-0000-0000300A0000}"/>
    <cellStyle name="Comma 4 5 2 4 2" xfId="3793" xr:uid="{00000000-0005-0000-0000-0000310A0000}"/>
    <cellStyle name="Comma 4 5 2 4 2 2" xfId="8016" xr:uid="{00000000-0005-0000-0000-0000320A0000}"/>
    <cellStyle name="Comma 4 5 2 4 3" xfId="5871" xr:uid="{00000000-0005-0000-0000-0000330A0000}"/>
    <cellStyle name="Comma 4 5 2 5" xfId="1977" xr:uid="{00000000-0005-0000-0000-0000340A0000}"/>
    <cellStyle name="Comma 4 5 2 5 2" xfId="4206" xr:uid="{00000000-0005-0000-0000-0000350A0000}"/>
    <cellStyle name="Comma 4 5 2 5 2 2" xfId="8429" xr:uid="{00000000-0005-0000-0000-0000360A0000}"/>
    <cellStyle name="Comma 4 5 2 5 3" xfId="6284" xr:uid="{00000000-0005-0000-0000-0000370A0000}"/>
    <cellStyle name="Comma 4 5 2 6" xfId="2412" xr:uid="{00000000-0005-0000-0000-0000380A0000}"/>
    <cellStyle name="Comma 4 5 2 6 2" xfId="6697" xr:uid="{00000000-0005-0000-0000-0000390A0000}"/>
    <cellStyle name="Comma 4 5 2 7" xfId="2708" xr:uid="{00000000-0005-0000-0000-00003A0A0000}"/>
    <cellStyle name="Comma 4 5 2 8" xfId="2790" xr:uid="{00000000-0005-0000-0000-00003B0A0000}"/>
    <cellStyle name="Comma 4 5 2 8 2" xfId="7014" xr:uid="{00000000-0005-0000-0000-00003C0A0000}"/>
    <cellStyle name="Comma 4 5 2 9" xfId="4631" xr:uid="{00000000-0005-0000-0000-00003D0A0000}"/>
    <cellStyle name="Comma 4 5 3" xfId="695" xr:uid="{00000000-0005-0000-0000-00003E0A0000}"/>
    <cellStyle name="Comma 4 5 3 2" xfId="2966" xr:uid="{00000000-0005-0000-0000-00003F0A0000}"/>
    <cellStyle name="Comma 4 5 3 2 2" xfId="7189" xr:uid="{00000000-0005-0000-0000-0000400A0000}"/>
    <cellStyle name="Comma 4 5 3 3" xfId="5044" xr:uid="{00000000-0005-0000-0000-0000410A0000}"/>
    <cellStyle name="Comma 4 5 4" xfId="1148" xr:uid="{00000000-0005-0000-0000-0000420A0000}"/>
    <cellStyle name="Comma 4 5 4 2" xfId="3379" xr:uid="{00000000-0005-0000-0000-0000430A0000}"/>
    <cellStyle name="Comma 4 5 4 2 2" xfId="7602" xr:uid="{00000000-0005-0000-0000-0000440A0000}"/>
    <cellStyle name="Comma 4 5 4 3" xfId="5457" xr:uid="{00000000-0005-0000-0000-0000450A0000}"/>
    <cellStyle name="Comma 4 5 5" xfId="1562" xr:uid="{00000000-0005-0000-0000-0000460A0000}"/>
    <cellStyle name="Comma 4 5 5 2" xfId="3792" xr:uid="{00000000-0005-0000-0000-0000470A0000}"/>
    <cellStyle name="Comma 4 5 5 2 2" xfId="8015" xr:uid="{00000000-0005-0000-0000-0000480A0000}"/>
    <cellStyle name="Comma 4 5 5 3" xfId="5870" xr:uid="{00000000-0005-0000-0000-0000490A0000}"/>
    <cellStyle name="Comma 4 5 6" xfId="1976" xr:uid="{00000000-0005-0000-0000-00004A0A0000}"/>
    <cellStyle name="Comma 4 5 6 2" xfId="4205" xr:uid="{00000000-0005-0000-0000-00004B0A0000}"/>
    <cellStyle name="Comma 4 5 6 2 2" xfId="8428" xr:uid="{00000000-0005-0000-0000-00004C0A0000}"/>
    <cellStyle name="Comma 4 5 6 3" xfId="6283" xr:uid="{00000000-0005-0000-0000-00004D0A0000}"/>
    <cellStyle name="Comma 4 5 7" xfId="2411" xr:uid="{00000000-0005-0000-0000-00004E0A0000}"/>
    <cellStyle name="Comma 4 5 7 2" xfId="6696" xr:uid="{00000000-0005-0000-0000-00004F0A0000}"/>
    <cellStyle name="Comma 4 5 8" xfId="2707" xr:uid="{00000000-0005-0000-0000-0000500A0000}"/>
    <cellStyle name="Comma 4 5 9" xfId="2789" xr:uid="{00000000-0005-0000-0000-0000510A0000}"/>
    <cellStyle name="Comma 4 5 9 2" xfId="7013"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1" xr:uid="{00000000-0005-0000-0000-0000560A0000}"/>
    <cellStyle name="Comma 4 6 2 3" xfId="5046" xr:uid="{00000000-0005-0000-0000-0000570A0000}"/>
    <cellStyle name="Comma 4 6 3" xfId="1150" xr:uid="{00000000-0005-0000-0000-0000580A0000}"/>
    <cellStyle name="Comma 4 6 3 2" xfId="3381" xr:uid="{00000000-0005-0000-0000-0000590A0000}"/>
    <cellStyle name="Comma 4 6 3 2 2" xfId="7604" xr:uid="{00000000-0005-0000-0000-00005A0A0000}"/>
    <cellStyle name="Comma 4 6 3 3" xfId="5459" xr:uid="{00000000-0005-0000-0000-00005B0A0000}"/>
    <cellStyle name="Comma 4 6 4" xfId="1564" xr:uid="{00000000-0005-0000-0000-00005C0A0000}"/>
    <cellStyle name="Comma 4 6 4 2" xfId="3794" xr:uid="{00000000-0005-0000-0000-00005D0A0000}"/>
    <cellStyle name="Comma 4 6 4 2 2" xfId="8017" xr:uid="{00000000-0005-0000-0000-00005E0A0000}"/>
    <cellStyle name="Comma 4 6 4 3" xfId="5872" xr:uid="{00000000-0005-0000-0000-00005F0A0000}"/>
    <cellStyle name="Comma 4 6 5" xfId="1978" xr:uid="{00000000-0005-0000-0000-0000600A0000}"/>
    <cellStyle name="Comma 4 6 5 2" xfId="4207" xr:uid="{00000000-0005-0000-0000-0000610A0000}"/>
    <cellStyle name="Comma 4 6 5 2 2" xfId="8430" xr:uid="{00000000-0005-0000-0000-0000620A0000}"/>
    <cellStyle name="Comma 4 6 5 3" xfId="6285" xr:uid="{00000000-0005-0000-0000-0000630A0000}"/>
    <cellStyle name="Comma 4 6 6" xfId="2413" xr:uid="{00000000-0005-0000-0000-0000640A0000}"/>
    <cellStyle name="Comma 4 6 6 2" xfId="6698" xr:uid="{00000000-0005-0000-0000-0000650A0000}"/>
    <cellStyle name="Comma 4 6 7" xfId="2709" xr:uid="{00000000-0005-0000-0000-0000660A0000}"/>
    <cellStyle name="Comma 4 6 8" xfId="2791" xr:uid="{00000000-0005-0000-0000-0000670A0000}"/>
    <cellStyle name="Comma 4 6 8 2" xfId="7015" xr:uid="{00000000-0005-0000-0000-0000680A0000}"/>
    <cellStyle name="Comma 4 6 9" xfId="4632"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2" xr:uid="{00000000-0005-0000-0000-00006D0A0000}"/>
    <cellStyle name="Comma 4 7 2 3" xfId="5047" xr:uid="{00000000-0005-0000-0000-00006E0A0000}"/>
    <cellStyle name="Comma 4 7 3" xfId="1151" xr:uid="{00000000-0005-0000-0000-00006F0A0000}"/>
    <cellStyle name="Comma 4 7 3 2" xfId="3382" xr:uid="{00000000-0005-0000-0000-0000700A0000}"/>
    <cellStyle name="Comma 4 7 3 2 2" xfId="7605" xr:uid="{00000000-0005-0000-0000-0000710A0000}"/>
    <cellStyle name="Comma 4 7 3 3" xfId="5460" xr:uid="{00000000-0005-0000-0000-0000720A0000}"/>
    <cellStyle name="Comma 4 7 4" xfId="1565" xr:uid="{00000000-0005-0000-0000-0000730A0000}"/>
    <cellStyle name="Comma 4 7 4 2" xfId="3795" xr:uid="{00000000-0005-0000-0000-0000740A0000}"/>
    <cellStyle name="Comma 4 7 4 2 2" xfId="8018" xr:uid="{00000000-0005-0000-0000-0000750A0000}"/>
    <cellStyle name="Comma 4 7 4 3" xfId="5873" xr:uid="{00000000-0005-0000-0000-0000760A0000}"/>
    <cellStyle name="Comma 4 7 5" xfId="1979" xr:uid="{00000000-0005-0000-0000-0000770A0000}"/>
    <cellStyle name="Comma 4 7 5 2" xfId="4208" xr:uid="{00000000-0005-0000-0000-0000780A0000}"/>
    <cellStyle name="Comma 4 7 5 2 2" xfId="8431" xr:uid="{00000000-0005-0000-0000-0000790A0000}"/>
    <cellStyle name="Comma 4 7 5 3" xfId="6286" xr:uid="{00000000-0005-0000-0000-00007A0A0000}"/>
    <cellStyle name="Comma 4 7 6" xfId="2414" xr:uid="{00000000-0005-0000-0000-00007B0A0000}"/>
    <cellStyle name="Comma 4 7 6 2" xfId="6699" xr:uid="{00000000-0005-0000-0000-00007C0A0000}"/>
    <cellStyle name="Comma 4 7 7" xfId="2710" xr:uid="{00000000-0005-0000-0000-00007D0A0000}"/>
    <cellStyle name="Comma 4 7 8" xfId="2792" xr:uid="{00000000-0005-0000-0000-00007E0A0000}"/>
    <cellStyle name="Comma 4 7 8 2" xfId="7016" xr:uid="{00000000-0005-0000-0000-00007F0A0000}"/>
    <cellStyle name="Comma 4 7 9" xfId="4633"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10" xfId="164" xr:uid="{00000000-0005-0000-0000-0000860A0000}"/>
    <cellStyle name="Currency 10 2" xfId="165" xr:uid="{00000000-0005-0000-0000-0000870A0000}"/>
    <cellStyle name="Currency 10 2 2" xfId="701" xr:uid="{00000000-0005-0000-0000-0000880A0000}"/>
    <cellStyle name="Currency 10 3" xfId="166" xr:uid="{00000000-0005-0000-0000-0000890A0000}"/>
    <cellStyle name="Currency 10 3 2" xfId="702" xr:uid="{00000000-0005-0000-0000-00008A0A0000}"/>
    <cellStyle name="Currency 10 4" xfId="167" xr:uid="{00000000-0005-0000-0000-00008B0A0000}"/>
    <cellStyle name="Currency 10 5" xfId="700" xr:uid="{00000000-0005-0000-0000-00008C0A0000}"/>
    <cellStyle name="Currency 11" xfId="168" xr:uid="{00000000-0005-0000-0000-00008D0A0000}"/>
    <cellStyle name="Currency 11 2" xfId="169" xr:uid="{00000000-0005-0000-0000-00008E0A0000}"/>
    <cellStyle name="Currency 11 2 2" xfId="704" xr:uid="{00000000-0005-0000-0000-00008F0A0000}"/>
    <cellStyle name="Currency 11 3" xfId="703" xr:uid="{00000000-0005-0000-0000-0000900A0000}"/>
    <cellStyle name="Currency 12" xfId="170" xr:uid="{00000000-0005-0000-0000-0000910A0000}"/>
    <cellStyle name="Currency 12 2" xfId="706" xr:uid="{00000000-0005-0000-0000-0000920A0000}"/>
    <cellStyle name="Currency 12 3" xfId="705" xr:uid="{00000000-0005-0000-0000-0000930A0000}"/>
    <cellStyle name="Currency 13" xfId="2711" xr:uid="{00000000-0005-0000-0000-0000940A0000}"/>
    <cellStyle name="Currency 13 2" xfId="4494" xr:uid="{00000000-0005-0000-0000-0000950A0000}"/>
    <cellStyle name="Currency 13 3" xfId="2447" xr:uid="{00000000-0005-0000-0000-0000960A0000}"/>
    <cellStyle name="Currency 14" xfId="4502" xr:uid="{00000000-0005-0000-0000-0000970A0000}"/>
    <cellStyle name="Currency 14 2" xfId="8718" xr:uid="{00000000-0005-0000-0000-0000980A0000}"/>
    <cellStyle name="Currency 14 3" xfId="8721"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7" xr:uid="{00000000-0005-0000-0000-0000A40A0000}"/>
    <cellStyle name="Currency 3 2 2 11" xfId="4634" xr:uid="{00000000-0005-0000-0000-0000A50A0000}"/>
    <cellStyle name="Currency 3 2 2 2" xfId="179" xr:uid="{00000000-0005-0000-0000-0000A60A0000}"/>
    <cellStyle name="Currency 3 2 2 2 10" xfId="4635"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5" xr:uid="{00000000-0005-0000-0000-0000AB0A0000}"/>
    <cellStyle name="Currency 3 2 2 2 2 2 3" xfId="5050" xr:uid="{00000000-0005-0000-0000-0000AC0A0000}"/>
    <cellStyle name="Currency 3 2 2 2 2 3" xfId="1154" xr:uid="{00000000-0005-0000-0000-0000AD0A0000}"/>
    <cellStyle name="Currency 3 2 2 2 2 3 2" xfId="3385" xr:uid="{00000000-0005-0000-0000-0000AE0A0000}"/>
    <cellStyle name="Currency 3 2 2 2 2 3 2 2" xfId="7608" xr:uid="{00000000-0005-0000-0000-0000AF0A0000}"/>
    <cellStyle name="Currency 3 2 2 2 2 3 3" xfId="5463" xr:uid="{00000000-0005-0000-0000-0000B00A0000}"/>
    <cellStyle name="Currency 3 2 2 2 2 4" xfId="1568" xr:uid="{00000000-0005-0000-0000-0000B10A0000}"/>
    <cellStyle name="Currency 3 2 2 2 2 4 2" xfId="3798" xr:uid="{00000000-0005-0000-0000-0000B20A0000}"/>
    <cellStyle name="Currency 3 2 2 2 2 4 2 2" xfId="8021" xr:uid="{00000000-0005-0000-0000-0000B30A0000}"/>
    <cellStyle name="Currency 3 2 2 2 2 4 3" xfId="5876" xr:uid="{00000000-0005-0000-0000-0000B40A0000}"/>
    <cellStyle name="Currency 3 2 2 2 2 5" xfId="1982" xr:uid="{00000000-0005-0000-0000-0000B50A0000}"/>
    <cellStyle name="Currency 3 2 2 2 2 5 2" xfId="4211" xr:uid="{00000000-0005-0000-0000-0000B60A0000}"/>
    <cellStyle name="Currency 3 2 2 2 2 5 2 2" xfId="8434" xr:uid="{00000000-0005-0000-0000-0000B70A0000}"/>
    <cellStyle name="Currency 3 2 2 2 2 5 3" xfId="6289" xr:uid="{00000000-0005-0000-0000-0000B80A0000}"/>
    <cellStyle name="Currency 3 2 2 2 2 6" xfId="2417" xr:uid="{00000000-0005-0000-0000-0000B90A0000}"/>
    <cellStyle name="Currency 3 2 2 2 2 6 2" xfId="6702" xr:uid="{00000000-0005-0000-0000-0000BA0A0000}"/>
    <cellStyle name="Currency 3 2 2 2 2 7" xfId="2714" xr:uid="{00000000-0005-0000-0000-0000BB0A0000}"/>
    <cellStyle name="Currency 3 2 2 2 2 8" xfId="2795" xr:uid="{00000000-0005-0000-0000-0000BC0A0000}"/>
    <cellStyle name="Currency 3 2 2 2 2 8 2" xfId="7019" xr:uid="{00000000-0005-0000-0000-0000BD0A0000}"/>
    <cellStyle name="Currency 3 2 2 2 2 9" xfId="4636" xr:uid="{00000000-0005-0000-0000-0000BE0A0000}"/>
    <cellStyle name="Currency 3 2 2 2 3" xfId="710" xr:uid="{00000000-0005-0000-0000-0000BF0A0000}"/>
    <cellStyle name="Currency 3 2 2 2 3 2" xfId="2971" xr:uid="{00000000-0005-0000-0000-0000C00A0000}"/>
    <cellStyle name="Currency 3 2 2 2 3 2 2" xfId="7194" xr:uid="{00000000-0005-0000-0000-0000C10A0000}"/>
    <cellStyle name="Currency 3 2 2 2 3 3" xfId="5049" xr:uid="{00000000-0005-0000-0000-0000C20A0000}"/>
    <cellStyle name="Currency 3 2 2 2 4" xfId="1153" xr:uid="{00000000-0005-0000-0000-0000C30A0000}"/>
    <cellStyle name="Currency 3 2 2 2 4 2" xfId="3384" xr:uid="{00000000-0005-0000-0000-0000C40A0000}"/>
    <cellStyle name="Currency 3 2 2 2 4 2 2" xfId="7607" xr:uid="{00000000-0005-0000-0000-0000C50A0000}"/>
    <cellStyle name="Currency 3 2 2 2 4 3" xfId="5462" xr:uid="{00000000-0005-0000-0000-0000C60A0000}"/>
    <cellStyle name="Currency 3 2 2 2 5" xfId="1567" xr:uid="{00000000-0005-0000-0000-0000C70A0000}"/>
    <cellStyle name="Currency 3 2 2 2 5 2" xfId="3797" xr:uid="{00000000-0005-0000-0000-0000C80A0000}"/>
    <cellStyle name="Currency 3 2 2 2 5 2 2" xfId="8020" xr:uid="{00000000-0005-0000-0000-0000C90A0000}"/>
    <cellStyle name="Currency 3 2 2 2 5 3" xfId="5875" xr:uid="{00000000-0005-0000-0000-0000CA0A0000}"/>
    <cellStyle name="Currency 3 2 2 2 6" xfId="1981" xr:uid="{00000000-0005-0000-0000-0000CB0A0000}"/>
    <cellStyle name="Currency 3 2 2 2 6 2" xfId="4210" xr:uid="{00000000-0005-0000-0000-0000CC0A0000}"/>
    <cellStyle name="Currency 3 2 2 2 6 2 2" xfId="8433" xr:uid="{00000000-0005-0000-0000-0000CD0A0000}"/>
    <cellStyle name="Currency 3 2 2 2 6 3" xfId="6288" xr:uid="{00000000-0005-0000-0000-0000CE0A0000}"/>
    <cellStyle name="Currency 3 2 2 2 7" xfId="2416" xr:uid="{00000000-0005-0000-0000-0000CF0A0000}"/>
    <cellStyle name="Currency 3 2 2 2 7 2" xfId="6701" xr:uid="{00000000-0005-0000-0000-0000D00A0000}"/>
    <cellStyle name="Currency 3 2 2 2 8" xfId="2713" xr:uid="{00000000-0005-0000-0000-0000D10A0000}"/>
    <cellStyle name="Currency 3 2 2 2 9" xfId="2794" xr:uid="{00000000-0005-0000-0000-0000D20A0000}"/>
    <cellStyle name="Currency 3 2 2 2 9 2" xfId="7018"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6" xr:uid="{00000000-0005-0000-0000-0000D70A0000}"/>
    <cellStyle name="Currency 3 2 2 3 2 3" xfId="5051" xr:uid="{00000000-0005-0000-0000-0000D80A0000}"/>
    <cellStyle name="Currency 3 2 2 3 3" xfId="1155" xr:uid="{00000000-0005-0000-0000-0000D90A0000}"/>
    <cellStyle name="Currency 3 2 2 3 3 2" xfId="3386" xr:uid="{00000000-0005-0000-0000-0000DA0A0000}"/>
    <cellStyle name="Currency 3 2 2 3 3 2 2" xfId="7609" xr:uid="{00000000-0005-0000-0000-0000DB0A0000}"/>
    <cellStyle name="Currency 3 2 2 3 3 3" xfId="5464" xr:uid="{00000000-0005-0000-0000-0000DC0A0000}"/>
    <cellStyle name="Currency 3 2 2 3 4" xfId="1569" xr:uid="{00000000-0005-0000-0000-0000DD0A0000}"/>
    <cellStyle name="Currency 3 2 2 3 4 2" xfId="3799" xr:uid="{00000000-0005-0000-0000-0000DE0A0000}"/>
    <cellStyle name="Currency 3 2 2 3 4 2 2" xfId="8022" xr:uid="{00000000-0005-0000-0000-0000DF0A0000}"/>
    <cellStyle name="Currency 3 2 2 3 4 3" xfId="5877" xr:uid="{00000000-0005-0000-0000-0000E00A0000}"/>
    <cellStyle name="Currency 3 2 2 3 5" xfId="1983" xr:uid="{00000000-0005-0000-0000-0000E10A0000}"/>
    <cellStyle name="Currency 3 2 2 3 5 2" xfId="4212" xr:uid="{00000000-0005-0000-0000-0000E20A0000}"/>
    <cellStyle name="Currency 3 2 2 3 5 2 2" xfId="8435" xr:uid="{00000000-0005-0000-0000-0000E30A0000}"/>
    <cellStyle name="Currency 3 2 2 3 5 3" xfId="6290" xr:uid="{00000000-0005-0000-0000-0000E40A0000}"/>
    <cellStyle name="Currency 3 2 2 3 6" xfId="2418" xr:uid="{00000000-0005-0000-0000-0000E50A0000}"/>
    <cellStyle name="Currency 3 2 2 3 6 2" xfId="6703" xr:uid="{00000000-0005-0000-0000-0000E60A0000}"/>
    <cellStyle name="Currency 3 2 2 3 7" xfId="2715" xr:uid="{00000000-0005-0000-0000-0000E70A0000}"/>
    <cellStyle name="Currency 3 2 2 3 8" xfId="2796" xr:uid="{00000000-0005-0000-0000-0000E80A0000}"/>
    <cellStyle name="Currency 3 2 2 3 8 2" xfId="7020" xr:uid="{00000000-0005-0000-0000-0000E90A0000}"/>
    <cellStyle name="Currency 3 2 2 3 9" xfId="4637" xr:uid="{00000000-0005-0000-0000-0000EA0A0000}"/>
    <cellStyle name="Currency 3 2 2 4" xfId="709" xr:uid="{00000000-0005-0000-0000-0000EB0A0000}"/>
    <cellStyle name="Currency 3 2 2 4 2" xfId="2970" xr:uid="{00000000-0005-0000-0000-0000EC0A0000}"/>
    <cellStyle name="Currency 3 2 2 4 2 2" xfId="7193" xr:uid="{00000000-0005-0000-0000-0000ED0A0000}"/>
    <cellStyle name="Currency 3 2 2 4 3" xfId="5048" xr:uid="{00000000-0005-0000-0000-0000EE0A0000}"/>
    <cellStyle name="Currency 3 2 2 5" xfId="1152" xr:uid="{00000000-0005-0000-0000-0000EF0A0000}"/>
    <cellStyle name="Currency 3 2 2 5 2" xfId="3383" xr:uid="{00000000-0005-0000-0000-0000F00A0000}"/>
    <cellStyle name="Currency 3 2 2 5 2 2" xfId="7606" xr:uid="{00000000-0005-0000-0000-0000F10A0000}"/>
    <cellStyle name="Currency 3 2 2 5 3" xfId="5461" xr:uid="{00000000-0005-0000-0000-0000F20A0000}"/>
    <cellStyle name="Currency 3 2 2 6" xfId="1566" xr:uid="{00000000-0005-0000-0000-0000F30A0000}"/>
    <cellStyle name="Currency 3 2 2 6 2" xfId="3796" xr:uid="{00000000-0005-0000-0000-0000F40A0000}"/>
    <cellStyle name="Currency 3 2 2 6 2 2" xfId="8019" xr:uid="{00000000-0005-0000-0000-0000F50A0000}"/>
    <cellStyle name="Currency 3 2 2 6 3" xfId="5874" xr:uid="{00000000-0005-0000-0000-0000F60A0000}"/>
    <cellStyle name="Currency 3 2 2 7" xfId="1980" xr:uid="{00000000-0005-0000-0000-0000F70A0000}"/>
    <cellStyle name="Currency 3 2 2 7 2" xfId="4209" xr:uid="{00000000-0005-0000-0000-0000F80A0000}"/>
    <cellStyle name="Currency 3 2 2 7 2 2" xfId="8432" xr:uid="{00000000-0005-0000-0000-0000F90A0000}"/>
    <cellStyle name="Currency 3 2 2 7 3" xfId="6287" xr:uid="{00000000-0005-0000-0000-0000FA0A0000}"/>
    <cellStyle name="Currency 3 2 2 8" xfId="2415" xr:uid="{00000000-0005-0000-0000-0000FB0A0000}"/>
    <cellStyle name="Currency 3 2 2 8 2" xfId="6700" xr:uid="{00000000-0005-0000-0000-0000FC0A0000}"/>
    <cellStyle name="Currency 3 2 2 9" xfId="2712" xr:uid="{00000000-0005-0000-0000-0000FD0A0000}"/>
    <cellStyle name="Currency 3 2 3" xfId="182" xr:uid="{00000000-0005-0000-0000-0000FE0A0000}"/>
    <cellStyle name="Currency 3 2 3 10" xfId="4638"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8" xr:uid="{00000000-0005-0000-0000-0000030B0000}"/>
    <cellStyle name="Currency 3 2 3 2 2 3" xfId="5053" xr:uid="{00000000-0005-0000-0000-0000040B0000}"/>
    <cellStyle name="Currency 3 2 3 2 3" xfId="1157" xr:uid="{00000000-0005-0000-0000-0000050B0000}"/>
    <cellStyle name="Currency 3 2 3 2 3 2" xfId="3388" xr:uid="{00000000-0005-0000-0000-0000060B0000}"/>
    <cellStyle name="Currency 3 2 3 2 3 2 2" xfId="7611" xr:uid="{00000000-0005-0000-0000-0000070B0000}"/>
    <cellStyle name="Currency 3 2 3 2 3 3" xfId="5466" xr:uid="{00000000-0005-0000-0000-0000080B0000}"/>
    <cellStyle name="Currency 3 2 3 2 4" xfId="1571" xr:uid="{00000000-0005-0000-0000-0000090B0000}"/>
    <cellStyle name="Currency 3 2 3 2 4 2" xfId="3801" xr:uid="{00000000-0005-0000-0000-00000A0B0000}"/>
    <cellStyle name="Currency 3 2 3 2 4 2 2" xfId="8024" xr:uid="{00000000-0005-0000-0000-00000B0B0000}"/>
    <cellStyle name="Currency 3 2 3 2 4 3" xfId="5879" xr:uid="{00000000-0005-0000-0000-00000C0B0000}"/>
    <cellStyle name="Currency 3 2 3 2 5" xfId="1985" xr:uid="{00000000-0005-0000-0000-00000D0B0000}"/>
    <cellStyle name="Currency 3 2 3 2 5 2" xfId="4214" xr:uid="{00000000-0005-0000-0000-00000E0B0000}"/>
    <cellStyle name="Currency 3 2 3 2 5 2 2" xfId="8437" xr:uid="{00000000-0005-0000-0000-00000F0B0000}"/>
    <cellStyle name="Currency 3 2 3 2 5 3" xfId="6292" xr:uid="{00000000-0005-0000-0000-0000100B0000}"/>
    <cellStyle name="Currency 3 2 3 2 6" xfId="2420" xr:uid="{00000000-0005-0000-0000-0000110B0000}"/>
    <cellStyle name="Currency 3 2 3 2 6 2" xfId="6705" xr:uid="{00000000-0005-0000-0000-0000120B0000}"/>
    <cellStyle name="Currency 3 2 3 2 7" xfId="2717" xr:uid="{00000000-0005-0000-0000-0000130B0000}"/>
    <cellStyle name="Currency 3 2 3 2 8" xfId="2798" xr:uid="{00000000-0005-0000-0000-0000140B0000}"/>
    <cellStyle name="Currency 3 2 3 2 8 2" xfId="7022" xr:uid="{00000000-0005-0000-0000-0000150B0000}"/>
    <cellStyle name="Currency 3 2 3 2 9" xfId="4639" xr:uid="{00000000-0005-0000-0000-0000160B0000}"/>
    <cellStyle name="Currency 3 2 3 3" xfId="713" xr:uid="{00000000-0005-0000-0000-0000170B0000}"/>
    <cellStyle name="Currency 3 2 3 3 2" xfId="2974" xr:uid="{00000000-0005-0000-0000-0000180B0000}"/>
    <cellStyle name="Currency 3 2 3 3 2 2" xfId="7197" xr:uid="{00000000-0005-0000-0000-0000190B0000}"/>
    <cellStyle name="Currency 3 2 3 3 3" xfId="5052" xr:uid="{00000000-0005-0000-0000-00001A0B0000}"/>
    <cellStyle name="Currency 3 2 3 4" xfId="1156" xr:uid="{00000000-0005-0000-0000-00001B0B0000}"/>
    <cellStyle name="Currency 3 2 3 4 2" xfId="3387" xr:uid="{00000000-0005-0000-0000-00001C0B0000}"/>
    <cellStyle name="Currency 3 2 3 4 2 2" xfId="7610" xr:uid="{00000000-0005-0000-0000-00001D0B0000}"/>
    <cellStyle name="Currency 3 2 3 4 3" xfId="5465" xr:uid="{00000000-0005-0000-0000-00001E0B0000}"/>
    <cellStyle name="Currency 3 2 3 5" xfId="1570" xr:uid="{00000000-0005-0000-0000-00001F0B0000}"/>
    <cellStyle name="Currency 3 2 3 5 2" xfId="3800" xr:uid="{00000000-0005-0000-0000-0000200B0000}"/>
    <cellStyle name="Currency 3 2 3 5 2 2" xfId="8023" xr:uid="{00000000-0005-0000-0000-0000210B0000}"/>
    <cellStyle name="Currency 3 2 3 5 3" xfId="5878" xr:uid="{00000000-0005-0000-0000-0000220B0000}"/>
    <cellStyle name="Currency 3 2 3 6" xfId="1984" xr:uid="{00000000-0005-0000-0000-0000230B0000}"/>
    <cellStyle name="Currency 3 2 3 6 2" xfId="4213" xr:uid="{00000000-0005-0000-0000-0000240B0000}"/>
    <cellStyle name="Currency 3 2 3 6 2 2" xfId="8436" xr:uid="{00000000-0005-0000-0000-0000250B0000}"/>
    <cellStyle name="Currency 3 2 3 6 3" xfId="6291" xr:uid="{00000000-0005-0000-0000-0000260B0000}"/>
    <cellStyle name="Currency 3 2 3 7" xfId="2419" xr:uid="{00000000-0005-0000-0000-0000270B0000}"/>
    <cellStyle name="Currency 3 2 3 7 2" xfId="6704" xr:uid="{00000000-0005-0000-0000-0000280B0000}"/>
    <cellStyle name="Currency 3 2 3 8" xfId="2716" xr:uid="{00000000-0005-0000-0000-0000290B0000}"/>
    <cellStyle name="Currency 3 2 3 9" xfId="2797" xr:uid="{00000000-0005-0000-0000-00002A0B0000}"/>
    <cellStyle name="Currency 3 2 3 9 2" xfId="7021"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199" xr:uid="{00000000-0005-0000-0000-00002F0B0000}"/>
    <cellStyle name="Currency 3 2 4 2 3" xfId="5054" xr:uid="{00000000-0005-0000-0000-0000300B0000}"/>
    <cellStyle name="Currency 3 2 4 3" xfId="1158" xr:uid="{00000000-0005-0000-0000-0000310B0000}"/>
    <cellStyle name="Currency 3 2 4 3 2" xfId="3389" xr:uid="{00000000-0005-0000-0000-0000320B0000}"/>
    <cellStyle name="Currency 3 2 4 3 2 2" xfId="7612" xr:uid="{00000000-0005-0000-0000-0000330B0000}"/>
    <cellStyle name="Currency 3 2 4 3 3" xfId="5467" xr:uid="{00000000-0005-0000-0000-0000340B0000}"/>
    <cellStyle name="Currency 3 2 4 4" xfId="1572" xr:uid="{00000000-0005-0000-0000-0000350B0000}"/>
    <cellStyle name="Currency 3 2 4 4 2" xfId="3802" xr:uid="{00000000-0005-0000-0000-0000360B0000}"/>
    <cellStyle name="Currency 3 2 4 4 2 2" xfId="8025" xr:uid="{00000000-0005-0000-0000-0000370B0000}"/>
    <cellStyle name="Currency 3 2 4 4 3" xfId="5880" xr:uid="{00000000-0005-0000-0000-0000380B0000}"/>
    <cellStyle name="Currency 3 2 4 5" xfId="1986" xr:uid="{00000000-0005-0000-0000-0000390B0000}"/>
    <cellStyle name="Currency 3 2 4 5 2" xfId="4215" xr:uid="{00000000-0005-0000-0000-00003A0B0000}"/>
    <cellStyle name="Currency 3 2 4 5 2 2" xfId="8438" xr:uid="{00000000-0005-0000-0000-00003B0B0000}"/>
    <cellStyle name="Currency 3 2 4 5 3" xfId="6293" xr:uid="{00000000-0005-0000-0000-00003C0B0000}"/>
    <cellStyle name="Currency 3 2 4 6" xfId="2421" xr:uid="{00000000-0005-0000-0000-00003D0B0000}"/>
    <cellStyle name="Currency 3 2 4 6 2" xfId="6706" xr:uid="{00000000-0005-0000-0000-00003E0B0000}"/>
    <cellStyle name="Currency 3 2 4 7" xfId="2718" xr:uid="{00000000-0005-0000-0000-00003F0B0000}"/>
    <cellStyle name="Currency 3 2 4 8" xfId="2799" xr:uid="{00000000-0005-0000-0000-0000400B0000}"/>
    <cellStyle name="Currency 3 2 4 8 2" xfId="7023" xr:uid="{00000000-0005-0000-0000-0000410B0000}"/>
    <cellStyle name="Currency 3 2 4 9" xfId="4640"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0" xr:uid="{00000000-0005-0000-0000-0000460B0000}"/>
    <cellStyle name="Currency 3 2 5 2 3" xfId="5055" xr:uid="{00000000-0005-0000-0000-0000470B0000}"/>
    <cellStyle name="Currency 3 2 5 3" xfId="1159" xr:uid="{00000000-0005-0000-0000-0000480B0000}"/>
    <cellStyle name="Currency 3 2 5 3 2" xfId="3390" xr:uid="{00000000-0005-0000-0000-0000490B0000}"/>
    <cellStyle name="Currency 3 2 5 3 2 2" xfId="7613" xr:uid="{00000000-0005-0000-0000-00004A0B0000}"/>
    <cellStyle name="Currency 3 2 5 3 3" xfId="5468" xr:uid="{00000000-0005-0000-0000-00004B0B0000}"/>
    <cellStyle name="Currency 3 2 5 4" xfId="1573" xr:uid="{00000000-0005-0000-0000-00004C0B0000}"/>
    <cellStyle name="Currency 3 2 5 4 2" xfId="3803" xr:uid="{00000000-0005-0000-0000-00004D0B0000}"/>
    <cellStyle name="Currency 3 2 5 4 2 2" xfId="8026" xr:uid="{00000000-0005-0000-0000-00004E0B0000}"/>
    <cellStyle name="Currency 3 2 5 4 3" xfId="5881" xr:uid="{00000000-0005-0000-0000-00004F0B0000}"/>
    <cellStyle name="Currency 3 2 5 5" xfId="1987" xr:uid="{00000000-0005-0000-0000-0000500B0000}"/>
    <cellStyle name="Currency 3 2 5 5 2" xfId="4216" xr:uid="{00000000-0005-0000-0000-0000510B0000}"/>
    <cellStyle name="Currency 3 2 5 5 2 2" xfId="8439" xr:uid="{00000000-0005-0000-0000-0000520B0000}"/>
    <cellStyle name="Currency 3 2 5 5 3" xfId="6294" xr:uid="{00000000-0005-0000-0000-0000530B0000}"/>
    <cellStyle name="Currency 3 2 5 6" xfId="2422" xr:uid="{00000000-0005-0000-0000-0000540B0000}"/>
    <cellStyle name="Currency 3 2 5 6 2" xfId="6707" xr:uid="{00000000-0005-0000-0000-0000550B0000}"/>
    <cellStyle name="Currency 3 2 5 7" xfId="2719" xr:uid="{00000000-0005-0000-0000-0000560B0000}"/>
    <cellStyle name="Currency 3 2 5 8" xfId="2800" xr:uid="{00000000-0005-0000-0000-0000570B0000}"/>
    <cellStyle name="Currency 3 2 5 8 2" xfId="7024" xr:uid="{00000000-0005-0000-0000-0000580B0000}"/>
    <cellStyle name="Currency 3 2 5 9" xfId="4641"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5" xr:uid="{00000000-0005-0000-0000-00006B0B0000}"/>
    <cellStyle name="Currency 5 2 2 2 11" xfId="4642" xr:uid="{00000000-0005-0000-0000-00006C0B0000}"/>
    <cellStyle name="Currency 5 2 2 2 2" xfId="197" xr:uid="{00000000-0005-0000-0000-00006D0B0000}"/>
    <cellStyle name="Currency 5 2 2 2 2 10" xfId="4643"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3" xr:uid="{00000000-0005-0000-0000-0000720B0000}"/>
    <cellStyle name="Currency 5 2 2 2 2 2 2 3" xfId="5058" xr:uid="{00000000-0005-0000-0000-0000730B0000}"/>
    <cellStyle name="Currency 5 2 2 2 2 2 3" xfId="1162" xr:uid="{00000000-0005-0000-0000-0000740B0000}"/>
    <cellStyle name="Currency 5 2 2 2 2 2 3 2" xfId="3393" xr:uid="{00000000-0005-0000-0000-0000750B0000}"/>
    <cellStyle name="Currency 5 2 2 2 2 2 3 2 2" xfId="7616" xr:uid="{00000000-0005-0000-0000-0000760B0000}"/>
    <cellStyle name="Currency 5 2 2 2 2 2 3 3" xfId="5471" xr:uid="{00000000-0005-0000-0000-0000770B0000}"/>
    <cellStyle name="Currency 5 2 2 2 2 2 4" xfId="1576" xr:uid="{00000000-0005-0000-0000-0000780B0000}"/>
    <cellStyle name="Currency 5 2 2 2 2 2 4 2" xfId="3806" xr:uid="{00000000-0005-0000-0000-0000790B0000}"/>
    <cellStyle name="Currency 5 2 2 2 2 2 4 2 2" xfId="8029" xr:uid="{00000000-0005-0000-0000-00007A0B0000}"/>
    <cellStyle name="Currency 5 2 2 2 2 2 4 3" xfId="5884" xr:uid="{00000000-0005-0000-0000-00007B0B0000}"/>
    <cellStyle name="Currency 5 2 2 2 2 2 5" xfId="1990" xr:uid="{00000000-0005-0000-0000-00007C0B0000}"/>
    <cellStyle name="Currency 5 2 2 2 2 2 5 2" xfId="4219" xr:uid="{00000000-0005-0000-0000-00007D0B0000}"/>
    <cellStyle name="Currency 5 2 2 2 2 2 5 2 2" xfId="8442" xr:uid="{00000000-0005-0000-0000-00007E0B0000}"/>
    <cellStyle name="Currency 5 2 2 2 2 2 5 3" xfId="6297" xr:uid="{00000000-0005-0000-0000-00007F0B0000}"/>
    <cellStyle name="Currency 5 2 2 2 2 2 6" xfId="2425" xr:uid="{00000000-0005-0000-0000-0000800B0000}"/>
    <cellStyle name="Currency 5 2 2 2 2 2 6 2" xfId="6710" xr:uid="{00000000-0005-0000-0000-0000810B0000}"/>
    <cellStyle name="Currency 5 2 2 2 2 2 7" xfId="2722" xr:uid="{00000000-0005-0000-0000-0000820B0000}"/>
    <cellStyle name="Currency 5 2 2 2 2 2 8" xfId="2803" xr:uid="{00000000-0005-0000-0000-0000830B0000}"/>
    <cellStyle name="Currency 5 2 2 2 2 2 8 2" xfId="7027" xr:uid="{00000000-0005-0000-0000-0000840B0000}"/>
    <cellStyle name="Currency 5 2 2 2 2 2 9" xfId="4644" xr:uid="{00000000-0005-0000-0000-0000850B0000}"/>
    <cellStyle name="Currency 5 2 2 2 2 3" xfId="725" xr:uid="{00000000-0005-0000-0000-0000860B0000}"/>
    <cellStyle name="Currency 5 2 2 2 2 3 2" xfId="2979" xr:uid="{00000000-0005-0000-0000-0000870B0000}"/>
    <cellStyle name="Currency 5 2 2 2 2 3 2 2" xfId="7202" xr:uid="{00000000-0005-0000-0000-0000880B0000}"/>
    <cellStyle name="Currency 5 2 2 2 2 3 3" xfId="5057" xr:uid="{00000000-0005-0000-0000-0000890B0000}"/>
    <cellStyle name="Currency 5 2 2 2 2 4" xfId="1161" xr:uid="{00000000-0005-0000-0000-00008A0B0000}"/>
    <cellStyle name="Currency 5 2 2 2 2 4 2" xfId="3392" xr:uid="{00000000-0005-0000-0000-00008B0B0000}"/>
    <cellStyle name="Currency 5 2 2 2 2 4 2 2" xfId="7615" xr:uid="{00000000-0005-0000-0000-00008C0B0000}"/>
    <cellStyle name="Currency 5 2 2 2 2 4 3" xfId="5470" xr:uid="{00000000-0005-0000-0000-00008D0B0000}"/>
    <cellStyle name="Currency 5 2 2 2 2 5" xfId="1575" xr:uid="{00000000-0005-0000-0000-00008E0B0000}"/>
    <cellStyle name="Currency 5 2 2 2 2 5 2" xfId="3805" xr:uid="{00000000-0005-0000-0000-00008F0B0000}"/>
    <cellStyle name="Currency 5 2 2 2 2 5 2 2" xfId="8028" xr:uid="{00000000-0005-0000-0000-0000900B0000}"/>
    <cellStyle name="Currency 5 2 2 2 2 5 3" xfId="5883" xr:uid="{00000000-0005-0000-0000-0000910B0000}"/>
    <cellStyle name="Currency 5 2 2 2 2 6" xfId="1989" xr:uid="{00000000-0005-0000-0000-0000920B0000}"/>
    <cellStyle name="Currency 5 2 2 2 2 6 2" xfId="4218" xr:uid="{00000000-0005-0000-0000-0000930B0000}"/>
    <cellStyle name="Currency 5 2 2 2 2 6 2 2" xfId="8441" xr:uid="{00000000-0005-0000-0000-0000940B0000}"/>
    <cellStyle name="Currency 5 2 2 2 2 6 3" xfId="6296" xr:uid="{00000000-0005-0000-0000-0000950B0000}"/>
    <cellStyle name="Currency 5 2 2 2 2 7" xfId="2424" xr:uid="{00000000-0005-0000-0000-0000960B0000}"/>
    <cellStyle name="Currency 5 2 2 2 2 7 2" xfId="6709" xr:uid="{00000000-0005-0000-0000-0000970B0000}"/>
    <cellStyle name="Currency 5 2 2 2 2 8" xfId="2721" xr:uid="{00000000-0005-0000-0000-0000980B0000}"/>
    <cellStyle name="Currency 5 2 2 2 2 9" xfId="2802" xr:uid="{00000000-0005-0000-0000-0000990B0000}"/>
    <cellStyle name="Currency 5 2 2 2 2 9 2" xfId="7026"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4" xr:uid="{00000000-0005-0000-0000-00009E0B0000}"/>
    <cellStyle name="Currency 5 2 2 2 3 2 3" xfId="5059" xr:uid="{00000000-0005-0000-0000-00009F0B0000}"/>
    <cellStyle name="Currency 5 2 2 2 3 3" xfId="1163" xr:uid="{00000000-0005-0000-0000-0000A00B0000}"/>
    <cellStyle name="Currency 5 2 2 2 3 3 2" xfId="3394" xr:uid="{00000000-0005-0000-0000-0000A10B0000}"/>
    <cellStyle name="Currency 5 2 2 2 3 3 2 2" xfId="7617" xr:uid="{00000000-0005-0000-0000-0000A20B0000}"/>
    <cellStyle name="Currency 5 2 2 2 3 3 3" xfId="5472" xr:uid="{00000000-0005-0000-0000-0000A30B0000}"/>
    <cellStyle name="Currency 5 2 2 2 3 4" xfId="1577" xr:uid="{00000000-0005-0000-0000-0000A40B0000}"/>
    <cellStyle name="Currency 5 2 2 2 3 4 2" xfId="3807" xr:uid="{00000000-0005-0000-0000-0000A50B0000}"/>
    <cellStyle name="Currency 5 2 2 2 3 4 2 2" xfId="8030" xr:uid="{00000000-0005-0000-0000-0000A60B0000}"/>
    <cellStyle name="Currency 5 2 2 2 3 4 3" xfId="5885" xr:uid="{00000000-0005-0000-0000-0000A70B0000}"/>
    <cellStyle name="Currency 5 2 2 2 3 5" xfId="1991" xr:uid="{00000000-0005-0000-0000-0000A80B0000}"/>
    <cellStyle name="Currency 5 2 2 2 3 5 2" xfId="4220" xr:uid="{00000000-0005-0000-0000-0000A90B0000}"/>
    <cellStyle name="Currency 5 2 2 2 3 5 2 2" xfId="8443" xr:uid="{00000000-0005-0000-0000-0000AA0B0000}"/>
    <cellStyle name="Currency 5 2 2 2 3 5 3" xfId="6298" xr:uid="{00000000-0005-0000-0000-0000AB0B0000}"/>
    <cellStyle name="Currency 5 2 2 2 3 6" xfId="2426" xr:uid="{00000000-0005-0000-0000-0000AC0B0000}"/>
    <cellStyle name="Currency 5 2 2 2 3 6 2" xfId="6711" xr:uid="{00000000-0005-0000-0000-0000AD0B0000}"/>
    <cellStyle name="Currency 5 2 2 2 3 7" xfId="2723" xr:uid="{00000000-0005-0000-0000-0000AE0B0000}"/>
    <cellStyle name="Currency 5 2 2 2 3 8" xfId="2804" xr:uid="{00000000-0005-0000-0000-0000AF0B0000}"/>
    <cellStyle name="Currency 5 2 2 2 3 8 2" xfId="7028" xr:uid="{00000000-0005-0000-0000-0000B00B0000}"/>
    <cellStyle name="Currency 5 2 2 2 3 9" xfId="4645" xr:uid="{00000000-0005-0000-0000-0000B10B0000}"/>
    <cellStyle name="Currency 5 2 2 2 4" xfId="724" xr:uid="{00000000-0005-0000-0000-0000B20B0000}"/>
    <cellStyle name="Currency 5 2 2 2 4 2" xfId="2978" xr:uid="{00000000-0005-0000-0000-0000B30B0000}"/>
    <cellStyle name="Currency 5 2 2 2 4 2 2" xfId="7201" xr:uid="{00000000-0005-0000-0000-0000B40B0000}"/>
    <cellStyle name="Currency 5 2 2 2 4 3" xfId="5056" xr:uid="{00000000-0005-0000-0000-0000B50B0000}"/>
    <cellStyle name="Currency 5 2 2 2 5" xfId="1160" xr:uid="{00000000-0005-0000-0000-0000B60B0000}"/>
    <cellStyle name="Currency 5 2 2 2 5 2" xfId="3391" xr:uid="{00000000-0005-0000-0000-0000B70B0000}"/>
    <cellStyle name="Currency 5 2 2 2 5 2 2" xfId="7614" xr:uid="{00000000-0005-0000-0000-0000B80B0000}"/>
    <cellStyle name="Currency 5 2 2 2 5 3" xfId="5469" xr:uid="{00000000-0005-0000-0000-0000B90B0000}"/>
    <cellStyle name="Currency 5 2 2 2 6" xfId="1574" xr:uid="{00000000-0005-0000-0000-0000BA0B0000}"/>
    <cellStyle name="Currency 5 2 2 2 6 2" xfId="3804" xr:uid="{00000000-0005-0000-0000-0000BB0B0000}"/>
    <cellStyle name="Currency 5 2 2 2 6 2 2" xfId="8027" xr:uid="{00000000-0005-0000-0000-0000BC0B0000}"/>
    <cellStyle name="Currency 5 2 2 2 6 3" xfId="5882" xr:uid="{00000000-0005-0000-0000-0000BD0B0000}"/>
    <cellStyle name="Currency 5 2 2 2 7" xfId="1988" xr:uid="{00000000-0005-0000-0000-0000BE0B0000}"/>
    <cellStyle name="Currency 5 2 2 2 7 2" xfId="4217" xr:uid="{00000000-0005-0000-0000-0000BF0B0000}"/>
    <cellStyle name="Currency 5 2 2 2 7 2 2" xfId="8440" xr:uid="{00000000-0005-0000-0000-0000C00B0000}"/>
    <cellStyle name="Currency 5 2 2 2 7 3" xfId="6295" xr:uid="{00000000-0005-0000-0000-0000C10B0000}"/>
    <cellStyle name="Currency 5 2 2 2 8" xfId="2423" xr:uid="{00000000-0005-0000-0000-0000C20B0000}"/>
    <cellStyle name="Currency 5 2 2 2 8 2" xfId="6708" xr:uid="{00000000-0005-0000-0000-0000C30B0000}"/>
    <cellStyle name="Currency 5 2 2 2 9" xfId="2720" xr:uid="{00000000-0005-0000-0000-0000C40B0000}"/>
    <cellStyle name="Currency 5 2 2 3" xfId="200" xr:uid="{00000000-0005-0000-0000-0000C50B0000}"/>
    <cellStyle name="Currency 5 2 2 3 10" xfId="4646"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6" xr:uid="{00000000-0005-0000-0000-0000CA0B0000}"/>
    <cellStyle name="Currency 5 2 2 3 2 2 3" xfId="5061" xr:uid="{00000000-0005-0000-0000-0000CB0B0000}"/>
    <cellStyle name="Currency 5 2 2 3 2 3" xfId="1165" xr:uid="{00000000-0005-0000-0000-0000CC0B0000}"/>
    <cellStyle name="Currency 5 2 2 3 2 3 2" xfId="3396" xr:uid="{00000000-0005-0000-0000-0000CD0B0000}"/>
    <cellStyle name="Currency 5 2 2 3 2 3 2 2" xfId="7619" xr:uid="{00000000-0005-0000-0000-0000CE0B0000}"/>
    <cellStyle name="Currency 5 2 2 3 2 3 3" xfId="5474" xr:uid="{00000000-0005-0000-0000-0000CF0B0000}"/>
    <cellStyle name="Currency 5 2 2 3 2 4" xfId="1579" xr:uid="{00000000-0005-0000-0000-0000D00B0000}"/>
    <cellStyle name="Currency 5 2 2 3 2 4 2" xfId="3809" xr:uid="{00000000-0005-0000-0000-0000D10B0000}"/>
    <cellStyle name="Currency 5 2 2 3 2 4 2 2" xfId="8032" xr:uid="{00000000-0005-0000-0000-0000D20B0000}"/>
    <cellStyle name="Currency 5 2 2 3 2 4 3" xfId="5887" xr:uid="{00000000-0005-0000-0000-0000D30B0000}"/>
    <cellStyle name="Currency 5 2 2 3 2 5" xfId="1993" xr:uid="{00000000-0005-0000-0000-0000D40B0000}"/>
    <cellStyle name="Currency 5 2 2 3 2 5 2" xfId="4222" xr:uid="{00000000-0005-0000-0000-0000D50B0000}"/>
    <cellStyle name="Currency 5 2 2 3 2 5 2 2" xfId="8445" xr:uid="{00000000-0005-0000-0000-0000D60B0000}"/>
    <cellStyle name="Currency 5 2 2 3 2 5 3" xfId="6300" xr:uid="{00000000-0005-0000-0000-0000D70B0000}"/>
    <cellStyle name="Currency 5 2 2 3 2 6" xfId="2428" xr:uid="{00000000-0005-0000-0000-0000D80B0000}"/>
    <cellStyle name="Currency 5 2 2 3 2 6 2" xfId="6713" xr:uid="{00000000-0005-0000-0000-0000D90B0000}"/>
    <cellStyle name="Currency 5 2 2 3 2 7" xfId="2725" xr:uid="{00000000-0005-0000-0000-0000DA0B0000}"/>
    <cellStyle name="Currency 5 2 2 3 2 8" xfId="2806" xr:uid="{00000000-0005-0000-0000-0000DB0B0000}"/>
    <cellStyle name="Currency 5 2 2 3 2 8 2" xfId="7030" xr:uid="{00000000-0005-0000-0000-0000DC0B0000}"/>
    <cellStyle name="Currency 5 2 2 3 2 9" xfId="4647" xr:uid="{00000000-0005-0000-0000-0000DD0B0000}"/>
    <cellStyle name="Currency 5 2 2 3 3" xfId="728" xr:uid="{00000000-0005-0000-0000-0000DE0B0000}"/>
    <cellStyle name="Currency 5 2 2 3 3 2" xfId="2982" xr:uid="{00000000-0005-0000-0000-0000DF0B0000}"/>
    <cellStyle name="Currency 5 2 2 3 3 2 2" xfId="7205" xr:uid="{00000000-0005-0000-0000-0000E00B0000}"/>
    <cellStyle name="Currency 5 2 2 3 3 3" xfId="5060" xr:uid="{00000000-0005-0000-0000-0000E10B0000}"/>
    <cellStyle name="Currency 5 2 2 3 4" xfId="1164" xr:uid="{00000000-0005-0000-0000-0000E20B0000}"/>
    <cellStyle name="Currency 5 2 2 3 4 2" xfId="3395" xr:uid="{00000000-0005-0000-0000-0000E30B0000}"/>
    <cellStyle name="Currency 5 2 2 3 4 2 2" xfId="7618" xr:uid="{00000000-0005-0000-0000-0000E40B0000}"/>
    <cellStyle name="Currency 5 2 2 3 4 3" xfId="5473" xr:uid="{00000000-0005-0000-0000-0000E50B0000}"/>
    <cellStyle name="Currency 5 2 2 3 5" xfId="1578" xr:uid="{00000000-0005-0000-0000-0000E60B0000}"/>
    <cellStyle name="Currency 5 2 2 3 5 2" xfId="3808" xr:uid="{00000000-0005-0000-0000-0000E70B0000}"/>
    <cellStyle name="Currency 5 2 2 3 5 2 2" xfId="8031" xr:uid="{00000000-0005-0000-0000-0000E80B0000}"/>
    <cellStyle name="Currency 5 2 2 3 5 3" xfId="5886" xr:uid="{00000000-0005-0000-0000-0000E90B0000}"/>
    <cellStyle name="Currency 5 2 2 3 6" xfId="1992" xr:uid="{00000000-0005-0000-0000-0000EA0B0000}"/>
    <cellStyle name="Currency 5 2 2 3 6 2" xfId="4221" xr:uid="{00000000-0005-0000-0000-0000EB0B0000}"/>
    <cellStyle name="Currency 5 2 2 3 6 2 2" xfId="8444" xr:uid="{00000000-0005-0000-0000-0000EC0B0000}"/>
    <cellStyle name="Currency 5 2 2 3 6 3" xfId="6299" xr:uid="{00000000-0005-0000-0000-0000ED0B0000}"/>
    <cellStyle name="Currency 5 2 2 3 7" xfId="2427" xr:uid="{00000000-0005-0000-0000-0000EE0B0000}"/>
    <cellStyle name="Currency 5 2 2 3 7 2" xfId="6712" xr:uid="{00000000-0005-0000-0000-0000EF0B0000}"/>
    <cellStyle name="Currency 5 2 2 3 8" xfId="2724" xr:uid="{00000000-0005-0000-0000-0000F00B0000}"/>
    <cellStyle name="Currency 5 2 2 3 9" xfId="2805" xr:uid="{00000000-0005-0000-0000-0000F10B0000}"/>
    <cellStyle name="Currency 5 2 2 3 9 2" xfId="7029"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7" xr:uid="{00000000-0005-0000-0000-0000F60B0000}"/>
    <cellStyle name="Currency 5 2 2 4 2 3" xfId="5062" xr:uid="{00000000-0005-0000-0000-0000F70B0000}"/>
    <cellStyle name="Currency 5 2 2 4 3" xfId="1166" xr:uid="{00000000-0005-0000-0000-0000F80B0000}"/>
    <cellStyle name="Currency 5 2 2 4 3 2" xfId="3397" xr:uid="{00000000-0005-0000-0000-0000F90B0000}"/>
    <cellStyle name="Currency 5 2 2 4 3 2 2" xfId="7620" xr:uid="{00000000-0005-0000-0000-0000FA0B0000}"/>
    <cellStyle name="Currency 5 2 2 4 3 3" xfId="5475" xr:uid="{00000000-0005-0000-0000-0000FB0B0000}"/>
    <cellStyle name="Currency 5 2 2 4 4" xfId="1580" xr:uid="{00000000-0005-0000-0000-0000FC0B0000}"/>
    <cellStyle name="Currency 5 2 2 4 4 2" xfId="3810" xr:uid="{00000000-0005-0000-0000-0000FD0B0000}"/>
    <cellStyle name="Currency 5 2 2 4 4 2 2" xfId="8033" xr:uid="{00000000-0005-0000-0000-0000FE0B0000}"/>
    <cellStyle name="Currency 5 2 2 4 4 3" xfId="5888" xr:uid="{00000000-0005-0000-0000-0000FF0B0000}"/>
    <cellStyle name="Currency 5 2 2 4 5" xfId="1994" xr:uid="{00000000-0005-0000-0000-0000000C0000}"/>
    <cellStyle name="Currency 5 2 2 4 5 2" xfId="4223" xr:uid="{00000000-0005-0000-0000-0000010C0000}"/>
    <cellStyle name="Currency 5 2 2 4 5 2 2" xfId="8446" xr:uid="{00000000-0005-0000-0000-0000020C0000}"/>
    <cellStyle name="Currency 5 2 2 4 5 3" xfId="6301" xr:uid="{00000000-0005-0000-0000-0000030C0000}"/>
    <cellStyle name="Currency 5 2 2 4 6" xfId="2429" xr:uid="{00000000-0005-0000-0000-0000040C0000}"/>
    <cellStyle name="Currency 5 2 2 4 6 2" xfId="6714" xr:uid="{00000000-0005-0000-0000-0000050C0000}"/>
    <cellStyle name="Currency 5 2 2 4 7" xfId="2726" xr:uid="{00000000-0005-0000-0000-0000060C0000}"/>
    <cellStyle name="Currency 5 2 2 4 8" xfId="2807" xr:uid="{00000000-0005-0000-0000-0000070C0000}"/>
    <cellStyle name="Currency 5 2 2 4 8 2" xfId="7031" xr:uid="{00000000-0005-0000-0000-0000080C0000}"/>
    <cellStyle name="Currency 5 2 2 4 9" xfId="4648"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8" xr:uid="{00000000-0005-0000-0000-00000D0C0000}"/>
    <cellStyle name="Currency 5 2 2 5 2 3" xfId="5063" xr:uid="{00000000-0005-0000-0000-00000E0C0000}"/>
    <cellStyle name="Currency 5 2 2 5 3" xfId="1167" xr:uid="{00000000-0005-0000-0000-00000F0C0000}"/>
    <cellStyle name="Currency 5 2 2 5 3 2" xfId="3398" xr:uid="{00000000-0005-0000-0000-0000100C0000}"/>
    <cellStyle name="Currency 5 2 2 5 3 2 2" xfId="7621" xr:uid="{00000000-0005-0000-0000-0000110C0000}"/>
    <cellStyle name="Currency 5 2 2 5 3 3" xfId="5476" xr:uid="{00000000-0005-0000-0000-0000120C0000}"/>
    <cellStyle name="Currency 5 2 2 5 4" xfId="1581" xr:uid="{00000000-0005-0000-0000-0000130C0000}"/>
    <cellStyle name="Currency 5 2 2 5 4 2" xfId="3811" xr:uid="{00000000-0005-0000-0000-0000140C0000}"/>
    <cellStyle name="Currency 5 2 2 5 4 2 2" xfId="8034" xr:uid="{00000000-0005-0000-0000-0000150C0000}"/>
    <cellStyle name="Currency 5 2 2 5 4 3" xfId="5889" xr:uid="{00000000-0005-0000-0000-0000160C0000}"/>
    <cellStyle name="Currency 5 2 2 5 5" xfId="1995" xr:uid="{00000000-0005-0000-0000-0000170C0000}"/>
    <cellStyle name="Currency 5 2 2 5 5 2" xfId="4224" xr:uid="{00000000-0005-0000-0000-0000180C0000}"/>
    <cellStyle name="Currency 5 2 2 5 5 2 2" xfId="8447" xr:uid="{00000000-0005-0000-0000-0000190C0000}"/>
    <cellStyle name="Currency 5 2 2 5 5 3" xfId="6302" xr:uid="{00000000-0005-0000-0000-00001A0C0000}"/>
    <cellStyle name="Currency 5 2 2 5 6" xfId="2430" xr:uid="{00000000-0005-0000-0000-00001B0C0000}"/>
    <cellStyle name="Currency 5 2 2 5 6 2" xfId="6715" xr:uid="{00000000-0005-0000-0000-00001C0C0000}"/>
    <cellStyle name="Currency 5 2 2 5 7" xfId="2727" xr:uid="{00000000-0005-0000-0000-00001D0C0000}"/>
    <cellStyle name="Currency 5 2 2 5 8" xfId="2808" xr:uid="{00000000-0005-0000-0000-00001E0C0000}"/>
    <cellStyle name="Currency 5 2 2 5 8 2" xfId="7032" xr:uid="{00000000-0005-0000-0000-00001F0C0000}"/>
    <cellStyle name="Currency 5 2 2 5 9" xfId="4649"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0"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0" xr:uid="{00000000-0005-0000-0000-0000280C0000}"/>
    <cellStyle name="Currency 5 2 4 2 2 3" xfId="5065" xr:uid="{00000000-0005-0000-0000-0000290C0000}"/>
    <cellStyle name="Currency 5 2 4 2 3" xfId="1169" xr:uid="{00000000-0005-0000-0000-00002A0C0000}"/>
    <cellStyle name="Currency 5 2 4 2 3 2" xfId="3400" xr:uid="{00000000-0005-0000-0000-00002B0C0000}"/>
    <cellStyle name="Currency 5 2 4 2 3 2 2" xfId="7623" xr:uid="{00000000-0005-0000-0000-00002C0C0000}"/>
    <cellStyle name="Currency 5 2 4 2 3 3" xfId="5478" xr:uid="{00000000-0005-0000-0000-00002D0C0000}"/>
    <cellStyle name="Currency 5 2 4 2 4" xfId="1583" xr:uid="{00000000-0005-0000-0000-00002E0C0000}"/>
    <cellStyle name="Currency 5 2 4 2 4 2" xfId="3813" xr:uid="{00000000-0005-0000-0000-00002F0C0000}"/>
    <cellStyle name="Currency 5 2 4 2 4 2 2" xfId="8036" xr:uid="{00000000-0005-0000-0000-0000300C0000}"/>
    <cellStyle name="Currency 5 2 4 2 4 3" xfId="5891" xr:uid="{00000000-0005-0000-0000-0000310C0000}"/>
    <cellStyle name="Currency 5 2 4 2 5" xfId="1997" xr:uid="{00000000-0005-0000-0000-0000320C0000}"/>
    <cellStyle name="Currency 5 2 4 2 5 2" xfId="4226" xr:uid="{00000000-0005-0000-0000-0000330C0000}"/>
    <cellStyle name="Currency 5 2 4 2 5 2 2" xfId="8449" xr:uid="{00000000-0005-0000-0000-0000340C0000}"/>
    <cellStyle name="Currency 5 2 4 2 5 3" xfId="6304" xr:uid="{00000000-0005-0000-0000-0000350C0000}"/>
    <cellStyle name="Currency 5 2 4 2 6" xfId="2432" xr:uid="{00000000-0005-0000-0000-0000360C0000}"/>
    <cellStyle name="Currency 5 2 4 2 6 2" xfId="6717" xr:uid="{00000000-0005-0000-0000-0000370C0000}"/>
    <cellStyle name="Currency 5 2 4 2 7" xfId="2729" xr:uid="{00000000-0005-0000-0000-0000380C0000}"/>
    <cellStyle name="Currency 5 2 4 2 8" xfId="2810" xr:uid="{00000000-0005-0000-0000-0000390C0000}"/>
    <cellStyle name="Currency 5 2 4 2 8 2" xfId="7034" xr:uid="{00000000-0005-0000-0000-00003A0C0000}"/>
    <cellStyle name="Currency 5 2 4 2 9" xfId="4651" xr:uid="{00000000-0005-0000-0000-00003B0C0000}"/>
    <cellStyle name="Currency 5 2 4 3" xfId="733" xr:uid="{00000000-0005-0000-0000-00003C0C0000}"/>
    <cellStyle name="Currency 5 2 4 3 2" xfId="2986" xr:uid="{00000000-0005-0000-0000-00003D0C0000}"/>
    <cellStyle name="Currency 5 2 4 3 2 2" xfId="7209" xr:uid="{00000000-0005-0000-0000-00003E0C0000}"/>
    <cellStyle name="Currency 5 2 4 3 3" xfId="5064" xr:uid="{00000000-0005-0000-0000-00003F0C0000}"/>
    <cellStyle name="Currency 5 2 4 4" xfId="1168" xr:uid="{00000000-0005-0000-0000-0000400C0000}"/>
    <cellStyle name="Currency 5 2 4 4 2" xfId="3399" xr:uid="{00000000-0005-0000-0000-0000410C0000}"/>
    <cellStyle name="Currency 5 2 4 4 2 2" xfId="7622" xr:uid="{00000000-0005-0000-0000-0000420C0000}"/>
    <cellStyle name="Currency 5 2 4 4 3" xfId="5477" xr:uid="{00000000-0005-0000-0000-0000430C0000}"/>
    <cellStyle name="Currency 5 2 4 5" xfId="1582" xr:uid="{00000000-0005-0000-0000-0000440C0000}"/>
    <cellStyle name="Currency 5 2 4 5 2" xfId="3812" xr:uid="{00000000-0005-0000-0000-0000450C0000}"/>
    <cellStyle name="Currency 5 2 4 5 2 2" xfId="8035" xr:uid="{00000000-0005-0000-0000-0000460C0000}"/>
    <cellStyle name="Currency 5 2 4 5 3" xfId="5890" xr:uid="{00000000-0005-0000-0000-0000470C0000}"/>
    <cellStyle name="Currency 5 2 4 6" xfId="1996" xr:uid="{00000000-0005-0000-0000-0000480C0000}"/>
    <cellStyle name="Currency 5 2 4 6 2" xfId="4225" xr:uid="{00000000-0005-0000-0000-0000490C0000}"/>
    <cellStyle name="Currency 5 2 4 6 2 2" xfId="8448" xr:uid="{00000000-0005-0000-0000-00004A0C0000}"/>
    <cellStyle name="Currency 5 2 4 6 3" xfId="6303" xr:uid="{00000000-0005-0000-0000-00004B0C0000}"/>
    <cellStyle name="Currency 5 2 4 7" xfId="2431" xr:uid="{00000000-0005-0000-0000-00004C0C0000}"/>
    <cellStyle name="Currency 5 2 4 7 2" xfId="6716" xr:uid="{00000000-0005-0000-0000-00004D0C0000}"/>
    <cellStyle name="Currency 5 2 4 8" xfId="2728" xr:uid="{00000000-0005-0000-0000-00004E0C0000}"/>
    <cellStyle name="Currency 5 2 4 9" xfId="2809" xr:uid="{00000000-0005-0000-0000-00004F0C0000}"/>
    <cellStyle name="Currency 5 2 4 9 2" xfId="7033"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1" xr:uid="{00000000-0005-0000-0000-0000540C0000}"/>
    <cellStyle name="Currency 5 2 5 2 3" xfId="5066" xr:uid="{00000000-0005-0000-0000-0000550C0000}"/>
    <cellStyle name="Currency 5 2 5 3" xfId="1170" xr:uid="{00000000-0005-0000-0000-0000560C0000}"/>
    <cellStyle name="Currency 5 2 5 3 2" xfId="3401" xr:uid="{00000000-0005-0000-0000-0000570C0000}"/>
    <cellStyle name="Currency 5 2 5 3 2 2" xfId="7624" xr:uid="{00000000-0005-0000-0000-0000580C0000}"/>
    <cellStyle name="Currency 5 2 5 3 3" xfId="5479" xr:uid="{00000000-0005-0000-0000-0000590C0000}"/>
    <cellStyle name="Currency 5 2 5 4" xfId="1584" xr:uid="{00000000-0005-0000-0000-00005A0C0000}"/>
    <cellStyle name="Currency 5 2 5 4 2" xfId="3814" xr:uid="{00000000-0005-0000-0000-00005B0C0000}"/>
    <cellStyle name="Currency 5 2 5 4 2 2" xfId="8037" xr:uid="{00000000-0005-0000-0000-00005C0C0000}"/>
    <cellStyle name="Currency 5 2 5 4 3" xfId="5892" xr:uid="{00000000-0005-0000-0000-00005D0C0000}"/>
    <cellStyle name="Currency 5 2 5 5" xfId="1998" xr:uid="{00000000-0005-0000-0000-00005E0C0000}"/>
    <cellStyle name="Currency 5 2 5 5 2" xfId="4227" xr:uid="{00000000-0005-0000-0000-00005F0C0000}"/>
    <cellStyle name="Currency 5 2 5 5 2 2" xfId="8450" xr:uid="{00000000-0005-0000-0000-0000600C0000}"/>
    <cellStyle name="Currency 5 2 5 5 3" xfId="6305" xr:uid="{00000000-0005-0000-0000-0000610C0000}"/>
    <cellStyle name="Currency 5 2 5 6" xfId="2433" xr:uid="{00000000-0005-0000-0000-0000620C0000}"/>
    <cellStyle name="Currency 5 2 5 6 2" xfId="6718" xr:uid="{00000000-0005-0000-0000-0000630C0000}"/>
    <cellStyle name="Currency 5 2 5 7" xfId="2730" xr:uid="{00000000-0005-0000-0000-0000640C0000}"/>
    <cellStyle name="Currency 5 2 5 8" xfId="2811" xr:uid="{00000000-0005-0000-0000-0000650C0000}"/>
    <cellStyle name="Currency 5 2 5 8 2" xfId="7035" xr:uid="{00000000-0005-0000-0000-0000660C0000}"/>
    <cellStyle name="Currency 5 2 5 9" xfId="4652"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2" xr:uid="{00000000-0005-0000-0000-00006B0C0000}"/>
    <cellStyle name="Currency 5 2 6 2 3" xfId="5067" xr:uid="{00000000-0005-0000-0000-00006C0C0000}"/>
    <cellStyle name="Currency 5 2 6 3" xfId="1171" xr:uid="{00000000-0005-0000-0000-00006D0C0000}"/>
    <cellStyle name="Currency 5 2 6 3 2" xfId="3402" xr:uid="{00000000-0005-0000-0000-00006E0C0000}"/>
    <cellStyle name="Currency 5 2 6 3 2 2" xfId="7625" xr:uid="{00000000-0005-0000-0000-00006F0C0000}"/>
    <cellStyle name="Currency 5 2 6 3 3" xfId="5480" xr:uid="{00000000-0005-0000-0000-0000700C0000}"/>
    <cellStyle name="Currency 5 2 6 4" xfId="1585" xr:uid="{00000000-0005-0000-0000-0000710C0000}"/>
    <cellStyle name="Currency 5 2 6 4 2" xfId="3815" xr:uid="{00000000-0005-0000-0000-0000720C0000}"/>
    <cellStyle name="Currency 5 2 6 4 2 2" xfId="8038" xr:uid="{00000000-0005-0000-0000-0000730C0000}"/>
    <cellStyle name="Currency 5 2 6 4 3" xfId="5893" xr:uid="{00000000-0005-0000-0000-0000740C0000}"/>
    <cellStyle name="Currency 5 2 6 5" xfId="1999" xr:uid="{00000000-0005-0000-0000-0000750C0000}"/>
    <cellStyle name="Currency 5 2 6 5 2" xfId="4228" xr:uid="{00000000-0005-0000-0000-0000760C0000}"/>
    <cellStyle name="Currency 5 2 6 5 2 2" xfId="8451" xr:uid="{00000000-0005-0000-0000-0000770C0000}"/>
    <cellStyle name="Currency 5 2 6 5 3" xfId="6306" xr:uid="{00000000-0005-0000-0000-0000780C0000}"/>
    <cellStyle name="Currency 5 2 6 6" xfId="2434" xr:uid="{00000000-0005-0000-0000-0000790C0000}"/>
    <cellStyle name="Currency 5 2 6 6 2" xfId="6719" xr:uid="{00000000-0005-0000-0000-00007A0C0000}"/>
    <cellStyle name="Currency 5 2 6 7" xfId="2731" xr:uid="{00000000-0005-0000-0000-00007B0C0000}"/>
    <cellStyle name="Currency 5 2 6 8" xfId="2812" xr:uid="{00000000-0005-0000-0000-00007C0C0000}"/>
    <cellStyle name="Currency 5 2 6 8 2" xfId="7036" xr:uid="{00000000-0005-0000-0000-00007D0C0000}"/>
    <cellStyle name="Currency 5 2 6 9" xfId="4653"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7" xr:uid="{00000000-0005-0000-0000-0000830C0000}"/>
    <cellStyle name="Currency 5 3 2 11" xfId="4654" xr:uid="{00000000-0005-0000-0000-0000840C0000}"/>
    <cellStyle name="Currency 5 3 2 2" xfId="211" xr:uid="{00000000-0005-0000-0000-0000850C0000}"/>
    <cellStyle name="Currency 5 3 2 2 10" xfId="4655"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5" xr:uid="{00000000-0005-0000-0000-00008A0C0000}"/>
    <cellStyle name="Currency 5 3 2 2 2 2 3" xfId="5070" xr:uid="{00000000-0005-0000-0000-00008B0C0000}"/>
    <cellStyle name="Currency 5 3 2 2 2 3" xfId="1174" xr:uid="{00000000-0005-0000-0000-00008C0C0000}"/>
    <cellStyle name="Currency 5 3 2 2 2 3 2" xfId="3405" xr:uid="{00000000-0005-0000-0000-00008D0C0000}"/>
    <cellStyle name="Currency 5 3 2 2 2 3 2 2" xfId="7628" xr:uid="{00000000-0005-0000-0000-00008E0C0000}"/>
    <cellStyle name="Currency 5 3 2 2 2 3 3" xfId="5483" xr:uid="{00000000-0005-0000-0000-00008F0C0000}"/>
    <cellStyle name="Currency 5 3 2 2 2 4" xfId="1588" xr:uid="{00000000-0005-0000-0000-0000900C0000}"/>
    <cellStyle name="Currency 5 3 2 2 2 4 2" xfId="3818" xr:uid="{00000000-0005-0000-0000-0000910C0000}"/>
    <cellStyle name="Currency 5 3 2 2 2 4 2 2" xfId="8041" xr:uid="{00000000-0005-0000-0000-0000920C0000}"/>
    <cellStyle name="Currency 5 3 2 2 2 4 3" xfId="5896" xr:uid="{00000000-0005-0000-0000-0000930C0000}"/>
    <cellStyle name="Currency 5 3 2 2 2 5" xfId="2002" xr:uid="{00000000-0005-0000-0000-0000940C0000}"/>
    <cellStyle name="Currency 5 3 2 2 2 5 2" xfId="4231" xr:uid="{00000000-0005-0000-0000-0000950C0000}"/>
    <cellStyle name="Currency 5 3 2 2 2 5 2 2" xfId="8454" xr:uid="{00000000-0005-0000-0000-0000960C0000}"/>
    <cellStyle name="Currency 5 3 2 2 2 5 3" xfId="6309" xr:uid="{00000000-0005-0000-0000-0000970C0000}"/>
    <cellStyle name="Currency 5 3 2 2 2 6" xfId="2437" xr:uid="{00000000-0005-0000-0000-0000980C0000}"/>
    <cellStyle name="Currency 5 3 2 2 2 6 2" xfId="6722" xr:uid="{00000000-0005-0000-0000-0000990C0000}"/>
    <cellStyle name="Currency 5 3 2 2 2 7" xfId="2734" xr:uid="{00000000-0005-0000-0000-00009A0C0000}"/>
    <cellStyle name="Currency 5 3 2 2 2 8" xfId="2815" xr:uid="{00000000-0005-0000-0000-00009B0C0000}"/>
    <cellStyle name="Currency 5 3 2 2 2 8 2" xfId="7039" xr:uid="{00000000-0005-0000-0000-00009C0C0000}"/>
    <cellStyle name="Currency 5 3 2 2 2 9" xfId="4656" xr:uid="{00000000-0005-0000-0000-00009D0C0000}"/>
    <cellStyle name="Currency 5 3 2 2 3" xfId="738" xr:uid="{00000000-0005-0000-0000-00009E0C0000}"/>
    <cellStyle name="Currency 5 3 2 2 3 2" xfId="2991" xr:uid="{00000000-0005-0000-0000-00009F0C0000}"/>
    <cellStyle name="Currency 5 3 2 2 3 2 2" xfId="7214" xr:uid="{00000000-0005-0000-0000-0000A00C0000}"/>
    <cellStyle name="Currency 5 3 2 2 3 3" xfId="5069" xr:uid="{00000000-0005-0000-0000-0000A10C0000}"/>
    <cellStyle name="Currency 5 3 2 2 4" xfId="1173" xr:uid="{00000000-0005-0000-0000-0000A20C0000}"/>
    <cellStyle name="Currency 5 3 2 2 4 2" xfId="3404" xr:uid="{00000000-0005-0000-0000-0000A30C0000}"/>
    <cellStyle name="Currency 5 3 2 2 4 2 2" xfId="7627" xr:uid="{00000000-0005-0000-0000-0000A40C0000}"/>
    <cellStyle name="Currency 5 3 2 2 4 3" xfId="5482" xr:uid="{00000000-0005-0000-0000-0000A50C0000}"/>
    <cellStyle name="Currency 5 3 2 2 5" xfId="1587" xr:uid="{00000000-0005-0000-0000-0000A60C0000}"/>
    <cellStyle name="Currency 5 3 2 2 5 2" xfId="3817" xr:uid="{00000000-0005-0000-0000-0000A70C0000}"/>
    <cellStyle name="Currency 5 3 2 2 5 2 2" xfId="8040" xr:uid="{00000000-0005-0000-0000-0000A80C0000}"/>
    <cellStyle name="Currency 5 3 2 2 5 3" xfId="5895" xr:uid="{00000000-0005-0000-0000-0000A90C0000}"/>
    <cellStyle name="Currency 5 3 2 2 6" xfId="2001" xr:uid="{00000000-0005-0000-0000-0000AA0C0000}"/>
    <cellStyle name="Currency 5 3 2 2 6 2" xfId="4230" xr:uid="{00000000-0005-0000-0000-0000AB0C0000}"/>
    <cellStyle name="Currency 5 3 2 2 6 2 2" xfId="8453" xr:uid="{00000000-0005-0000-0000-0000AC0C0000}"/>
    <cellStyle name="Currency 5 3 2 2 6 3" xfId="6308" xr:uid="{00000000-0005-0000-0000-0000AD0C0000}"/>
    <cellStyle name="Currency 5 3 2 2 7" xfId="2436" xr:uid="{00000000-0005-0000-0000-0000AE0C0000}"/>
    <cellStyle name="Currency 5 3 2 2 7 2" xfId="6721" xr:uid="{00000000-0005-0000-0000-0000AF0C0000}"/>
    <cellStyle name="Currency 5 3 2 2 8" xfId="2733" xr:uid="{00000000-0005-0000-0000-0000B00C0000}"/>
    <cellStyle name="Currency 5 3 2 2 9" xfId="2814" xr:uid="{00000000-0005-0000-0000-0000B10C0000}"/>
    <cellStyle name="Currency 5 3 2 2 9 2" xfId="7038"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6" xr:uid="{00000000-0005-0000-0000-0000B60C0000}"/>
    <cellStyle name="Currency 5 3 2 3 2 3" xfId="5071" xr:uid="{00000000-0005-0000-0000-0000B70C0000}"/>
    <cellStyle name="Currency 5 3 2 3 3" xfId="1175" xr:uid="{00000000-0005-0000-0000-0000B80C0000}"/>
    <cellStyle name="Currency 5 3 2 3 3 2" xfId="3406" xr:uid="{00000000-0005-0000-0000-0000B90C0000}"/>
    <cellStyle name="Currency 5 3 2 3 3 2 2" xfId="7629" xr:uid="{00000000-0005-0000-0000-0000BA0C0000}"/>
    <cellStyle name="Currency 5 3 2 3 3 3" xfId="5484" xr:uid="{00000000-0005-0000-0000-0000BB0C0000}"/>
    <cellStyle name="Currency 5 3 2 3 4" xfId="1589" xr:uid="{00000000-0005-0000-0000-0000BC0C0000}"/>
    <cellStyle name="Currency 5 3 2 3 4 2" xfId="3819" xr:uid="{00000000-0005-0000-0000-0000BD0C0000}"/>
    <cellStyle name="Currency 5 3 2 3 4 2 2" xfId="8042" xr:uid="{00000000-0005-0000-0000-0000BE0C0000}"/>
    <cellStyle name="Currency 5 3 2 3 4 3" xfId="5897" xr:uid="{00000000-0005-0000-0000-0000BF0C0000}"/>
    <cellStyle name="Currency 5 3 2 3 5" xfId="2003" xr:uid="{00000000-0005-0000-0000-0000C00C0000}"/>
    <cellStyle name="Currency 5 3 2 3 5 2" xfId="4232" xr:uid="{00000000-0005-0000-0000-0000C10C0000}"/>
    <cellStyle name="Currency 5 3 2 3 5 2 2" xfId="8455" xr:uid="{00000000-0005-0000-0000-0000C20C0000}"/>
    <cellStyle name="Currency 5 3 2 3 5 3" xfId="6310" xr:uid="{00000000-0005-0000-0000-0000C30C0000}"/>
    <cellStyle name="Currency 5 3 2 3 6" xfId="2438" xr:uid="{00000000-0005-0000-0000-0000C40C0000}"/>
    <cellStyle name="Currency 5 3 2 3 6 2" xfId="6723" xr:uid="{00000000-0005-0000-0000-0000C50C0000}"/>
    <cellStyle name="Currency 5 3 2 3 7" xfId="2735" xr:uid="{00000000-0005-0000-0000-0000C60C0000}"/>
    <cellStyle name="Currency 5 3 2 3 8" xfId="2816" xr:uid="{00000000-0005-0000-0000-0000C70C0000}"/>
    <cellStyle name="Currency 5 3 2 3 8 2" xfId="7040" xr:uid="{00000000-0005-0000-0000-0000C80C0000}"/>
    <cellStyle name="Currency 5 3 2 3 9" xfId="4657" xr:uid="{00000000-0005-0000-0000-0000C90C0000}"/>
    <cellStyle name="Currency 5 3 2 4" xfId="737" xr:uid="{00000000-0005-0000-0000-0000CA0C0000}"/>
    <cellStyle name="Currency 5 3 2 4 2" xfId="2990" xr:uid="{00000000-0005-0000-0000-0000CB0C0000}"/>
    <cellStyle name="Currency 5 3 2 4 2 2" xfId="7213" xr:uid="{00000000-0005-0000-0000-0000CC0C0000}"/>
    <cellStyle name="Currency 5 3 2 4 3" xfId="5068" xr:uid="{00000000-0005-0000-0000-0000CD0C0000}"/>
    <cellStyle name="Currency 5 3 2 5" xfId="1172" xr:uid="{00000000-0005-0000-0000-0000CE0C0000}"/>
    <cellStyle name="Currency 5 3 2 5 2" xfId="3403" xr:uid="{00000000-0005-0000-0000-0000CF0C0000}"/>
    <cellStyle name="Currency 5 3 2 5 2 2" xfId="7626" xr:uid="{00000000-0005-0000-0000-0000D00C0000}"/>
    <cellStyle name="Currency 5 3 2 5 3" xfId="5481" xr:uid="{00000000-0005-0000-0000-0000D10C0000}"/>
    <cellStyle name="Currency 5 3 2 6" xfId="1586" xr:uid="{00000000-0005-0000-0000-0000D20C0000}"/>
    <cellStyle name="Currency 5 3 2 6 2" xfId="3816" xr:uid="{00000000-0005-0000-0000-0000D30C0000}"/>
    <cellStyle name="Currency 5 3 2 6 2 2" xfId="8039" xr:uid="{00000000-0005-0000-0000-0000D40C0000}"/>
    <cellStyle name="Currency 5 3 2 6 3" xfId="5894" xr:uid="{00000000-0005-0000-0000-0000D50C0000}"/>
    <cellStyle name="Currency 5 3 2 7" xfId="2000" xr:uid="{00000000-0005-0000-0000-0000D60C0000}"/>
    <cellStyle name="Currency 5 3 2 7 2" xfId="4229" xr:uid="{00000000-0005-0000-0000-0000D70C0000}"/>
    <cellStyle name="Currency 5 3 2 7 2 2" xfId="8452" xr:uid="{00000000-0005-0000-0000-0000D80C0000}"/>
    <cellStyle name="Currency 5 3 2 7 3" xfId="6307" xr:uid="{00000000-0005-0000-0000-0000D90C0000}"/>
    <cellStyle name="Currency 5 3 2 8" xfId="2435" xr:uid="{00000000-0005-0000-0000-0000DA0C0000}"/>
    <cellStyle name="Currency 5 3 2 8 2" xfId="6720" xr:uid="{00000000-0005-0000-0000-0000DB0C0000}"/>
    <cellStyle name="Currency 5 3 2 9" xfId="2732" xr:uid="{00000000-0005-0000-0000-0000DC0C0000}"/>
    <cellStyle name="Currency 5 3 3" xfId="214" xr:uid="{00000000-0005-0000-0000-0000DD0C0000}"/>
    <cellStyle name="Currency 5 3 3 10" xfId="4658"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8" xr:uid="{00000000-0005-0000-0000-0000E20C0000}"/>
    <cellStyle name="Currency 5 3 3 2 2 3" xfId="5073" xr:uid="{00000000-0005-0000-0000-0000E30C0000}"/>
    <cellStyle name="Currency 5 3 3 2 3" xfId="1177" xr:uid="{00000000-0005-0000-0000-0000E40C0000}"/>
    <cellStyle name="Currency 5 3 3 2 3 2" xfId="3408" xr:uid="{00000000-0005-0000-0000-0000E50C0000}"/>
    <cellStyle name="Currency 5 3 3 2 3 2 2" xfId="7631" xr:uid="{00000000-0005-0000-0000-0000E60C0000}"/>
    <cellStyle name="Currency 5 3 3 2 3 3" xfId="5486" xr:uid="{00000000-0005-0000-0000-0000E70C0000}"/>
    <cellStyle name="Currency 5 3 3 2 4" xfId="1591" xr:uid="{00000000-0005-0000-0000-0000E80C0000}"/>
    <cellStyle name="Currency 5 3 3 2 4 2" xfId="3821" xr:uid="{00000000-0005-0000-0000-0000E90C0000}"/>
    <cellStyle name="Currency 5 3 3 2 4 2 2" xfId="8044" xr:uid="{00000000-0005-0000-0000-0000EA0C0000}"/>
    <cellStyle name="Currency 5 3 3 2 4 3" xfId="5899" xr:uid="{00000000-0005-0000-0000-0000EB0C0000}"/>
    <cellStyle name="Currency 5 3 3 2 5" xfId="2005" xr:uid="{00000000-0005-0000-0000-0000EC0C0000}"/>
    <cellStyle name="Currency 5 3 3 2 5 2" xfId="4234" xr:uid="{00000000-0005-0000-0000-0000ED0C0000}"/>
    <cellStyle name="Currency 5 3 3 2 5 2 2" xfId="8457" xr:uid="{00000000-0005-0000-0000-0000EE0C0000}"/>
    <cellStyle name="Currency 5 3 3 2 5 3" xfId="6312" xr:uid="{00000000-0005-0000-0000-0000EF0C0000}"/>
    <cellStyle name="Currency 5 3 3 2 6" xfId="2440" xr:uid="{00000000-0005-0000-0000-0000F00C0000}"/>
    <cellStyle name="Currency 5 3 3 2 6 2" xfId="6725" xr:uid="{00000000-0005-0000-0000-0000F10C0000}"/>
    <cellStyle name="Currency 5 3 3 2 7" xfId="2737" xr:uid="{00000000-0005-0000-0000-0000F20C0000}"/>
    <cellStyle name="Currency 5 3 3 2 8" xfId="2818" xr:uid="{00000000-0005-0000-0000-0000F30C0000}"/>
    <cellStyle name="Currency 5 3 3 2 8 2" xfId="7042" xr:uid="{00000000-0005-0000-0000-0000F40C0000}"/>
    <cellStyle name="Currency 5 3 3 2 9" xfId="4659" xr:uid="{00000000-0005-0000-0000-0000F50C0000}"/>
    <cellStyle name="Currency 5 3 3 3" xfId="741" xr:uid="{00000000-0005-0000-0000-0000F60C0000}"/>
    <cellStyle name="Currency 5 3 3 3 2" xfId="2994" xr:uid="{00000000-0005-0000-0000-0000F70C0000}"/>
    <cellStyle name="Currency 5 3 3 3 2 2" xfId="7217" xr:uid="{00000000-0005-0000-0000-0000F80C0000}"/>
    <cellStyle name="Currency 5 3 3 3 3" xfId="5072" xr:uid="{00000000-0005-0000-0000-0000F90C0000}"/>
    <cellStyle name="Currency 5 3 3 4" xfId="1176" xr:uid="{00000000-0005-0000-0000-0000FA0C0000}"/>
    <cellStyle name="Currency 5 3 3 4 2" xfId="3407" xr:uid="{00000000-0005-0000-0000-0000FB0C0000}"/>
    <cellStyle name="Currency 5 3 3 4 2 2" xfId="7630" xr:uid="{00000000-0005-0000-0000-0000FC0C0000}"/>
    <cellStyle name="Currency 5 3 3 4 3" xfId="5485" xr:uid="{00000000-0005-0000-0000-0000FD0C0000}"/>
    <cellStyle name="Currency 5 3 3 5" xfId="1590" xr:uid="{00000000-0005-0000-0000-0000FE0C0000}"/>
    <cellStyle name="Currency 5 3 3 5 2" xfId="3820" xr:uid="{00000000-0005-0000-0000-0000FF0C0000}"/>
    <cellStyle name="Currency 5 3 3 5 2 2" xfId="8043" xr:uid="{00000000-0005-0000-0000-0000000D0000}"/>
    <cellStyle name="Currency 5 3 3 5 3" xfId="5898" xr:uid="{00000000-0005-0000-0000-0000010D0000}"/>
    <cellStyle name="Currency 5 3 3 6" xfId="2004" xr:uid="{00000000-0005-0000-0000-0000020D0000}"/>
    <cellStyle name="Currency 5 3 3 6 2" xfId="4233" xr:uid="{00000000-0005-0000-0000-0000030D0000}"/>
    <cellStyle name="Currency 5 3 3 6 2 2" xfId="8456" xr:uid="{00000000-0005-0000-0000-0000040D0000}"/>
    <cellStyle name="Currency 5 3 3 6 3" xfId="6311" xr:uid="{00000000-0005-0000-0000-0000050D0000}"/>
    <cellStyle name="Currency 5 3 3 7" xfId="2439" xr:uid="{00000000-0005-0000-0000-0000060D0000}"/>
    <cellStyle name="Currency 5 3 3 7 2" xfId="6724" xr:uid="{00000000-0005-0000-0000-0000070D0000}"/>
    <cellStyle name="Currency 5 3 3 8" xfId="2736" xr:uid="{00000000-0005-0000-0000-0000080D0000}"/>
    <cellStyle name="Currency 5 3 3 9" xfId="2817" xr:uid="{00000000-0005-0000-0000-0000090D0000}"/>
    <cellStyle name="Currency 5 3 3 9 2" xfId="7041"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19" xr:uid="{00000000-0005-0000-0000-00000E0D0000}"/>
    <cellStyle name="Currency 5 3 4 2 3" xfId="5074" xr:uid="{00000000-0005-0000-0000-00000F0D0000}"/>
    <cellStyle name="Currency 5 3 4 3" xfId="1178" xr:uid="{00000000-0005-0000-0000-0000100D0000}"/>
    <cellStyle name="Currency 5 3 4 3 2" xfId="3409" xr:uid="{00000000-0005-0000-0000-0000110D0000}"/>
    <cellStyle name="Currency 5 3 4 3 2 2" xfId="7632" xr:uid="{00000000-0005-0000-0000-0000120D0000}"/>
    <cellStyle name="Currency 5 3 4 3 3" xfId="5487" xr:uid="{00000000-0005-0000-0000-0000130D0000}"/>
    <cellStyle name="Currency 5 3 4 4" xfId="1592" xr:uid="{00000000-0005-0000-0000-0000140D0000}"/>
    <cellStyle name="Currency 5 3 4 4 2" xfId="3822" xr:uid="{00000000-0005-0000-0000-0000150D0000}"/>
    <cellStyle name="Currency 5 3 4 4 2 2" xfId="8045" xr:uid="{00000000-0005-0000-0000-0000160D0000}"/>
    <cellStyle name="Currency 5 3 4 4 3" xfId="5900" xr:uid="{00000000-0005-0000-0000-0000170D0000}"/>
    <cellStyle name="Currency 5 3 4 5" xfId="2006" xr:uid="{00000000-0005-0000-0000-0000180D0000}"/>
    <cellStyle name="Currency 5 3 4 5 2" xfId="4235" xr:uid="{00000000-0005-0000-0000-0000190D0000}"/>
    <cellStyle name="Currency 5 3 4 5 2 2" xfId="8458" xr:uid="{00000000-0005-0000-0000-00001A0D0000}"/>
    <cellStyle name="Currency 5 3 4 5 3" xfId="6313" xr:uid="{00000000-0005-0000-0000-00001B0D0000}"/>
    <cellStyle name="Currency 5 3 4 6" xfId="2441" xr:uid="{00000000-0005-0000-0000-00001C0D0000}"/>
    <cellStyle name="Currency 5 3 4 6 2" xfId="6726" xr:uid="{00000000-0005-0000-0000-00001D0D0000}"/>
    <cellStyle name="Currency 5 3 4 7" xfId="2738" xr:uid="{00000000-0005-0000-0000-00001E0D0000}"/>
    <cellStyle name="Currency 5 3 4 8" xfId="2819" xr:uid="{00000000-0005-0000-0000-00001F0D0000}"/>
    <cellStyle name="Currency 5 3 4 8 2" xfId="7043" xr:uid="{00000000-0005-0000-0000-0000200D0000}"/>
    <cellStyle name="Currency 5 3 4 9" xfId="4660"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0" xr:uid="{00000000-0005-0000-0000-0000250D0000}"/>
    <cellStyle name="Currency 5 3 5 2 3" xfId="5075" xr:uid="{00000000-0005-0000-0000-0000260D0000}"/>
    <cellStyle name="Currency 5 3 5 3" xfId="1179" xr:uid="{00000000-0005-0000-0000-0000270D0000}"/>
    <cellStyle name="Currency 5 3 5 3 2" xfId="3410" xr:uid="{00000000-0005-0000-0000-0000280D0000}"/>
    <cellStyle name="Currency 5 3 5 3 2 2" xfId="7633" xr:uid="{00000000-0005-0000-0000-0000290D0000}"/>
    <cellStyle name="Currency 5 3 5 3 3" xfId="5488" xr:uid="{00000000-0005-0000-0000-00002A0D0000}"/>
    <cellStyle name="Currency 5 3 5 4" xfId="1593" xr:uid="{00000000-0005-0000-0000-00002B0D0000}"/>
    <cellStyle name="Currency 5 3 5 4 2" xfId="3823" xr:uid="{00000000-0005-0000-0000-00002C0D0000}"/>
    <cellStyle name="Currency 5 3 5 4 2 2" xfId="8046" xr:uid="{00000000-0005-0000-0000-00002D0D0000}"/>
    <cellStyle name="Currency 5 3 5 4 3" xfId="5901" xr:uid="{00000000-0005-0000-0000-00002E0D0000}"/>
    <cellStyle name="Currency 5 3 5 5" xfId="2007" xr:uid="{00000000-0005-0000-0000-00002F0D0000}"/>
    <cellStyle name="Currency 5 3 5 5 2" xfId="4236" xr:uid="{00000000-0005-0000-0000-0000300D0000}"/>
    <cellStyle name="Currency 5 3 5 5 2 2" xfId="8459" xr:uid="{00000000-0005-0000-0000-0000310D0000}"/>
    <cellStyle name="Currency 5 3 5 5 3" xfId="6314" xr:uid="{00000000-0005-0000-0000-0000320D0000}"/>
    <cellStyle name="Currency 5 3 5 6" xfId="2442" xr:uid="{00000000-0005-0000-0000-0000330D0000}"/>
    <cellStyle name="Currency 5 3 5 6 2" xfId="6727" xr:uid="{00000000-0005-0000-0000-0000340D0000}"/>
    <cellStyle name="Currency 5 3 5 7" xfId="2739" xr:uid="{00000000-0005-0000-0000-0000350D0000}"/>
    <cellStyle name="Currency 5 3 5 8" xfId="2820" xr:uid="{00000000-0005-0000-0000-0000360D0000}"/>
    <cellStyle name="Currency 5 3 5 8 2" xfId="7044" xr:uid="{00000000-0005-0000-0000-0000370D0000}"/>
    <cellStyle name="Currency 5 3 5 9" xfId="4661"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2"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2" xr:uid="{00000000-0005-0000-0000-0000400D0000}"/>
    <cellStyle name="Currency 5 5 2 2 3" xfId="5077" xr:uid="{00000000-0005-0000-0000-0000410D0000}"/>
    <cellStyle name="Currency 5 5 2 3" xfId="1181" xr:uid="{00000000-0005-0000-0000-0000420D0000}"/>
    <cellStyle name="Currency 5 5 2 3 2" xfId="3412" xr:uid="{00000000-0005-0000-0000-0000430D0000}"/>
    <cellStyle name="Currency 5 5 2 3 2 2" xfId="7635" xr:uid="{00000000-0005-0000-0000-0000440D0000}"/>
    <cellStyle name="Currency 5 5 2 3 3" xfId="5490" xr:uid="{00000000-0005-0000-0000-0000450D0000}"/>
    <cellStyle name="Currency 5 5 2 4" xfId="1595" xr:uid="{00000000-0005-0000-0000-0000460D0000}"/>
    <cellStyle name="Currency 5 5 2 4 2" xfId="3825" xr:uid="{00000000-0005-0000-0000-0000470D0000}"/>
    <cellStyle name="Currency 5 5 2 4 2 2" xfId="8048" xr:uid="{00000000-0005-0000-0000-0000480D0000}"/>
    <cellStyle name="Currency 5 5 2 4 3" xfId="5903" xr:uid="{00000000-0005-0000-0000-0000490D0000}"/>
    <cellStyle name="Currency 5 5 2 5" xfId="2009" xr:uid="{00000000-0005-0000-0000-00004A0D0000}"/>
    <cellStyle name="Currency 5 5 2 5 2" xfId="4238" xr:uid="{00000000-0005-0000-0000-00004B0D0000}"/>
    <cellStyle name="Currency 5 5 2 5 2 2" xfId="8461" xr:uid="{00000000-0005-0000-0000-00004C0D0000}"/>
    <cellStyle name="Currency 5 5 2 5 3" xfId="6316" xr:uid="{00000000-0005-0000-0000-00004D0D0000}"/>
    <cellStyle name="Currency 5 5 2 6" xfId="2444" xr:uid="{00000000-0005-0000-0000-00004E0D0000}"/>
    <cellStyle name="Currency 5 5 2 6 2" xfId="6729" xr:uid="{00000000-0005-0000-0000-00004F0D0000}"/>
    <cellStyle name="Currency 5 5 2 7" xfId="2741" xr:uid="{00000000-0005-0000-0000-0000500D0000}"/>
    <cellStyle name="Currency 5 5 2 8" xfId="2822" xr:uid="{00000000-0005-0000-0000-0000510D0000}"/>
    <cellStyle name="Currency 5 5 2 8 2" xfId="7046" xr:uid="{00000000-0005-0000-0000-0000520D0000}"/>
    <cellStyle name="Currency 5 5 2 9" xfId="4663" xr:uid="{00000000-0005-0000-0000-0000530D0000}"/>
    <cellStyle name="Currency 5 5 3" xfId="746" xr:uid="{00000000-0005-0000-0000-0000540D0000}"/>
    <cellStyle name="Currency 5 5 3 2" xfId="2998" xr:uid="{00000000-0005-0000-0000-0000550D0000}"/>
    <cellStyle name="Currency 5 5 3 2 2" xfId="7221" xr:uid="{00000000-0005-0000-0000-0000560D0000}"/>
    <cellStyle name="Currency 5 5 3 3" xfId="5076" xr:uid="{00000000-0005-0000-0000-0000570D0000}"/>
    <cellStyle name="Currency 5 5 4" xfId="1180" xr:uid="{00000000-0005-0000-0000-0000580D0000}"/>
    <cellStyle name="Currency 5 5 4 2" xfId="3411" xr:uid="{00000000-0005-0000-0000-0000590D0000}"/>
    <cellStyle name="Currency 5 5 4 2 2" xfId="7634" xr:uid="{00000000-0005-0000-0000-00005A0D0000}"/>
    <cellStyle name="Currency 5 5 4 3" xfId="5489" xr:uid="{00000000-0005-0000-0000-00005B0D0000}"/>
    <cellStyle name="Currency 5 5 5" xfId="1594" xr:uid="{00000000-0005-0000-0000-00005C0D0000}"/>
    <cellStyle name="Currency 5 5 5 2" xfId="3824" xr:uid="{00000000-0005-0000-0000-00005D0D0000}"/>
    <cellStyle name="Currency 5 5 5 2 2" xfId="8047" xr:uid="{00000000-0005-0000-0000-00005E0D0000}"/>
    <cellStyle name="Currency 5 5 5 3" xfId="5902" xr:uid="{00000000-0005-0000-0000-00005F0D0000}"/>
    <cellStyle name="Currency 5 5 6" xfId="2008" xr:uid="{00000000-0005-0000-0000-0000600D0000}"/>
    <cellStyle name="Currency 5 5 6 2" xfId="4237" xr:uid="{00000000-0005-0000-0000-0000610D0000}"/>
    <cellStyle name="Currency 5 5 6 2 2" xfId="8460" xr:uid="{00000000-0005-0000-0000-0000620D0000}"/>
    <cellStyle name="Currency 5 5 6 3" xfId="6315" xr:uid="{00000000-0005-0000-0000-0000630D0000}"/>
    <cellStyle name="Currency 5 5 7" xfId="2443" xr:uid="{00000000-0005-0000-0000-0000640D0000}"/>
    <cellStyle name="Currency 5 5 7 2" xfId="6728" xr:uid="{00000000-0005-0000-0000-0000650D0000}"/>
    <cellStyle name="Currency 5 5 8" xfId="2740" xr:uid="{00000000-0005-0000-0000-0000660D0000}"/>
    <cellStyle name="Currency 5 5 9" xfId="2821" xr:uid="{00000000-0005-0000-0000-0000670D0000}"/>
    <cellStyle name="Currency 5 5 9 2" xfId="7045"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3" xr:uid="{00000000-0005-0000-0000-00006C0D0000}"/>
    <cellStyle name="Currency 5 6 2 3" xfId="5078" xr:uid="{00000000-0005-0000-0000-00006D0D0000}"/>
    <cellStyle name="Currency 5 6 3" xfId="1182" xr:uid="{00000000-0005-0000-0000-00006E0D0000}"/>
    <cellStyle name="Currency 5 6 3 2" xfId="3413" xr:uid="{00000000-0005-0000-0000-00006F0D0000}"/>
    <cellStyle name="Currency 5 6 3 2 2" xfId="7636" xr:uid="{00000000-0005-0000-0000-0000700D0000}"/>
    <cellStyle name="Currency 5 6 3 3" xfId="5491" xr:uid="{00000000-0005-0000-0000-0000710D0000}"/>
    <cellStyle name="Currency 5 6 4" xfId="1596" xr:uid="{00000000-0005-0000-0000-0000720D0000}"/>
    <cellStyle name="Currency 5 6 4 2" xfId="3826" xr:uid="{00000000-0005-0000-0000-0000730D0000}"/>
    <cellStyle name="Currency 5 6 4 2 2" xfId="8049" xr:uid="{00000000-0005-0000-0000-0000740D0000}"/>
    <cellStyle name="Currency 5 6 4 3" xfId="5904" xr:uid="{00000000-0005-0000-0000-0000750D0000}"/>
    <cellStyle name="Currency 5 6 5" xfId="2010" xr:uid="{00000000-0005-0000-0000-0000760D0000}"/>
    <cellStyle name="Currency 5 6 5 2" xfId="4239" xr:uid="{00000000-0005-0000-0000-0000770D0000}"/>
    <cellStyle name="Currency 5 6 5 2 2" xfId="8462" xr:uid="{00000000-0005-0000-0000-0000780D0000}"/>
    <cellStyle name="Currency 5 6 5 3" xfId="6317" xr:uid="{00000000-0005-0000-0000-0000790D0000}"/>
    <cellStyle name="Currency 5 6 6" xfId="2445" xr:uid="{00000000-0005-0000-0000-00007A0D0000}"/>
    <cellStyle name="Currency 5 6 6 2" xfId="6730" xr:uid="{00000000-0005-0000-0000-00007B0D0000}"/>
    <cellStyle name="Currency 5 6 7" xfId="2742" xr:uid="{00000000-0005-0000-0000-00007C0D0000}"/>
    <cellStyle name="Currency 5 6 8" xfId="2823" xr:uid="{00000000-0005-0000-0000-00007D0D0000}"/>
    <cellStyle name="Currency 5 6 8 2" xfId="7047" xr:uid="{00000000-0005-0000-0000-00007E0D0000}"/>
    <cellStyle name="Currency 5 6 9" xfId="4664"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4" xr:uid="{00000000-0005-0000-0000-0000830D0000}"/>
    <cellStyle name="Currency 5 7 2 3" xfId="5079" xr:uid="{00000000-0005-0000-0000-0000840D0000}"/>
    <cellStyle name="Currency 5 7 3" xfId="1183" xr:uid="{00000000-0005-0000-0000-0000850D0000}"/>
    <cellStyle name="Currency 5 7 3 2" xfId="3414" xr:uid="{00000000-0005-0000-0000-0000860D0000}"/>
    <cellStyle name="Currency 5 7 3 2 2" xfId="7637" xr:uid="{00000000-0005-0000-0000-0000870D0000}"/>
    <cellStyle name="Currency 5 7 3 3" xfId="5492" xr:uid="{00000000-0005-0000-0000-0000880D0000}"/>
    <cellStyle name="Currency 5 7 4" xfId="1597" xr:uid="{00000000-0005-0000-0000-0000890D0000}"/>
    <cellStyle name="Currency 5 7 4 2" xfId="3827" xr:uid="{00000000-0005-0000-0000-00008A0D0000}"/>
    <cellStyle name="Currency 5 7 4 2 2" xfId="8050" xr:uid="{00000000-0005-0000-0000-00008B0D0000}"/>
    <cellStyle name="Currency 5 7 4 3" xfId="5905" xr:uid="{00000000-0005-0000-0000-00008C0D0000}"/>
    <cellStyle name="Currency 5 7 5" xfId="2011" xr:uid="{00000000-0005-0000-0000-00008D0D0000}"/>
    <cellStyle name="Currency 5 7 5 2" xfId="4240" xr:uid="{00000000-0005-0000-0000-00008E0D0000}"/>
    <cellStyle name="Currency 5 7 5 2 2" xfId="8463" xr:uid="{00000000-0005-0000-0000-00008F0D0000}"/>
    <cellStyle name="Currency 5 7 5 3" xfId="6318" xr:uid="{00000000-0005-0000-0000-0000900D0000}"/>
    <cellStyle name="Currency 5 7 6" xfId="2446" xr:uid="{00000000-0005-0000-0000-0000910D0000}"/>
    <cellStyle name="Currency 5 7 6 2" xfId="6731" xr:uid="{00000000-0005-0000-0000-0000920D0000}"/>
    <cellStyle name="Currency 5 7 7" xfId="2743" xr:uid="{00000000-0005-0000-0000-0000930D0000}"/>
    <cellStyle name="Currency 5 7 8" xfId="2824" xr:uid="{00000000-0005-0000-0000-0000940D0000}"/>
    <cellStyle name="Currency 5 7 8 2" xfId="7048" xr:uid="{00000000-0005-0000-0000-0000950D0000}"/>
    <cellStyle name="Currency 5 7 9" xfId="4665"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2" xr:uid="{00000000-0005-0000-0000-0000CB0D0000}"/>
    <cellStyle name="Normal 12 11" xfId="4666"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8" xr:uid="{00000000-0005-0000-0000-0000D20D0000}"/>
    <cellStyle name="Normal 12 2 2 2 2 3" xfId="5083" xr:uid="{00000000-0005-0000-0000-0000D30D0000}"/>
    <cellStyle name="Normal 12 2 2 2 3" xfId="1187" xr:uid="{00000000-0005-0000-0000-0000D40D0000}"/>
    <cellStyle name="Normal 12 2 2 2 3 2" xfId="3418" xr:uid="{00000000-0005-0000-0000-0000D50D0000}"/>
    <cellStyle name="Normal 12 2 2 2 3 2 2" xfId="7641" xr:uid="{00000000-0005-0000-0000-0000D60D0000}"/>
    <cellStyle name="Normal 12 2 2 2 3 3" xfId="5496" xr:uid="{00000000-0005-0000-0000-0000D70D0000}"/>
    <cellStyle name="Normal 12 2 2 2 4" xfId="1601" xr:uid="{00000000-0005-0000-0000-0000D80D0000}"/>
    <cellStyle name="Normal 12 2 2 2 4 2" xfId="3831" xr:uid="{00000000-0005-0000-0000-0000D90D0000}"/>
    <cellStyle name="Normal 12 2 2 2 4 2 2" xfId="8054" xr:uid="{00000000-0005-0000-0000-0000DA0D0000}"/>
    <cellStyle name="Normal 12 2 2 2 4 3" xfId="5909" xr:uid="{00000000-0005-0000-0000-0000DB0D0000}"/>
    <cellStyle name="Normal 12 2 2 2 5" xfId="2015" xr:uid="{00000000-0005-0000-0000-0000DC0D0000}"/>
    <cellStyle name="Normal 12 2 2 2 5 2" xfId="4244" xr:uid="{00000000-0005-0000-0000-0000DD0D0000}"/>
    <cellStyle name="Normal 12 2 2 2 5 2 2" xfId="8467" xr:uid="{00000000-0005-0000-0000-0000DE0D0000}"/>
    <cellStyle name="Normal 12 2 2 2 5 3" xfId="6322" xr:uid="{00000000-0005-0000-0000-0000DF0D0000}"/>
    <cellStyle name="Normal 12 2 2 2 6" xfId="2451" xr:uid="{00000000-0005-0000-0000-0000E00D0000}"/>
    <cellStyle name="Normal 12 2 2 2 6 2" xfId="6735" xr:uid="{00000000-0005-0000-0000-0000E10D0000}"/>
    <cellStyle name="Normal 12 2 2 2 7" xfId="4669" xr:uid="{00000000-0005-0000-0000-0000E20D0000}"/>
    <cellStyle name="Normal 12 2 2 3" xfId="763" xr:uid="{00000000-0005-0000-0000-0000E30D0000}"/>
    <cellStyle name="Normal 12 2 2 3 2" xfId="3004" xr:uid="{00000000-0005-0000-0000-0000E40D0000}"/>
    <cellStyle name="Normal 12 2 2 3 2 2" xfId="7227" xr:uid="{00000000-0005-0000-0000-0000E50D0000}"/>
    <cellStyle name="Normal 12 2 2 3 3" xfId="5082" xr:uid="{00000000-0005-0000-0000-0000E60D0000}"/>
    <cellStyle name="Normal 12 2 2 4" xfId="1186" xr:uid="{00000000-0005-0000-0000-0000E70D0000}"/>
    <cellStyle name="Normal 12 2 2 4 2" xfId="3417" xr:uid="{00000000-0005-0000-0000-0000E80D0000}"/>
    <cellStyle name="Normal 12 2 2 4 2 2" xfId="7640" xr:uid="{00000000-0005-0000-0000-0000E90D0000}"/>
    <cellStyle name="Normal 12 2 2 4 3" xfId="5495" xr:uid="{00000000-0005-0000-0000-0000EA0D0000}"/>
    <cellStyle name="Normal 12 2 2 5" xfId="1600" xr:uid="{00000000-0005-0000-0000-0000EB0D0000}"/>
    <cellStyle name="Normal 12 2 2 5 2" xfId="3830" xr:uid="{00000000-0005-0000-0000-0000EC0D0000}"/>
    <cellStyle name="Normal 12 2 2 5 2 2" xfId="8053" xr:uid="{00000000-0005-0000-0000-0000ED0D0000}"/>
    <cellStyle name="Normal 12 2 2 5 3" xfId="5908" xr:uid="{00000000-0005-0000-0000-0000EE0D0000}"/>
    <cellStyle name="Normal 12 2 2 6" xfId="2014" xr:uid="{00000000-0005-0000-0000-0000EF0D0000}"/>
    <cellStyle name="Normal 12 2 2 6 2" xfId="4243" xr:uid="{00000000-0005-0000-0000-0000F00D0000}"/>
    <cellStyle name="Normal 12 2 2 6 2 2" xfId="8466" xr:uid="{00000000-0005-0000-0000-0000F10D0000}"/>
    <cellStyle name="Normal 12 2 2 6 3" xfId="6321" xr:uid="{00000000-0005-0000-0000-0000F20D0000}"/>
    <cellStyle name="Normal 12 2 2 7" xfId="2450" xr:uid="{00000000-0005-0000-0000-0000F30D0000}"/>
    <cellStyle name="Normal 12 2 2 7 2" xfId="6734" xr:uid="{00000000-0005-0000-0000-0000F40D0000}"/>
    <cellStyle name="Normal 12 2 2 8" xfId="4668"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29" xr:uid="{00000000-0005-0000-0000-0000F90D0000}"/>
    <cellStyle name="Normal 12 2 3 2 3" xfId="5084" xr:uid="{00000000-0005-0000-0000-0000FA0D0000}"/>
    <cellStyle name="Normal 12 2 3 3" xfId="1188" xr:uid="{00000000-0005-0000-0000-0000FB0D0000}"/>
    <cellStyle name="Normal 12 2 3 3 2" xfId="3419" xr:uid="{00000000-0005-0000-0000-0000FC0D0000}"/>
    <cellStyle name="Normal 12 2 3 3 2 2" xfId="7642" xr:uid="{00000000-0005-0000-0000-0000FD0D0000}"/>
    <cellStyle name="Normal 12 2 3 3 3" xfId="5497" xr:uid="{00000000-0005-0000-0000-0000FE0D0000}"/>
    <cellStyle name="Normal 12 2 3 4" xfId="1602" xr:uid="{00000000-0005-0000-0000-0000FF0D0000}"/>
    <cellStyle name="Normal 12 2 3 4 2" xfId="3832" xr:uid="{00000000-0005-0000-0000-0000000E0000}"/>
    <cellStyle name="Normal 12 2 3 4 2 2" xfId="8055" xr:uid="{00000000-0005-0000-0000-0000010E0000}"/>
    <cellStyle name="Normal 12 2 3 4 3" xfId="5910" xr:uid="{00000000-0005-0000-0000-0000020E0000}"/>
    <cellStyle name="Normal 12 2 3 5" xfId="2016" xr:uid="{00000000-0005-0000-0000-0000030E0000}"/>
    <cellStyle name="Normal 12 2 3 5 2" xfId="4245" xr:uid="{00000000-0005-0000-0000-0000040E0000}"/>
    <cellStyle name="Normal 12 2 3 5 2 2" xfId="8468" xr:uid="{00000000-0005-0000-0000-0000050E0000}"/>
    <cellStyle name="Normal 12 2 3 5 3" xfId="6323" xr:uid="{00000000-0005-0000-0000-0000060E0000}"/>
    <cellStyle name="Normal 12 2 3 6" xfId="2452" xr:uid="{00000000-0005-0000-0000-0000070E0000}"/>
    <cellStyle name="Normal 12 2 3 6 2" xfId="6736" xr:uid="{00000000-0005-0000-0000-0000080E0000}"/>
    <cellStyle name="Normal 12 2 3 7" xfId="4670" xr:uid="{00000000-0005-0000-0000-0000090E0000}"/>
    <cellStyle name="Normal 12 2 4" xfId="762" xr:uid="{00000000-0005-0000-0000-00000A0E0000}"/>
    <cellStyle name="Normal 12 2 4 2" xfId="3003" xr:uid="{00000000-0005-0000-0000-00000B0E0000}"/>
    <cellStyle name="Normal 12 2 4 2 2" xfId="7226" xr:uid="{00000000-0005-0000-0000-00000C0E0000}"/>
    <cellStyle name="Normal 12 2 4 3" xfId="5081" xr:uid="{00000000-0005-0000-0000-00000D0E0000}"/>
    <cellStyle name="Normal 12 2 5" xfId="1185" xr:uid="{00000000-0005-0000-0000-00000E0E0000}"/>
    <cellStyle name="Normal 12 2 5 2" xfId="3416" xr:uid="{00000000-0005-0000-0000-00000F0E0000}"/>
    <cellStyle name="Normal 12 2 5 2 2" xfId="7639" xr:uid="{00000000-0005-0000-0000-0000100E0000}"/>
    <cellStyle name="Normal 12 2 5 3" xfId="5494" xr:uid="{00000000-0005-0000-0000-0000110E0000}"/>
    <cellStyle name="Normal 12 2 6" xfId="1599" xr:uid="{00000000-0005-0000-0000-0000120E0000}"/>
    <cellStyle name="Normal 12 2 6 2" xfId="3829" xr:uid="{00000000-0005-0000-0000-0000130E0000}"/>
    <cellStyle name="Normal 12 2 6 2 2" xfId="8052" xr:uid="{00000000-0005-0000-0000-0000140E0000}"/>
    <cellStyle name="Normal 12 2 6 3" xfId="5907" xr:uid="{00000000-0005-0000-0000-0000150E0000}"/>
    <cellStyle name="Normal 12 2 7" xfId="2013" xr:uid="{00000000-0005-0000-0000-0000160E0000}"/>
    <cellStyle name="Normal 12 2 7 2" xfId="4242" xr:uid="{00000000-0005-0000-0000-0000170E0000}"/>
    <cellStyle name="Normal 12 2 7 2 2" xfId="8465" xr:uid="{00000000-0005-0000-0000-0000180E0000}"/>
    <cellStyle name="Normal 12 2 7 3" xfId="6320" xr:uid="{00000000-0005-0000-0000-0000190E0000}"/>
    <cellStyle name="Normal 12 2 8" xfId="2449" xr:uid="{00000000-0005-0000-0000-00001A0E0000}"/>
    <cellStyle name="Normal 12 2 8 2" xfId="6733" xr:uid="{00000000-0005-0000-0000-00001B0E0000}"/>
    <cellStyle name="Normal 12 2 9" xfId="4667"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1" xr:uid="{00000000-0005-0000-0000-0000210E0000}"/>
    <cellStyle name="Normal 12 3 2 2 3" xfId="5086" xr:uid="{00000000-0005-0000-0000-0000220E0000}"/>
    <cellStyle name="Normal 12 3 2 3" xfId="1190" xr:uid="{00000000-0005-0000-0000-0000230E0000}"/>
    <cellStyle name="Normal 12 3 2 3 2" xfId="3421" xr:uid="{00000000-0005-0000-0000-0000240E0000}"/>
    <cellStyle name="Normal 12 3 2 3 2 2" xfId="7644" xr:uid="{00000000-0005-0000-0000-0000250E0000}"/>
    <cellStyle name="Normal 12 3 2 3 3" xfId="5499" xr:uid="{00000000-0005-0000-0000-0000260E0000}"/>
    <cellStyle name="Normal 12 3 2 4" xfId="1604" xr:uid="{00000000-0005-0000-0000-0000270E0000}"/>
    <cellStyle name="Normal 12 3 2 4 2" xfId="3834" xr:uid="{00000000-0005-0000-0000-0000280E0000}"/>
    <cellStyle name="Normal 12 3 2 4 2 2" xfId="8057" xr:uid="{00000000-0005-0000-0000-0000290E0000}"/>
    <cellStyle name="Normal 12 3 2 4 3" xfId="5912" xr:uid="{00000000-0005-0000-0000-00002A0E0000}"/>
    <cellStyle name="Normal 12 3 2 5" xfId="2018" xr:uid="{00000000-0005-0000-0000-00002B0E0000}"/>
    <cellStyle name="Normal 12 3 2 5 2" xfId="4247" xr:uid="{00000000-0005-0000-0000-00002C0E0000}"/>
    <cellStyle name="Normal 12 3 2 5 2 2" xfId="8470" xr:uid="{00000000-0005-0000-0000-00002D0E0000}"/>
    <cellStyle name="Normal 12 3 2 5 3" xfId="6325" xr:uid="{00000000-0005-0000-0000-00002E0E0000}"/>
    <cellStyle name="Normal 12 3 2 6" xfId="2454" xr:uid="{00000000-0005-0000-0000-00002F0E0000}"/>
    <cellStyle name="Normal 12 3 2 6 2" xfId="6738" xr:uid="{00000000-0005-0000-0000-0000300E0000}"/>
    <cellStyle name="Normal 12 3 2 7" xfId="4672" xr:uid="{00000000-0005-0000-0000-0000310E0000}"/>
    <cellStyle name="Normal 12 3 3" xfId="766" xr:uid="{00000000-0005-0000-0000-0000320E0000}"/>
    <cellStyle name="Normal 12 3 3 2" xfId="3007" xr:uid="{00000000-0005-0000-0000-0000330E0000}"/>
    <cellStyle name="Normal 12 3 3 2 2" xfId="7230" xr:uid="{00000000-0005-0000-0000-0000340E0000}"/>
    <cellStyle name="Normal 12 3 3 3" xfId="5085" xr:uid="{00000000-0005-0000-0000-0000350E0000}"/>
    <cellStyle name="Normal 12 3 4" xfId="1189" xr:uid="{00000000-0005-0000-0000-0000360E0000}"/>
    <cellStyle name="Normal 12 3 4 2" xfId="3420" xr:uid="{00000000-0005-0000-0000-0000370E0000}"/>
    <cellStyle name="Normal 12 3 4 2 2" xfId="7643" xr:uid="{00000000-0005-0000-0000-0000380E0000}"/>
    <cellStyle name="Normal 12 3 4 3" xfId="5498" xr:uid="{00000000-0005-0000-0000-0000390E0000}"/>
    <cellStyle name="Normal 12 3 5" xfId="1603" xr:uid="{00000000-0005-0000-0000-00003A0E0000}"/>
    <cellStyle name="Normal 12 3 5 2" xfId="3833" xr:uid="{00000000-0005-0000-0000-00003B0E0000}"/>
    <cellStyle name="Normal 12 3 5 2 2" xfId="8056" xr:uid="{00000000-0005-0000-0000-00003C0E0000}"/>
    <cellStyle name="Normal 12 3 5 3" xfId="5911" xr:uid="{00000000-0005-0000-0000-00003D0E0000}"/>
    <cellStyle name="Normal 12 3 6" xfId="2017" xr:uid="{00000000-0005-0000-0000-00003E0E0000}"/>
    <cellStyle name="Normal 12 3 6 2" xfId="4246" xr:uid="{00000000-0005-0000-0000-00003F0E0000}"/>
    <cellStyle name="Normal 12 3 6 2 2" xfId="8469" xr:uid="{00000000-0005-0000-0000-0000400E0000}"/>
    <cellStyle name="Normal 12 3 6 3" xfId="6324" xr:uid="{00000000-0005-0000-0000-0000410E0000}"/>
    <cellStyle name="Normal 12 3 7" xfId="2453" xr:uid="{00000000-0005-0000-0000-0000420E0000}"/>
    <cellStyle name="Normal 12 3 7 2" xfId="6737" xr:uid="{00000000-0005-0000-0000-0000430E0000}"/>
    <cellStyle name="Normal 12 3 8" xfId="4671"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2" xr:uid="{00000000-0005-0000-0000-0000480E0000}"/>
    <cellStyle name="Normal 12 4 2 3" xfId="5087" xr:uid="{00000000-0005-0000-0000-0000490E0000}"/>
    <cellStyle name="Normal 12 4 3" xfId="1191" xr:uid="{00000000-0005-0000-0000-00004A0E0000}"/>
    <cellStyle name="Normal 12 4 3 2" xfId="3422" xr:uid="{00000000-0005-0000-0000-00004B0E0000}"/>
    <cellStyle name="Normal 12 4 3 2 2" xfId="7645" xr:uid="{00000000-0005-0000-0000-00004C0E0000}"/>
    <cellStyle name="Normal 12 4 3 3" xfId="5500" xr:uid="{00000000-0005-0000-0000-00004D0E0000}"/>
    <cellStyle name="Normal 12 4 4" xfId="1605" xr:uid="{00000000-0005-0000-0000-00004E0E0000}"/>
    <cellStyle name="Normal 12 4 4 2" xfId="3835" xr:uid="{00000000-0005-0000-0000-00004F0E0000}"/>
    <cellStyle name="Normal 12 4 4 2 2" xfId="8058" xr:uid="{00000000-0005-0000-0000-0000500E0000}"/>
    <cellStyle name="Normal 12 4 4 3" xfId="5913" xr:uid="{00000000-0005-0000-0000-0000510E0000}"/>
    <cellStyle name="Normal 12 4 5" xfId="2019" xr:uid="{00000000-0005-0000-0000-0000520E0000}"/>
    <cellStyle name="Normal 12 4 5 2" xfId="4248" xr:uid="{00000000-0005-0000-0000-0000530E0000}"/>
    <cellStyle name="Normal 12 4 5 2 2" xfId="8471" xr:uid="{00000000-0005-0000-0000-0000540E0000}"/>
    <cellStyle name="Normal 12 4 5 3" xfId="6326" xr:uid="{00000000-0005-0000-0000-0000550E0000}"/>
    <cellStyle name="Normal 12 4 6" xfId="2455" xr:uid="{00000000-0005-0000-0000-0000560E0000}"/>
    <cellStyle name="Normal 12 4 6 2" xfId="6739" xr:uid="{00000000-0005-0000-0000-0000570E0000}"/>
    <cellStyle name="Normal 12 4 7" xfId="4673"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5" xr:uid="{00000000-0005-0000-0000-00005C0E0000}"/>
    <cellStyle name="Normal 12 6 3" xfId="5080" xr:uid="{00000000-0005-0000-0000-00005D0E0000}"/>
    <cellStyle name="Normal 12 7" xfId="1184" xr:uid="{00000000-0005-0000-0000-00005E0E0000}"/>
    <cellStyle name="Normal 12 7 2" xfId="3415" xr:uid="{00000000-0005-0000-0000-00005F0E0000}"/>
    <cellStyle name="Normal 12 7 2 2" xfId="7638" xr:uid="{00000000-0005-0000-0000-0000600E0000}"/>
    <cellStyle name="Normal 12 7 3" xfId="5493" xr:uid="{00000000-0005-0000-0000-0000610E0000}"/>
    <cellStyle name="Normal 12 8" xfId="1598" xr:uid="{00000000-0005-0000-0000-0000620E0000}"/>
    <cellStyle name="Normal 12 8 2" xfId="3828" xr:uid="{00000000-0005-0000-0000-0000630E0000}"/>
    <cellStyle name="Normal 12 8 2 2" xfId="8051" xr:uid="{00000000-0005-0000-0000-0000640E0000}"/>
    <cellStyle name="Normal 12 8 3" xfId="5906" xr:uid="{00000000-0005-0000-0000-0000650E0000}"/>
    <cellStyle name="Normal 12 9" xfId="2012" xr:uid="{00000000-0005-0000-0000-0000660E0000}"/>
    <cellStyle name="Normal 12 9 2" xfId="4241" xr:uid="{00000000-0005-0000-0000-0000670E0000}"/>
    <cellStyle name="Normal 12 9 2 2" xfId="8464" xr:uid="{00000000-0005-0000-0000-0000680E0000}"/>
    <cellStyle name="Normal 12 9 3" xfId="6319"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3" xr:uid="{00000000-0005-0000-0000-00006F0E0000}"/>
    <cellStyle name="Normal 14 2 3" xfId="5088" xr:uid="{00000000-0005-0000-0000-0000700E0000}"/>
    <cellStyle name="Normal 14 3" xfId="1192" xr:uid="{00000000-0005-0000-0000-0000710E0000}"/>
    <cellStyle name="Normal 14 3 2" xfId="3423" xr:uid="{00000000-0005-0000-0000-0000720E0000}"/>
    <cellStyle name="Normal 14 3 2 2" xfId="7646" xr:uid="{00000000-0005-0000-0000-0000730E0000}"/>
    <cellStyle name="Normal 14 3 3" xfId="5501" xr:uid="{00000000-0005-0000-0000-0000740E0000}"/>
    <cellStyle name="Normal 14 4" xfId="1606" xr:uid="{00000000-0005-0000-0000-0000750E0000}"/>
    <cellStyle name="Normal 14 4 2" xfId="3836" xr:uid="{00000000-0005-0000-0000-0000760E0000}"/>
    <cellStyle name="Normal 14 4 2 2" xfId="8059" xr:uid="{00000000-0005-0000-0000-0000770E0000}"/>
    <cellStyle name="Normal 14 4 3" xfId="5914" xr:uid="{00000000-0005-0000-0000-0000780E0000}"/>
    <cellStyle name="Normal 14 5" xfId="2020" xr:uid="{00000000-0005-0000-0000-0000790E0000}"/>
    <cellStyle name="Normal 14 5 2" xfId="4249" xr:uid="{00000000-0005-0000-0000-00007A0E0000}"/>
    <cellStyle name="Normal 14 5 2 2" xfId="8472" xr:uid="{00000000-0005-0000-0000-00007B0E0000}"/>
    <cellStyle name="Normal 14 5 3" xfId="6327" xr:uid="{00000000-0005-0000-0000-00007C0E0000}"/>
    <cellStyle name="Normal 14 6" xfId="2456" xr:uid="{00000000-0005-0000-0000-00007D0E0000}"/>
    <cellStyle name="Normal 14 6 2" xfId="6740" xr:uid="{00000000-0005-0000-0000-00007E0E0000}"/>
    <cellStyle name="Normal 14 7" xfId="4674" xr:uid="{00000000-0005-0000-0000-00007F0E0000}"/>
    <cellStyle name="Normal 15" xfId="4497" xr:uid="{00000000-0005-0000-0000-0000800E0000}"/>
    <cellStyle name="Normal 16" xfId="4501" xr:uid="{00000000-0005-0000-0000-0000810E0000}"/>
    <cellStyle name="Normal 16 2" xfId="8717" xr:uid="{00000000-0005-0000-0000-0000820E0000}"/>
    <cellStyle name="Normal 16 3" xfId="8720"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3" xr:uid="{00000000-0005-0000-0000-0000880E0000}"/>
    <cellStyle name="Normal 2 2 3" xfId="771"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1" xr:uid="{00000000-0005-0000-0000-00008E0E0000}"/>
    <cellStyle name="Normal 2 4 2 10 2" xfId="4250" xr:uid="{00000000-0005-0000-0000-00008F0E0000}"/>
    <cellStyle name="Normal 2 4 2 10 2 2" xfId="8473" xr:uid="{00000000-0005-0000-0000-0000900E0000}"/>
    <cellStyle name="Normal 2 4 2 10 3" xfId="6328" xr:uid="{00000000-0005-0000-0000-0000910E0000}"/>
    <cellStyle name="Normal 2 4 2 11" xfId="2457" xr:uid="{00000000-0005-0000-0000-0000920E0000}"/>
    <cellStyle name="Normal 2 4 2 11 2" xfId="6741" xr:uid="{00000000-0005-0000-0000-0000930E0000}"/>
    <cellStyle name="Normal 2 4 2 12" xfId="4675" xr:uid="{00000000-0005-0000-0000-0000940E0000}"/>
    <cellStyle name="Normal 2 4 2 2" xfId="280" xr:uid="{00000000-0005-0000-0000-0000950E0000}"/>
    <cellStyle name="Normal 2 4 2 3" xfId="281" xr:uid="{00000000-0005-0000-0000-0000960E0000}"/>
    <cellStyle name="Normal 2 4 2 3 10" xfId="4676"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6" xr:uid="{00000000-0005-0000-0000-00009B0E0000}"/>
    <cellStyle name="Normal 2 4 2 3 2 2 2 2 2" xfId="3015" xr:uid="{00000000-0005-0000-0000-00009C0E0000}"/>
    <cellStyle name="Normal 2 4 2 3 2 2 2 2 2 2" xfId="7238" xr:uid="{00000000-0005-0000-0000-00009D0E0000}"/>
    <cellStyle name="Normal 2 4 2 3 2 2 2 2 3" xfId="5093" xr:uid="{00000000-0005-0000-0000-00009E0E0000}"/>
    <cellStyle name="Normal 2 4 2 3 2 2 2 3" xfId="1198" xr:uid="{00000000-0005-0000-0000-00009F0E0000}"/>
    <cellStyle name="Normal 2 4 2 3 2 2 2 3 2" xfId="3428" xr:uid="{00000000-0005-0000-0000-0000A00E0000}"/>
    <cellStyle name="Normal 2 4 2 3 2 2 2 3 2 2" xfId="7651" xr:uid="{00000000-0005-0000-0000-0000A10E0000}"/>
    <cellStyle name="Normal 2 4 2 3 2 2 2 3 3" xfId="5506" xr:uid="{00000000-0005-0000-0000-0000A20E0000}"/>
    <cellStyle name="Normal 2 4 2 3 2 2 2 4" xfId="1611" xr:uid="{00000000-0005-0000-0000-0000A30E0000}"/>
    <cellStyle name="Normal 2 4 2 3 2 2 2 4 2" xfId="3841" xr:uid="{00000000-0005-0000-0000-0000A40E0000}"/>
    <cellStyle name="Normal 2 4 2 3 2 2 2 4 2 2" xfId="8064" xr:uid="{00000000-0005-0000-0000-0000A50E0000}"/>
    <cellStyle name="Normal 2 4 2 3 2 2 2 4 3" xfId="5919" xr:uid="{00000000-0005-0000-0000-0000A60E0000}"/>
    <cellStyle name="Normal 2 4 2 3 2 2 2 5" xfId="2025" xr:uid="{00000000-0005-0000-0000-0000A70E0000}"/>
    <cellStyle name="Normal 2 4 2 3 2 2 2 5 2" xfId="4254" xr:uid="{00000000-0005-0000-0000-0000A80E0000}"/>
    <cellStyle name="Normal 2 4 2 3 2 2 2 5 2 2" xfId="8477" xr:uid="{00000000-0005-0000-0000-0000A90E0000}"/>
    <cellStyle name="Normal 2 4 2 3 2 2 2 5 3" xfId="6332" xr:uid="{00000000-0005-0000-0000-0000AA0E0000}"/>
    <cellStyle name="Normal 2 4 2 3 2 2 2 6" xfId="2461" xr:uid="{00000000-0005-0000-0000-0000AB0E0000}"/>
    <cellStyle name="Normal 2 4 2 3 2 2 2 6 2" xfId="6745" xr:uid="{00000000-0005-0000-0000-0000AC0E0000}"/>
    <cellStyle name="Normal 2 4 2 3 2 2 2 7" xfId="4679" xr:uid="{00000000-0005-0000-0000-0000AD0E0000}"/>
    <cellStyle name="Normal 2 4 2 3 2 2 3" xfId="775" xr:uid="{00000000-0005-0000-0000-0000AE0E0000}"/>
    <cellStyle name="Normal 2 4 2 3 2 2 3 2" xfId="3014" xr:uid="{00000000-0005-0000-0000-0000AF0E0000}"/>
    <cellStyle name="Normal 2 4 2 3 2 2 3 2 2" xfId="7237" xr:uid="{00000000-0005-0000-0000-0000B00E0000}"/>
    <cellStyle name="Normal 2 4 2 3 2 2 3 3" xfId="5092" xr:uid="{00000000-0005-0000-0000-0000B10E0000}"/>
    <cellStyle name="Normal 2 4 2 3 2 2 4" xfId="1197" xr:uid="{00000000-0005-0000-0000-0000B20E0000}"/>
    <cellStyle name="Normal 2 4 2 3 2 2 4 2" xfId="3427" xr:uid="{00000000-0005-0000-0000-0000B30E0000}"/>
    <cellStyle name="Normal 2 4 2 3 2 2 4 2 2" xfId="7650" xr:uid="{00000000-0005-0000-0000-0000B40E0000}"/>
    <cellStyle name="Normal 2 4 2 3 2 2 4 3" xfId="5505" xr:uid="{00000000-0005-0000-0000-0000B50E0000}"/>
    <cellStyle name="Normal 2 4 2 3 2 2 5" xfId="1610" xr:uid="{00000000-0005-0000-0000-0000B60E0000}"/>
    <cellStyle name="Normal 2 4 2 3 2 2 5 2" xfId="3840" xr:uid="{00000000-0005-0000-0000-0000B70E0000}"/>
    <cellStyle name="Normal 2 4 2 3 2 2 5 2 2" xfId="8063" xr:uid="{00000000-0005-0000-0000-0000B80E0000}"/>
    <cellStyle name="Normal 2 4 2 3 2 2 5 3" xfId="5918" xr:uid="{00000000-0005-0000-0000-0000B90E0000}"/>
    <cellStyle name="Normal 2 4 2 3 2 2 6" xfId="2024" xr:uid="{00000000-0005-0000-0000-0000BA0E0000}"/>
    <cellStyle name="Normal 2 4 2 3 2 2 6 2" xfId="4253" xr:uid="{00000000-0005-0000-0000-0000BB0E0000}"/>
    <cellStyle name="Normal 2 4 2 3 2 2 6 2 2" xfId="8476" xr:uid="{00000000-0005-0000-0000-0000BC0E0000}"/>
    <cellStyle name="Normal 2 4 2 3 2 2 6 3" xfId="6331" xr:uid="{00000000-0005-0000-0000-0000BD0E0000}"/>
    <cellStyle name="Normal 2 4 2 3 2 2 7" xfId="2460" xr:uid="{00000000-0005-0000-0000-0000BE0E0000}"/>
    <cellStyle name="Normal 2 4 2 3 2 2 7 2" xfId="6744" xr:uid="{00000000-0005-0000-0000-0000BF0E0000}"/>
    <cellStyle name="Normal 2 4 2 3 2 2 8" xfId="4678" xr:uid="{00000000-0005-0000-0000-0000C00E0000}"/>
    <cellStyle name="Normal 2 4 2 3 2 3" xfId="285" xr:uid="{00000000-0005-0000-0000-0000C10E0000}"/>
    <cellStyle name="Normal 2 4 2 3 2 3 2" xfId="777" xr:uid="{00000000-0005-0000-0000-0000C20E0000}"/>
    <cellStyle name="Normal 2 4 2 3 2 3 2 2" xfId="3016" xr:uid="{00000000-0005-0000-0000-0000C30E0000}"/>
    <cellStyle name="Normal 2 4 2 3 2 3 2 2 2" xfId="7239" xr:uid="{00000000-0005-0000-0000-0000C40E0000}"/>
    <cellStyle name="Normal 2 4 2 3 2 3 2 3" xfId="5094" xr:uid="{00000000-0005-0000-0000-0000C50E0000}"/>
    <cellStyle name="Normal 2 4 2 3 2 3 3" xfId="1199" xr:uid="{00000000-0005-0000-0000-0000C60E0000}"/>
    <cellStyle name="Normal 2 4 2 3 2 3 3 2" xfId="3429" xr:uid="{00000000-0005-0000-0000-0000C70E0000}"/>
    <cellStyle name="Normal 2 4 2 3 2 3 3 2 2" xfId="7652" xr:uid="{00000000-0005-0000-0000-0000C80E0000}"/>
    <cellStyle name="Normal 2 4 2 3 2 3 3 3" xfId="5507" xr:uid="{00000000-0005-0000-0000-0000C90E0000}"/>
    <cellStyle name="Normal 2 4 2 3 2 3 4" xfId="1612" xr:uid="{00000000-0005-0000-0000-0000CA0E0000}"/>
    <cellStyle name="Normal 2 4 2 3 2 3 4 2" xfId="3842" xr:uid="{00000000-0005-0000-0000-0000CB0E0000}"/>
    <cellStyle name="Normal 2 4 2 3 2 3 4 2 2" xfId="8065" xr:uid="{00000000-0005-0000-0000-0000CC0E0000}"/>
    <cellStyle name="Normal 2 4 2 3 2 3 4 3" xfId="5920" xr:uid="{00000000-0005-0000-0000-0000CD0E0000}"/>
    <cellStyle name="Normal 2 4 2 3 2 3 5" xfId="2026" xr:uid="{00000000-0005-0000-0000-0000CE0E0000}"/>
    <cellStyle name="Normal 2 4 2 3 2 3 5 2" xfId="4255" xr:uid="{00000000-0005-0000-0000-0000CF0E0000}"/>
    <cellStyle name="Normal 2 4 2 3 2 3 5 2 2" xfId="8478" xr:uid="{00000000-0005-0000-0000-0000D00E0000}"/>
    <cellStyle name="Normal 2 4 2 3 2 3 5 3" xfId="6333" xr:uid="{00000000-0005-0000-0000-0000D10E0000}"/>
    <cellStyle name="Normal 2 4 2 3 2 3 6" xfId="2462" xr:uid="{00000000-0005-0000-0000-0000D20E0000}"/>
    <cellStyle name="Normal 2 4 2 3 2 3 6 2" xfId="6746" xr:uid="{00000000-0005-0000-0000-0000D30E0000}"/>
    <cellStyle name="Normal 2 4 2 3 2 3 7" xfId="4680" xr:uid="{00000000-0005-0000-0000-0000D40E0000}"/>
    <cellStyle name="Normal 2 4 2 3 2 4" xfId="774" xr:uid="{00000000-0005-0000-0000-0000D50E0000}"/>
    <cellStyle name="Normal 2 4 2 3 2 4 2" xfId="3013" xr:uid="{00000000-0005-0000-0000-0000D60E0000}"/>
    <cellStyle name="Normal 2 4 2 3 2 4 2 2" xfId="7236" xr:uid="{00000000-0005-0000-0000-0000D70E0000}"/>
    <cellStyle name="Normal 2 4 2 3 2 4 3" xfId="5091" xr:uid="{00000000-0005-0000-0000-0000D80E0000}"/>
    <cellStyle name="Normal 2 4 2 3 2 5" xfId="1196" xr:uid="{00000000-0005-0000-0000-0000D90E0000}"/>
    <cellStyle name="Normal 2 4 2 3 2 5 2" xfId="3426" xr:uid="{00000000-0005-0000-0000-0000DA0E0000}"/>
    <cellStyle name="Normal 2 4 2 3 2 5 2 2" xfId="7649" xr:uid="{00000000-0005-0000-0000-0000DB0E0000}"/>
    <cellStyle name="Normal 2 4 2 3 2 5 3" xfId="5504" xr:uid="{00000000-0005-0000-0000-0000DC0E0000}"/>
    <cellStyle name="Normal 2 4 2 3 2 6" xfId="1609" xr:uid="{00000000-0005-0000-0000-0000DD0E0000}"/>
    <cellStyle name="Normal 2 4 2 3 2 6 2" xfId="3839" xr:uid="{00000000-0005-0000-0000-0000DE0E0000}"/>
    <cellStyle name="Normal 2 4 2 3 2 6 2 2" xfId="8062" xr:uid="{00000000-0005-0000-0000-0000DF0E0000}"/>
    <cellStyle name="Normal 2 4 2 3 2 6 3" xfId="5917" xr:uid="{00000000-0005-0000-0000-0000E00E0000}"/>
    <cellStyle name="Normal 2 4 2 3 2 7" xfId="2023" xr:uid="{00000000-0005-0000-0000-0000E10E0000}"/>
    <cellStyle name="Normal 2 4 2 3 2 7 2" xfId="4252" xr:uid="{00000000-0005-0000-0000-0000E20E0000}"/>
    <cellStyle name="Normal 2 4 2 3 2 7 2 2" xfId="8475" xr:uid="{00000000-0005-0000-0000-0000E30E0000}"/>
    <cellStyle name="Normal 2 4 2 3 2 7 3" xfId="6330" xr:uid="{00000000-0005-0000-0000-0000E40E0000}"/>
    <cellStyle name="Normal 2 4 2 3 2 8" xfId="2459" xr:uid="{00000000-0005-0000-0000-0000E50E0000}"/>
    <cellStyle name="Normal 2 4 2 3 2 8 2" xfId="6743" xr:uid="{00000000-0005-0000-0000-0000E60E0000}"/>
    <cellStyle name="Normal 2 4 2 3 2 9" xfId="4677" xr:uid="{00000000-0005-0000-0000-0000E70E0000}"/>
    <cellStyle name="Normal 2 4 2 3 3" xfId="286" xr:uid="{00000000-0005-0000-0000-0000E80E0000}"/>
    <cellStyle name="Normal 2 4 2 3 3 2" xfId="287" xr:uid="{00000000-0005-0000-0000-0000E90E0000}"/>
    <cellStyle name="Normal 2 4 2 3 3 2 2" xfId="779" xr:uid="{00000000-0005-0000-0000-0000EA0E0000}"/>
    <cellStyle name="Normal 2 4 2 3 3 2 2 2" xfId="3018" xr:uid="{00000000-0005-0000-0000-0000EB0E0000}"/>
    <cellStyle name="Normal 2 4 2 3 3 2 2 2 2" xfId="7241" xr:uid="{00000000-0005-0000-0000-0000EC0E0000}"/>
    <cellStyle name="Normal 2 4 2 3 3 2 2 3" xfId="5096" xr:uid="{00000000-0005-0000-0000-0000ED0E0000}"/>
    <cellStyle name="Normal 2 4 2 3 3 2 3" xfId="1201" xr:uid="{00000000-0005-0000-0000-0000EE0E0000}"/>
    <cellStyle name="Normal 2 4 2 3 3 2 3 2" xfId="3431" xr:uid="{00000000-0005-0000-0000-0000EF0E0000}"/>
    <cellStyle name="Normal 2 4 2 3 3 2 3 2 2" xfId="7654" xr:uid="{00000000-0005-0000-0000-0000F00E0000}"/>
    <cellStyle name="Normal 2 4 2 3 3 2 3 3" xfId="5509" xr:uid="{00000000-0005-0000-0000-0000F10E0000}"/>
    <cellStyle name="Normal 2 4 2 3 3 2 4" xfId="1614" xr:uid="{00000000-0005-0000-0000-0000F20E0000}"/>
    <cellStyle name="Normal 2 4 2 3 3 2 4 2" xfId="3844" xr:uid="{00000000-0005-0000-0000-0000F30E0000}"/>
    <cellStyle name="Normal 2 4 2 3 3 2 4 2 2" xfId="8067" xr:uid="{00000000-0005-0000-0000-0000F40E0000}"/>
    <cellStyle name="Normal 2 4 2 3 3 2 4 3" xfId="5922" xr:uid="{00000000-0005-0000-0000-0000F50E0000}"/>
    <cellStyle name="Normal 2 4 2 3 3 2 5" xfId="2028" xr:uid="{00000000-0005-0000-0000-0000F60E0000}"/>
    <cellStyle name="Normal 2 4 2 3 3 2 5 2" xfId="4257" xr:uid="{00000000-0005-0000-0000-0000F70E0000}"/>
    <cellStyle name="Normal 2 4 2 3 3 2 5 2 2" xfId="8480" xr:uid="{00000000-0005-0000-0000-0000F80E0000}"/>
    <cellStyle name="Normal 2 4 2 3 3 2 5 3" xfId="6335" xr:uid="{00000000-0005-0000-0000-0000F90E0000}"/>
    <cellStyle name="Normal 2 4 2 3 3 2 6" xfId="2464" xr:uid="{00000000-0005-0000-0000-0000FA0E0000}"/>
    <cellStyle name="Normal 2 4 2 3 3 2 6 2" xfId="6748" xr:uid="{00000000-0005-0000-0000-0000FB0E0000}"/>
    <cellStyle name="Normal 2 4 2 3 3 2 7" xfId="4682" xr:uid="{00000000-0005-0000-0000-0000FC0E0000}"/>
    <cellStyle name="Normal 2 4 2 3 3 3" xfId="778" xr:uid="{00000000-0005-0000-0000-0000FD0E0000}"/>
    <cellStyle name="Normal 2 4 2 3 3 3 2" xfId="3017" xr:uid="{00000000-0005-0000-0000-0000FE0E0000}"/>
    <cellStyle name="Normal 2 4 2 3 3 3 2 2" xfId="7240" xr:uid="{00000000-0005-0000-0000-0000FF0E0000}"/>
    <cellStyle name="Normal 2 4 2 3 3 3 3" xfId="5095" xr:uid="{00000000-0005-0000-0000-0000000F0000}"/>
    <cellStyle name="Normal 2 4 2 3 3 4" xfId="1200" xr:uid="{00000000-0005-0000-0000-0000010F0000}"/>
    <cellStyle name="Normal 2 4 2 3 3 4 2" xfId="3430" xr:uid="{00000000-0005-0000-0000-0000020F0000}"/>
    <cellStyle name="Normal 2 4 2 3 3 4 2 2" xfId="7653" xr:uid="{00000000-0005-0000-0000-0000030F0000}"/>
    <cellStyle name="Normal 2 4 2 3 3 4 3" xfId="5508" xr:uid="{00000000-0005-0000-0000-0000040F0000}"/>
    <cellStyle name="Normal 2 4 2 3 3 5" xfId="1613" xr:uid="{00000000-0005-0000-0000-0000050F0000}"/>
    <cellStyle name="Normal 2 4 2 3 3 5 2" xfId="3843" xr:uid="{00000000-0005-0000-0000-0000060F0000}"/>
    <cellStyle name="Normal 2 4 2 3 3 5 2 2" xfId="8066" xr:uid="{00000000-0005-0000-0000-0000070F0000}"/>
    <cellStyle name="Normal 2 4 2 3 3 5 3" xfId="5921" xr:uid="{00000000-0005-0000-0000-0000080F0000}"/>
    <cellStyle name="Normal 2 4 2 3 3 6" xfId="2027" xr:uid="{00000000-0005-0000-0000-0000090F0000}"/>
    <cellStyle name="Normal 2 4 2 3 3 6 2" xfId="4256" xr:uid="{00000000-0005-0000-0000-00000A0F0000}"/>
    <cellStyle name="Normal 2 4 2 3 3 6 2 2" xfId="8479" xr:uid="{00000000-0005-0000-0000-00000B0F0000}"/>
    <cellStyle name="Normal 2 4 2 3 3 6 3" xfId="6334" xr:uid="{00000000-0005-0000-0000-00000C0F0000}"/>
    <cellStyle name="Normal 2 4 2 3 3 7" xfId="2463" xr:uid="{00000000-0005-0000-0000-00000D0F0000}"/>
    <cellStyle name="Normal 2 4 2 3 3 7 2" xfId="6747" xr:uid="{00000000-0005-0000-0000-00000E0F0000}"/>
    <cellStyle name="Normal 2 4 2 3 3 8" xfId="4681" xr:uid="{00000000-0005-0000-0000-00000F0F0000}"/>
    <cellStyle name="Normal 2 4 2 3 4" xfId="288" xr:uid="{00000000-0005-0000-0000-0000100F0000}"/>
    <cellStyle name="Normal 2 4 2 3 4 2" xfId="780" xr:uid="{00000000-0005-0000-0000-0000110F0000}"/>
    <cellStyle name="Normal 2 4 2 3 4 2 2" xfId="3019" xr:uid="{00000000-0005-0000-0000-0000120F0000}"/>
    <cellStyle name="Normal 2 4 2 3 4 2 2 2" xfId="7242" xr:uid="{00000000-0005-0000-0000-0000130F0000}"/>
    <cellStyle name="Normal 2 4 2 3 4 2 3" xfId="5097" xr:uid="{00000000-0005-0000-0000-0000140F0000}"/>
    <cellStyle name="Normal 2 4 2 3 4 3" xfId="1202" xr:uid="{00000000-0005-0000-0000-0000150F0000}"/>
    <cellStyle name="Normal 2 4 2 3 4 3 2" xfId="3432" xr:uid="{00000000-0005-0000-0000-0000160F0000}"/>
    <cellStyle name="Normal 2 4 2 3 4 3 2 2" xfId="7655" xr:uid="{00000000-0005-0000-0000-0000170F0000}"/>
    <cellStyle name="Normal 2 4 2 3 4 3 3" xfId="5510" xr:uid="{00000000-0005-0000-0000-0000180F0000}"/>
    <cellStyle name="Normal 2 4 2 3 4 4" xfId="1615" xr:uid="{00000000-0005-0000-0000-0000190F0000}"/>
    <cellStyle name="Normal 2 4 2 3 4 4 2" xfId="3845" xr:uid="{00000000-0005-0000-0000-00001A0F0000}"/>
    <cellStyle name="Normal 2 4 2 3 4 4 2 2" xfId="8068" xr:uid="{00000000-0005-0000-0000-00001B0F0000}"/>
    <cellStyle name="Normal 2 4 2 3 4 4 3" xfId="5923" xr:uid="{00000000-0005-0000-0000-00001C0F0000}"/>
    <cellStyle name="Normal 2 4 2 3 4 5" xfId="2029" xr:uid="{00000000-0005-0000-0000-00001D0F0000}"/>
    <cellStyle name="Normal 2 4 2 3 4 5 2" xfId="4258" xr:uid="{00000000-0005-0000-0000-00001E0F0000}"/>
    <cellStyle name="Normal 2 4 2 3 4 5 2 2" xfId="8481" xr:uid="{00000000-0005-0000-0000-00001F0F0000}"/>
    <cellStyle name="Normal 2 4 2 3 4 5 3" xfId="6336" xr:uid="{00000000-0005-0000-0000-0000200F0000}"/>
    <cellStyle name="Normal 2 4 2 3 4 6" xfId="2465" xr:uid="{00000000-0005-0000-0000-0000210F0000}"/>
    <cellStyle name="Normal 2 4 2 3 4 6 2" xfId="6749" xr:uid="{00000000-0005-0000-0000-0000220F0000}"/>
    <cellStyle name="Normal 2 4 2 3 4 7" xfId="4683" xr:uid="{00000000-0005-0000-0000-0000230F0000}"/>
    <cellStyle name="Normal 2 4 2 3 5" xfId="773" xr:uid="{00000000-0005-0000-0000-0000240F0000}"/>
    <cellStyle name="Normal 2 4 2 3 5 2" xfId="3012" xr:uid="{00000000-0005-0000-0000-0000250F0000}"/>
    <cellStyle name="Normal 2 4 2 3 5 2 2" xfId="7235" xr:uid="{00000000-0005-0000-0000-0000260F0000}"/>
    <cellStyle name="Normal 2 4 2 3 5 3" xfId="5090" xr:uid="{00000000-0005-0000-0000-0000270F0000}"/>
    <cellStyle name="Normal 2 4 2 3 6" xfId="1195" xr:uid="{00000000-0005-0000-0000-0000280F0000}"/>
    <cellStyle name="Normal 2 4 2 3 6 2" xfId="3425" xr:uid="{00000000-0005-0000-0000-0000290F0000}"/>
    <cellStyle name="Normal 2 4 2 3 6 2 2" xfId="7648" xr:uid="{00000000-0005-0000-0000-00002A0F0000}"/>
    <cellStyle name="Normal 2 4 2 3 6 3" xfId="5503" xr:uid="{00000000-0005-0000-0000-00002B0F0000}"/>
    <cellStyle name="Normal 2 4 2 3 7" xfId="1608" xr:uid="{00000000-0005-0000-0000-00002C0F0000}"/>
    <cellStyle name="Normal 2 4 2 3 7 2" xfId="3838" xr:uid="{00000000-0005-0000-0000-00002D0F0000}"/>
    <cellStyle name="Normal 2 4 2 3 7 2 2" xfId="8061" xr:uid="{00000000-0005-0000-0000-00002E0F0000}"/>
    <cellStyle name="Normal 2 4 2 3 7 3" xfId="5916" xr:uid="{00000000-0005-0000-0000-00002F0F0000}"/>
    <cellStyle name="Normal 2 4 2 3 8" xfId="2022" xr:uid="{00000000-0005-0000-0000-0000300F0000}"/>
    <cellStyle name="Normal 2 4 2 3 8 2" xfId="4251" xr:uid="{00000000-0005-0000-0000-0000310F0000}"/>
    <cellStyle name="Normal 2 4 2 3 8 2 2" xfId="8474" xr:uid="{00000000-0005-0000-0000-0000320F0000}"/>
    <cellStyle name="Normal 2 4 2 3 8 3" xfId="6329" xr:uid="{00000000-0005-0000-0000-0000330F0000}"/>
    <cellStyle name="Normal 2 4 2 3 9" xfId="2458" xr:uid="{00000000-0005-0000-0000-0000340F0000}"/>
    <cellStyle name="Normal 2 4 2 3 9 2" xfId="6742"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3" xr:uid="{00000000-0005-0000-0000-0000390F0000}"/>
    <cellStyle name="Normal 2 4 2 4 2 2 2 2" xfId="3022" xr:uid="{00000000-0005-0000-0000-00003A0F0000}"/>
    <cellStyle name="Normal 2 4 2 4 2 2 2 2 2" xfId="7245" xr:uid="{00000000-0005-0000-0000-00003B0F0000}"/>
    <cellStyle name="Normal 2 4 2 4 2 2 2 3" xfId="5100" xr:uid="{00000000-0005-0000-0000-00003C0F0000}"/>
    <cellStyle name="Normal 2 4 2 4 2 2 3" xfId="1205" xr:uid="{00000000-0005-0000-0000-00003D0F0000}"/>
    <cellStyle name="Normal 2 4 2 4 2 2 3 2" xfId="3435" xr:uid="{00000000-0005-0000-0000-00003E0F0000}"/>
    <cellStyle name="Normal 2 4 2 4 2 2 3 2 2" xfId="7658" xr:uid="{00000000-0005-0000-0000-00003F0F0000}"/>
    <cellStyle name="Normal 2 4 2 4 2 2 3 3" xfId="5513" xr:uid="{00000000-0005-0000-0000-0000400F0000}"/>
    <cellStyle name="Normal 2 4 2 4 2 2 4" xfId="1618" xr:uid="{00000000-0005-0000-0000-0000410F0000}"/>
    <cellStyle name="Normal 2 4 2 4 2 2 4 2" xfId="3848" xr:uid="{00000000-0005-0000-0000-0000420F0000}"/>
    <cellStyle name="Normal 2 4 2 4 2 2 4 2 2" xfId="8071" xr:uid="{00000000-0005-0000-0000-0000430F0000}"/>
    <cellStyle name="Normal 2 4 2 4 2 2 4 3" xfId="5926" xr:uid="{00000000-0005-0000-0000-0000440F0000}"/>
    <cellStyle name="Normal 2 4 2 4 2 2 5" xfId="2032" xr:uid="{00000000-0005-0000-0000-0000450F0000}"/>
    <cellStyle name="Normal 2 4 2 4 2 2 5 2" xfId="4261" xr:uid="{00000000-0005-0000-0000-0000460F0000}"/>
    <cellStyle name="Normal 2 4 2 4 2 2 5 2 2" xfId="8484" xr:uid="{00000000-0005-0000-0000-0000470F0000}"/>
    <cellStyle name="Normal 2 4 2 4 2 2 5 3" xfId="6339" xr:uid="{00000000-0005-0000-0000-0000480F0000}"/>
    <cellStyle name="Normal 2 4 2 4 2 2 6" xfId="2468" xr:uid="{00000000-0005-0000-0000-0000490F0000}"/>
    <cellStyle name="Normal 2 4 2 4 2 2 6 2" xfId="6752" xr:uid="{00000000-0005-0000-0000-00004A0F0000}"/>
    <cellStyle name="Normal 2 4 2 4 2 2 7" xfId="4686" xr:uid="{00000000-0005-0000-0000-00004B0F0000}"/>
    <cellStyle name="Normal 2 4 2 4 2 3" xfId="782" xr:uid="{00000000-0005-0000-0000-00004C0F0000}"/>
    <cellStyle name="Normal 2 4 2 4 2 3 2" xfId="3021" xr:uid="{00000000-0005-0000-0000-00004D0F0000}"/>
    <cellStyle name="Normal 2 4 2 4 2 3 2 2" xfId="7244" xr:uid="{00000000-0005-0000-0000-00004E0F0000}"/>
    <cellStyle name="Normal 2 4 2 4 2 3 3" xfId="5099" xr:uid="{00000000-0005-0000-0000-00004F0F0000}"/>
    <cellStyle name="Normal 2 4 2 4 2 4" xfId="1204" xr:uid="{00000000-0005-0000-0000-0000500F0000}"/>
    <cellStyle name="Normal 2 4 2 4 2 4 2" xfId="3434" xr:uid="{00000000-0005-0000-0000-0000510F0000}"/>
    <cellStyle name="Normal 2 4 2 4 2 4 2 2" xfId="7657" xr:uid="{00000000-0005-0000-0000-0000520F0000}"/>
    <cellStyle name="Normal 2 4 2 4 2 4 3" xfId="5512" xr:uid="{00000000-0005-0000-0000-0000530F0000}"/>
    <cellStyle name="Normal 2 4 2 4 2 5" xfId="1617" xr:uid="{00000000-0005-0000-0000-0000540F0000}"/>
    <cellStyle name="Normal 2 4 2 4 2 5 2" xfId="3847" xr:uid="{00000000-0005-0000-0000-0000550F0000}"/>
    <cellStyle name="Normal 2 4 2 4 2 5 2 2" xfId="8070" xr:uid="{00000000-0005-0000-0000-0000560F0000}"/>
    <cellStyle name="Normal 2 4 2 4 2 5 3" xfId="5925" xr:uid="{00000000-0005-0000-0000-0000570F0000}"/>
    <cellStyle name="Normal 2 4 2 4 2 6" xfId="2031" xr:uid="{00000000-0005-0000-0000-0000580F0000}"/>
    <cellStyle name="Normal 2 4 2 4 2 6 2" xfId="4260" xr:uid="{00000000-0005-0000-0000-0000590F0000}"/>
    <cellStyle name="Normal 2 4 2 4 2 6 2 2" xfId="8483" xr:uid="{00000000-0005-0000-0000-00005A0F0000}"/>
    <cellStyle name="Normal 2 4 2 4 2 6 3" xfId="6338" xr:uid="{00000000-0005-0000-0000-00005B0F0000}"/>
    <cellStyle name="Normal 2 4 2 4 2 7" xfId="2467" xr:uid="{00000000-0005-0000-0000-00005C0F0000}"/>
    <cellStyle name="Normal 2 4 2 4 2 7 2" xfId="6751" xr:uid="{00000000-0005-0000-0000-00005D0F0000}"/>
    <cellStyle name="Normal 2 4 2 4 2 8" xfId="4685" xr:uid="{00000000-0005-0000-0000-00005E0F0000}"/>
    <cellStyle name="Normal 2 4 2 4 3" xfId="292" xr:uid="{00000000-0005-0000-0000-00005F0F0000}"/>
    <cellStyle name="Normal 2 4 2 4 3 2" xfId="784" xr:uid="{00000000-0005-0000-0000-0000600F0000}"/>
    <cellStyle name="Normal 2 4 2 4 3 2 2" xfId="3023" xr:uid="{00000000-0005-0000-0000-0000610F0000}"/>
    <cellStyle name="Normal 2 4 2 4 3 2 2 2" xfId="7246" xr:uid="{00000000-0005-0000-0000-0000620F0000}"/>
    <cellStyle name="Normal 2 4 2 4 3 2 3" xfId="5101" xr:uid="{00000000-0005-0000-0000-0000630F0000}"/>
    <cellStyle name="Normal 2 4 2 4 3 3" xfId="1206" xr:uid="{00000000-0005-0000-0000-0000640F0000}"/>
    <cellStyle name="Normal 2 4 2 4 3 3 2" xfId="3436" xr:uid="{00000000-0005-0000-0000-0000650F0000}"/>
    <cellStyle name="Normal 2 4 2 4 3 3 2 2" xfId="7659" xr:uid="{00000000-0005-0000-0000-0000660F0000}"/>
    <cellStyle name="Normal 2 4 2 4 3 3 3" xfId="5514" xr:uid="{00000000-0005-0000-0000-0000670F0000}"/>
    <cellStyle name="Normal 2 4 2 4 3 4" xfId="1619" xr:uid="{00000000-0005-0000-0000-0000680F0000}"/>
    <cellStyle name="Normal 2 4 2 4 3 4 2" xfId="3849" xr:uid="{00000000-0005-0000-0000-0000690F0000}"/>
    <cellStyle name="Normal 2 4 2 4 3 4 2 2" xfId="8072" xr:uid="{00000000-0005-0000-0000-00006A0F0000}"/>
    <cellStyle name="Normal 2 4 2 4 3 4 3" xfId="5927" xr:uid="{00000000-0005-0000-0000-00006B0F0000}"/>
    <cellStyle name="Normal 2 4 2 4 3 5" xfId="2033" xr:uid="{00000000-0005-0000-0000-00006C0F0000}"/>
    <cellStyle name="Normal 2 4 2 4 3 5 2" xfId="4262" xr:uid="{00000000-0005-0000-0000-00006D0F0000}"/>
    <cellStyle name="Normal 2 4 2 4 3 5 2 2" xfId="8485" xr:uid="{00000000-0005-0000-0000-00006E0F0000}"/>
    <cellStyle name="Normal 2 4 2 4 3 5 3" xfId="6340" xr:uid="{00000000-0005-0000-0000-00006F0F0000}"/>
    <cellStyle name="Normal 2 4 2 4 3 6" xfId="2469" xr:uid="{00000000-0005-0000-0000-0000700F0000}"/>
    <cellStyle name="Normal 2 4 2 4 3 6 2" xfId="6753" xr:uid="{00000000-0005-0000-0000-0000710F0000}"/>
    <cellStyle name="Normal 2 4 2 4 3 7" xfId="4687" xr:uid="{00000000-0005-0000-0000-0000720F0000}"/>
    <cellStyle name="Normal 2 4 2 4 4" xfId="781" xr:uid="{00000000-0005-0000-0000-0000730F0000}"/>
    <cellStyle name="Normal 2 4 2 4 4 2" xfId="3020" xr:uid="{00000000-0005-0000-0000-0000740F0000}"/>
    <cellStyle name="Normal 2 4 2 4 4 2 2" xfId="7243" xr:uid="{00000000-0005-0000-0000-0000750F0000}"/>
    <cellStyle name="Normal 2 4 2 4 4 3" xfId="5098" xr:uid="{00000000-0005-0000-0000-0000760F0000}"/>
    <cellStyle name="Normal 2 4 2 4 5" xfId="1203" xr:uid="{00000000-0005-0000-0000-0000770F0000}"/>
    <cellStyle name="Normal 2 4 2 4 5 2" xfId="3433" xr:uid="{00000000-0005-0000-0000-0000780F0000}"/>
    <cellStyle name="Normal 2 4 2 4 5 2 2" xfId="7656" xr:uid="{00000000-0005-0000-0000-0000790F0000}"/>
    <cellStyle name="Normal 2 4 2 4 5 3" xfId="5511" xr:uid="{00000000-0005-0000-0000-00007A0F0000}"/>
    <cellStyle name="Normal 2 4 2 4 6" xfId="1616" xr:uid="{00000000-0005-0000-0000-00007B0F0000}"/>
    <cellStyle name="Normal 2 4 2 4 6 2" xfId="3846" xr:uid="{00000000-0005-0000-0000-00007C0F0000}"/>
    <cellStyle name="Normal 2 4 2 4 6 2 2" xfId="8069" xr:uid="{00000000-0005-0000-0000-00007D0F0000}"/>
    <cellStyle name="Normal 2 4 2 4 6 3" xfId="5924" xr:uid="{00000000-0005-0000-0000-00007E0F0000}"/>
    <cellStyle name="Normal 2 4 2 4 7" xfId="2030" xr:uid="{00000000-0005-0000-0000-00007F0F0000}"/>
    <cellStyle name="Normal 2 4 2 4 7 2" xfId="4259" xr:uid="{00000000-0005-0000-0000-0000800F0000}"/>
    <cellStyle name="Normal 2 4 2 4 7 2 2" xfId="8482" xr:uid="{00000000-0005-0000-0000-0000810F0000}"/>
    <cellStyle name="Normal 2 4 2 4 7 3" xfId="6337" xr:uid="{00000000-0005-0000-0000-0000820F0000}"/>
    <cellStyle name="Normal 2 4 2 4 8" xfId="2466" xr:uid="{00000000-0005-0000-0000-0000830F0000}"/>
    <cellStyle name="Normal 2 4 2 4 8 2" xfId="6750" xr:uid="{00000000-0005-0000-0000-0000840F0000}"/>
    <cellStyle name="Normal 2 4 2 4 9" xfId="4684" xr:uid="{00000000-0005-0000-0000-0000850F0000}"/>
    <cellStyle name="Normal 2 4 2 5" xfId="293" xr:uid="{00000000-0005-0000-0000-0000860F0000}"/>
    <cellStyle name="Normal 2 4 2 5 2" xfId="294" xr:uid="{00000000-0005-0000-0000-0000870F0000}"/>
    <cellStyle name="Normal 2 4 2 5 2 2" xfId="786" xr:uid="{00000000-0005-0000-0000-0000880F0000}"/>
    <cellStyle name="Normal 2 4 2 5 2 2 2" xfId="3025" xr:uid="{00000000-0005-0000-0000-0000890F0000}"/>
    <cellStyle name="Normal 2 4 2 5 2 2 2 2" xfId="7248" xr:uid="{00000000-0005-0000-0000-00008A0F0000}"/>
    <cellStyle name="Normal 2 4 2 5 2 2 3" xfId="5103" xr:uid="{00000000-0005-0000-0000-00008B0F0000}"/>
    <cellStyle name="Normal 2 4 2 5 2 3" xfId="1208" xr:uid="{00000000-0005-0000-0000-00008C0F0000}"/>
    <cellStyle name="Normal 2 4 2 5 2 3 2" xfId="3438" xr:uid="{00000000-0005-0000-0000-00008D0F0000}"/>
    <cellStyle name="Normal 2 4 2 5 2 3 2 2" xfId="7661" xr:uid="{00000000-0005-0000-0000-00008E0F0000}"/>
    <cellStyle name="Normal 2 4 2 5 2 3 3" xfId="5516" xr:uid="{00000000-0005-0000-0000-00008F0F0000}"/>
    <cellStyle name="Normal 2 4 2 5 2 4" xfId="1621" xr:uid="{00000000-0005-0000-0000-0000900F0000}"/>
    <cellStyle name="Normal 2 4 2 5 2 4 2" xfId="3851" xr:uid="{00000000-0005-0000-0000-0000910F0000}"/>
    <cellStyle name="Normal 2 4 2 5 2 4 2 2" xfId="8074" xr:uid="{00000000-0005-0000-0000-0000920F0000}"/>
    <cellStyle name="Normal 2 4 2 5 2 4 3" xfId="5929" xr:uid="{00000000-0005-0000-0000-0000930F0000}"/>
    <cellStyle name="Normal 2 4 2 5 2 5" xfId="2035" xr:uid="{00000000-0005-0000-0000-0000940F0000}"/>
    <cellStyle name="Normal 2 4 2 5 2 5 2" xfId="4264" xr:uid="{00000000-0005-0000-0000-0000950F0000}"/>
    <cellStyle name="Normal 2 4 2 5 2 5 2 2" xfId="8487" xr:uid="{00000000-0005-0000-0000-0000960F0000}"/>
    <cellStyle name="Normal 2 4 2 5 2 5 3" xfId="6342" xr:uid="{00000000-0005-0000-0000-0000970F0000}"/>
    <cellStyle name="Normal 2 4 2 5 2 6" xfId="2471" xr:uid="{00000000-0005-0000-0000-0000980F0000}"/>
    <cellStyle name="Normal 2 4 2 5 2 6 2" xfId="6755" xr:uid="{00000000-0005-0000-0000-0000990F0000}"/>
    <cellStyle name="Normal 2 4 2 5 2 7" xfId="4689" xr:uid="{00000000-0005-0000-0000-00009A0F0000}"/>
    <cellStyle name="Normal 2 4 2 5 3" xfId="785" xr:uid="{00000000-0005-0000-0000-00009B0F0000}"/>
    <cellStyle name="Normal 2 4 2 5 3 2" xfId="3024" xr:uid="{00000000-0005-0000-0000-00009C0F0000}"/>
    <cellStyle name="Normal 2 4 2 5 3 2 2" xfId="7247" xr:uid="{00000000-0005-0000-0000-00009D0F0000}"/>
    <cellStyle name="Normal 2 4 2 5 3 3" xfId="5102" xr:uid="{00000000-0005-0000-0000-00009E0F0000}"/>
    <cellStyle name="Normal 2 4 2 5 4" xfId="1207" xr:uid="{00000000-0005-0000-0000-00009F0F0000}"/>
    <cellStyle name="Normal 2 4 2 5 4 2" xfId="3437" xr:uid="{00000000-0005-0000-0000-0000A00F0000}"/>
    <cellStyle name="Normal 2 4 2 5 4 2 2" xfId="7660" xr:uid="{00000000-0005-0000-0000-0000A10F0000}"/>
    <cellStyle name="Normal 2 4 2 5 4 3" xfId="5515" xr:uid="{00000000-0005-0000-0000-0000A20F0000}"/>
    <cellStyle name="Normal 2 4 2 5 5" xfId="1620" xr:uid="{00000000-0005-0000-0000-0000A30F0000}"/>
    <cellStyle name="Normal 2 4 2 5 5 2" xfId="3850" xr:uid="{00000000-0005-0000-0000-0000A40F0000}"/>
    <cellStyle name="Normal 2 4 2 5 5 2 2" xfId="8073" xr:uid="{00000000-0005-0000-0000-0000A50F0000}"/>
    <cellStyle name="Normal 2 4 2 5 5 3" xfId="5928" xr:uid="{00000000-0005-0000-0000-0000A60F0000}"/>
    <cellStyle name="Normal 2 4 2 5 6" xfId="2034" xr:uid="{00000000-0005-0000-0000-0000A70F0000}"/>
    <cellStyle name="Normal 2 4 2 5 6 2" xfId="4263" xr:uid="{00000000-0005-0000-0000-0000A80F0000}"/>
    <cellStyle name="Normal 2 4 2 5 6 2 2" xfId="8486" xr:uid="{00000000-0005-0000-0000-0000A90F0000}"/>
    <cellStyle name="Normal 2 4 2 5 6 3" xfId="6341" xr:uid="{00000000-0005-0000-0000-0000AA0F0000}"/>
    <cellStyle name="Normal 2 4 2 5 7" xfId="2470" xr:uid="{00000000-0005-0000-0000-0000AB0F0000}"/>
    <cellStyle name="Normal 2 4 2 5 7 2" xfId="6754" xr:uid="{00000000-0005-0000-0000-0000AC0F0000}"/>
    <cellStyle name="Normal 2 4 2 5 8" xfId="4688" xr:uid="{00000000-0005-0000-0000-0000AD0F0000}"/>
    <cellStyle name="Normal 2 4 2 6" xfId="295" xr:uid="{00000000-0005-0000-0000-0000AE0F0000}"/>
    <cellStyle name="Normal 2 4 2 6 2" xfId="787" xr:uid="{00000000-0005-0000-0000-0000AF0F0000}"/>
    <cellStyle name="Normal 2 4 2 6 2 2" xfId="3026" xr:uid="{00000000-0005-0000-0000-0000B00F0000}"/>
    <cellStyle name="Normal 2 4 2 6 2 2 2" xfId="7249" xr:uid="{00000000-0005-0000-0000-0000B10F0000}"/>
    <cellStyle name="Normal 2 4 2 6 2 3" xfId="5104" xr:uid="{00000000-0005-0000-0000-0000B20F0000}"/>
    <cellStyle name="Normal 2 4 2 6 3" xfId="1209" xr:uid="{00000000-0005-0000-0000-0000B30F0000}"/>
    <cellStyle name="Normal 2 4 2 6 3 2" xfId="3439" xr:uid="{00000000-0005-0000-0000-0000B40F0000}"/>
    <cellStyle name="Normal 2 4 2 6 3 2 2" xfId="7662" xr:uid="{00000000-0005-0000-0000-0000B50F0000}"/>
    <cellStyle name="Normal 2 4 2 6 3 3" xfId="5517" xr:uid="{00000000-0005-0000-0000-0000B60F0000}"/>
    <cellStyle name="Normal 2 4 2 6 4" xfId="1622" xr:uid="{00000000-0005-0000-0000-0000B70F0000}"/>
    <cellStyle name="Normal 2 4 2 6 4 2" xfId="3852" xr:uid="{00000000-0005-0000-0000-0000B80F0000}"/>
    <cellStyle name="Normal 2 4 2 6 4 2 2" xfId="8075" xr:uid="{00000000-0005-0000-0000-0000B90F0000}"/>
    <cellStyle name="Normal 2 4 2 6 4 3" xfId="5930" xr:uid="{00000000-0005-0000-0000-0000BA0F0000}"/>
    <cellStyle name="Normal 2 4 2 6 5" xfId="2036" xr:uid="{00000000-0005-0000-0000-0000BB0F0000}"/>
    <cellStyle name="Normal 2 4 2 6 5 2" xfId="4265" xr:uid="{00000000-0005-0000-0000-0000BC0F0000}"/>
    <cellStyle name="Normal 2 4 2 6 5 2 2" xfId="8488" xr:uid="{00000000-0005-0000-0000-0000BD0F0000}"/>
    <cellStyle name="Normal 2 4 2 6 5 3" xfId="6343" xr:uid="{00000000-0005-0000-0000-0000BE0F0000}"/>
    <cellStyle name="Normal 2 4 2 6 6" xfId="2472" xr:uid="{00000000-0005-0000-0000-0000BF0F0000}"/>
    <cellStyle name="Normal 2 4 2 6 6 2" xfId="6756" xr:uid="{00000000-0005-0000-0000-0000C00F0000}"/>
    <cellStyle name="Normal 2 4 2 6 7" xfId="4690" xr:uid="{00000000-0005-0000-0000-0000C10F0000}"/>
    <cellStyle name="Normal 2 4 2 7" xfId="772" xr:uid="{00000000-0005-0000-0000-0000C20F0000}"/>
    <cellStyle name="Normal 2 4 2 7 2" xfId="3011" xr:uid="{00000000-0005-0000-0000-0000C30F0000}"/>
    <cellStyle name="Normal 2 4 2 7 2 2" xfId="7234" xr:uid="{00000000-0005-0000-0000-0000C40F0000}"/>
    <cellStyle name="Normal 2 4 2 7 3" xfId="5089" xr:uid="{00000000-0005-0000-0000-0000C50F0000}"/>
    <cellStyle name="Normal 2 4 2 8" xfId="1194" xr:uid="{00000000-0005-0000-0000-0000C60F0000}"/>
    <cellStyle name="Normal 2 4 2 8 2" xfId="3424" xr:uid="{00000000-0005-0000-0000-0000C70F0000}"/>
    <cellStyle name="Normal 2 4 2 8 2 2" xfId="7647" xr:uid="{00000000-0005-0000-0000-0000C80F0000}"/>
    <cellStyle name="Normal 2 4 2 8 3" xfId="5502" xr:uid="{00000000-0005-0000-0000-0000C90F0000}"/>
    <cellStyle name="Normal 2 4 2 9" xfId="1607" xr:uid="{00000000-0005-0000-0000-0000CA0F0000}"/>
    <cellStyle name="Normal 2 4 2 9 2" xfId="3837" xr:uid="{00000000-0005-0000-0000-0000CB0F0000}"/>
    <cellStyle name="Normal 2 4 2 9 2 2" xfId="8060" xr:uid="{00000000-0005-0000-0000-0000CC0F0000}"/>
    <cellStyle name="Normal 2 4 2 9 3" xfId="5915"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1" xr:uid="{00000000-0005-0000-0000-0000D30F0000}"/>
    <cellStyle name="Normal 2 4 3 3 2 2 2 2" xfId="3030" xr:uid="{00000000-0005-0000-0000-0000D40F0000}"/>
    <cellStyle name="Normal 2 4 3 3 2 2 2 2 2" xfId="7253" xr:uid="{00000000-0005-0000-0000-0000D50F0000}"/>
    <cellStyle name="Normal 2 4 3 3 2 2 2 3" xfId="5108" xr:uid="{00000000-0005-0000-0000-0000D60F0000}"/>
    <cellStyle name="Normal 2 4 3 3 2 2 3" xfId="1213" xr:uid="{00000000-0005-0000-0000-0000D70F0000}"/>
    <cellStyle name="Normal 2 4 3 3 2 2 3 2" xfId="3443" xr:uid="{00000000-0005-0000-0000-0000D80F0000}"/>
    <cellStyle name="Normal 2 4 3 3 2 2 3 2 2" xfId="7666" xr:uid="{00000000-0005-0000-0000-0000D90F0000}"/>
    <cellStyle name="Normal 2 4 3 3 2 2 3 3" xfId="5521" xr:uid="{00000000-0005-0000-0000-0000DA0F0000}"/>
    <cellStyle name="Normal 2 4 3 3 2 2 4" xfId="1626" xr:uid="{00000000-0005-0000-0000-0000DB0F0000}"/>
    <cellStyle name="Normal 2 4 3 3 2 2 4 2" xfId="3856" xr:uid="{00000000-0005-0000-0000-0000DC0F0000}"/>
    <cellStyle name="Normal 2 4 3 3 2 2 4 2 2" xfId="8079" xr:uid="{00000000-0005-0000-0000-0000DD0F0000}"/>
    <cellStyle name="Normal 2 4 3 3 2 2 4 3" xfId="5934" xr:uid="{00000000-0005-0000-0000-0000DE0F0000}"/>
    <cellStyle name="Normal 2 4 3 3 2 2 5" xfId="2040" xr:uid="{00000000-0005-0000-0000-0000DF0F0000}"/>
    <cellStyle name="Normal 2 4 3 3 2 2 5 2" xfId="4269" xr:uid="{00000000-0005-0000-0000-0000E00F0000}"/>
    <cellStyle name="Normal 2 4 3 3 2 2 5 2 2" xfId="8492" xr:uid="{00000000-0005-0000-0000-0000E10F0000}"/>
    <cellStyle name="Normal 2 4 3 3 2 2 5 3" xfId="6347" xr:uid="{00000000-0005-0000-0000-0000E20F0000}"/>
    <cellStyle name="Normal 2 4 3 3 2 2 6" xfId="2476" xr:uid="{00000000-0005-0000-0000-0000E30F0000}"/>
    <cellStyle name="Normal 2 4 3 3 2 2 6 2" xfId="6760" xr:uid="{00000000-0005-0000-0000-0000E40F0000}"/>
    <cellStyle name="Normal 2 4 3 3 2 2 7" xfId="4694" xr:uid="{00000000-0005-0000-0000-0000E50F0000}"/>
    <cellStyle name="Normal 2 4 3 3 2 3" xfId="790" xr:uid="{00000000-0005-0000-0000-0000E60F0000}"/>
    <cellStyle name="Normal 2 4 3 3 2 3 2" xfId="3029" xr:uid="{00000000-0005-0000-0000-0000E70F0000}"/>
    <cellStyle name="Normal 2 4 3 3 2 3 2 2" xfId="7252" xr:uid="{00000000-0005-0000-0000-0000E80F0000}"/>
    <cellStyle name="Normal 2 4 3 3 2 3 3" xfId="5107" xr:uid="{00000000-0005-0000-0000-0000E90F0000}"/>
    <cellStyle name="Normal 2 4 3 3 2 4" xfId="1212" xr:uid="{00000000-0005-0000-0000-0000EA0F0000}"/>
    <cellStyle name="Normal 2 4 3 3 2 4 2" xfId="3442" xr:uid="{00000000-0005-0000-0000-0000EB0F0000}"/>
    <cellStyle name="Normal 2 4 3 3 2 4 2 2" xfId="7665" xr:uid="{00000000-0005-0000-0000-0000EC0F0000}"/>
    <cellStyle name="Normal 2 4 3 3 2 4 3" xfId="5520" xr:uid="{00000000-0005-0000-0000-0000ED0F0000}"/>
    <cellStyle name="Normal 2 4 3 3 2 5" xfId="1625" xr:uid="{00000000-0005-0000-0000-0000EE0F0000}"/>
    <cellStyle name="Normal 2 4 3 3 2 5 2" xfId="3855" xr:uid="{00000000-0005-0000-0000-0000EF0F0000}"/>
    <cellStyle name="Normal 2 4 3 3 2 5 2 2" xfId="8078" xr:uid="{00000000-0005-0000-0000-0000F00F0000}"/>
    <cellStyle name="Normal 2 4 3 3 2 5 3" xfId="5933" xr:uid="{00000000-0005-0000-0000-0000F10F0000}"/>
    <cellStyle name="Normal 2 4 3 3 2 6" xfId="2039" xr:uid="{00000000-0005-0000-0000-0000F20F0000}"/>
    <cellStyle name="Normal 2 4 3 3 2 6 2" xfId="4268" xr:uid="{00000000-0005-0000-0000-0000F30F0000}"/>
    <cellStyle name="Normal 2 4 3 3 2 6 2 2" xfId="8491" xr:uid="{00000000-0005-0000-0000-0000F40F0000}"/>
    <cellStyle name="Normal 2 4 3 3 2 6 3" xfId="6346" xr:uid="{00000000-0005-0000-0000-0000F50F0000}"/>
    <cellStyle name="Normal 2 4 3 3 2 7" xfId="2475" xr:uid="{00000000-0005-0000-0000-0000F60F0000}"/>
    <cellStyle name="Normal 2 4 3 3 2 7 2" xfId="6759" xr:uid="{00000000-0005-0000-0000-0000F70F0000}"/>
    <cellStyle name="Normal 2 4 3 3 2 8" xfId="4693" xr:uid="{00000000-0005-0000-0000-0000F80F0000}"/>
    <cellStyle name="Normal 2 4 3 3 3" xfId="301" xr:uid="{00000000-0005-0000-0000-0000F90F0000}"/>
    <cellStyle name="Normal 2 4 3 3 3 2" xfId="792" xr:uid="{00000000-0005-0000-0000-0000FA0F0000}"/>
    <cellStyle name="Normal 2 4 3 3 3 2 2" xfId="3031" xr:uid="{00000000-0005-0000-0000-0000FB0F0000}"/>
    <cellStyle name="Normal 2 4 3 3 3 2 2 2" xfId="7254" xr:uid="{00000000-0005-0000-0000-0000FC0F0000}"/>
    <cellStyle name="Normal 2 4 3 3 3 2 3" xfId="5109" xr:uid="{00000000-0005-0000-0000-0000FD0F0000}"/>
    <cellStyle name="Normal 2 4 3 3 3 3" xfId="1214" xr:uid="{00000000-0005-0000-0000-0000FE0F0000}"/>
    <cellStyle name="Normal 2 4 3 3 3 3 2" xfId="3444" xr:uid="{00000000-0005-0000-0000-0000FF0F0000}"/>
    <cellStyle name="Normal 2 4 3 3 3 3 2 2" xfId="7667" xr:uid="{00000000-0005-0000-0000-000000100000}"/>
    <cellStyle name="Normal 2 4 3 3 3 3 3" xfId="5522" xr:uid="{00000000-0005-0000-0000-000001100000}"/>
    <cellStyle name="Normal 2 4 3 3 3 4" xfId="1627" xr:uid="{00000000-0005-0000-0000-000002100000}"/>
    <cellStyle name="Normal 2 4 3 3 3 4 2" xfId="3857" xr:uid="{00000000-0005-0000-0000-000003100000}"/>
    <cellStyle name="Normal 2 4 3 3 3 4 2 2" xfId="8080" xr:uid="{00000000-0005-0000-0000-000004100000}"/>
    <cellStyle name="Normal 2 4 3 3 3 4 3" xfId="5935" xr:uid="{00000000-0005-0000-0000-000005100000}"/>
    <cellStyle name="Normal 2 4 3 3 3 5" xfId="2041" xr:uid="{00000000-0005-0000-0000-000006100000}"/>
    <cellStyle name="Normal 2 4 3 3 3 5 2" xfId="4270" xr:uid="{00000000-0005-0000-0000-000007100000}"/>
    <cellStyle name="Normal 2 4 3 3 3 5 2 2" xfId="8493" xr:uid="{00000000-0005-0000-0000-000008100000}"/>
    <cellStyle name="Normal 2 4 3 3 3 5 3" xfId="6348" xr:uid="{00000000-0005-0000-0000-000009100000}"/>
    <cellStyle name="Normal 2 4 3 3 3 6" xfId="2477" xr:uid="{00000000-0005-0000-0000-00000A100000}"/>
    <cellStyle name="Normal 2 4 3 3 3 6 2" xfId="6761" xr:uid="{00000000-0005-0000-0000-00000B100000}"/>
    <cellStyle name="Normal 2 4 3 3 3 7" xfId="4695" xr:uid="{00000000-0005-0000-0000-00000C100000}"/>
    <cellStyle name="Normal 2 4 3 3 4" xfId="789" xr:uid="{00000000-0005-0000-0000-00000D100000}"/>
    <cellStyle name="Normal 2 4 3 3 4 2" xfId="3028" xr:uid="{00000000-0005-0000-0000-00000E100000}"/>
    <cellStyle name="Normal 2 4 3 3 4 2 2" xfId="7251" xr:uid="{00000000-0005-0000-0000-00000F100000}"/>
    <cellStyle name="Normal 2 4 3 3 4 3" xfId="5106" xr:uid="{00000000-0005-0000-0000-000010100000}"/>
    <cellStyle name="Normal 2 4 3 3 5" xfId="1211" xr:uid="{00000000-0005-0000-0000-000011100000}"/>
    <cellStyle name="Normal 2 4 3 3 5 2" xfId="3441" xr:uid="{00000000-0005-0000-0000-000012100000}"/>
    <cellStyle name="Normal 2 4 3 3 5 2 2" xfId="7664" xr:uid="{00000000-0005-0000-0000-000013100000}"/>
    <cellStyle name="Normal 2 4 3 3 5 3" xfId="5519" xr:uid="{00000000-0005-0000-0000-000014100000}"/>
    <cellStyle name="Normal 2 4 3 3 6" xfId="1624" xr:uid="{00000000-0005-0000-0000-000015100000}"/>
    <cellStyle name="Normal 2 4 3 3 6 2" xfId="3854" xr:uid="{00000000-0005-0000-0000-000016100000}"/>
    <cellStyle name="Normal 2 4 3 3 6 2 2" xfId="8077" xr:uid="{00000000-0005-0000-0000-000017100000}"/>
    <cellStyle name="Normal 2 4 3 3 6 3" xfId="5932" xr:uid="{00000000-0005-0000-0000-000018100000}"/>
    <cellStyle name="Normal 2 4 3 3 7" xfId="2038" xr:uid="{00000000-0005-0000-0000-000019100000}"/>
    <cellStyle name="Normal 2 4 3 3 7 2" xfId="4267" xr:uid="{00000000-0005-0000-0000-00001A100000}"/>
    <cellStyle name="Normal 2 4 3 3 7 2 2" xfId="8490" xr:uid="{00000000-0005-0000-0000-00001B100000}"/>
    <cellStyle name="Normal 2 4 3 3 7 3" xfId="6345" xr:uid="{00000000-0005-0000-0000-00001C100000}"/>
    <cellStyle name="Normal 2 4 3 3 8" xfId="2474" xr:uid="{00000000-0005-0000-0000-00001D100000}"/>
    <cellStyle name="Normal 2 4 3 3 8 2" xfId="6758" xr:uid="{00000000-0005-0000-0000-00001E100000}"/>
    <cellStyle name="Normal 2 4 3 3 9" xfId="4692" xr:uid="{00000000-0005-0000-0000-00001F100000}"/>
    <cellStyle name="Normal 2 4 3 4" xfId="788" xr:uid="{00000000-0005-0000-0000-000020100000}"/>
    <cellStyle name="Normal 2 4 3 4 2" xfId="3027" xr:uid="{00000000-0005-0000-0000-000021100000}"/>
    <cellStyle name="Normal 2 4 3 4 2 2" xfId="7250" xr:uid="{00000000-0005-0000-0000-000022100000}"/>
    <cellStyle name="Normal 2 4 3 4 3" xfId="5105" xr:uid="{00000000-0005-0000-0000-000023100000}"/>
    <cellStyle name="Normal 2 4 3 5" xfId="1210" xr:uid="{00000000-0005-0000-0000-000024100000}"/>
    <cellStyle name="Normal 2 4 3 5 2" xfId="3440" xr:uid="{00000000-0005-0000-0000-000025100000}"/>
    <cellStyle name="Normal 2 4 3 5 2 2" xfId="7663" xr:uid="{00000000-0005-0000-0000-000026100000}"/>
    <cellStyle name="Normal 2 4 3 5 3" xfId="5518" xr:uid="{00000000-0005-0000-0000-000027100000}"/>
    <cellStyle name="Normal 2 4 3 6" xfId="1623" xr:uid="{00000000-0005-0000-0000-000028100000}"/>
    <cellStyle name="Normal 2 4 3 6 2" xfId="3853" xr:uid="{00000000-0005-0000-0000-000029100000}"/>
    <cellStyle name="Normal 2 4 3 6 2 2" xfId="8076" xr:uid="{00000000-0005-0000-0000-00002A100000}"/>
    <cellStyle name="Normal 2 4 3 6 3" xfId="5931" xr:uid="{00000000-0005-0000-0000-00002B100000}"/>
    <cellStyle name="Normal 2 4 3 7" xfId="2037" xr:uid="{00000000-0005-0000-0000-00002C100000}"/>
    <cellStyle name="Normal 2 4 3 7 2" xfId="4266" xr:uid="{00000000-0005-0000-0000-00002D100000}"/>
    <cellStyle name="Normal 2 4 3 7 2 2" xfId="8489" xr:uid="{00000000-0005-0000-0000-00002E100000}"/>
    <cellStyle name="Normal 2 4 3 7 3" xfId="6344" xr:uid="{00000000-0005-0000-0000-00002F100000}"/>
    <cellStyle name="Normal 2 4 3 8" xfId="2473" xr:uid="{00000000-0005-0000-0000-000030100000}"/>
    <cellStyle name="Normal 2 4 3 8 2" xfId="6757" xr:uid="{00000000-0005-0000-0000-000031100000}"/>
    <cellStyle name="Normal 2 4 3 9" xfId="4691" xr:uid="{00000000-0005-0000-0000-000032100000}"/>
    <cellStyle name="Normal 2 4 4" xfId="302" xr:uid="{00000000-0005-0000-0000-000033100000}"/>
    <cellStyle name="Normal 2 4 5" xfId="303" xr:uid="{00000000-0005-0000-0000-000034100000}"/>
    <cellStyle name="Normal 2 4 5 10" xfId="4696"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6" xr:uid="{00000000-0005-0000-0000-000039100000}"/>
    <cellStyle name="Normal 2 4 5 2 2 2 2 2" xfId="3035" xr:uid="{00000000-0005-0000-0000-00003A100000}"/>
    <cellStyle name="Normal 2 4 5 2 2 2 2 2 2" xfId="7258" xr:uid="{00000000-0005-0000-0000-00003B100000}"/>
    <cellStyle name="Normal 2 4 5 2 2 2 2 3" xfId="5113" xr:uid="{00000000-0005-0000-0000-00003C100000}"/>
    <cellStyle name="Normal 2 4 5 2 2 2 3" xfId="1218" xr:uid="{00000000-0005-0000-0000-00003D100000}"/>
    <cellStyle name="Normal 2 4 5 2 2 2 3 2" xfId="3448" xr:uid="{00000000-0005-0000-0000-00003E100000}"/>
    <cellStyle name="Normal 2 4 5 2 2 2 3 2 2" xfId="7671" xr:uid="{00000000-0005-0000-0000-00003F100000}"/>
    <cellStyle name="Normal 2 4 5 2 2 2 3 3" xfId="5526" xr:uid="{00000000-0005-0000-0000-000040100000}"/>
    <cellStyle name="Normal 2 4 5 2 2 2 4" xfId="1631" xr:uid="{00000000-0005-0000-0000-000041100000}"/>
    <cellStyle name="Normal 2 4 5 2 2 2 4 2" xfId="3861" xr:uid="{00000000-0005-0000-0000-000042100000}"/>
    <cellStyle name="Normal 2 4 5 2 2 2 4 2 2" xfId="8084" xr:uid="{00000000-0005-0000-0000-000043100000}"/>
    <cellStyle name="Normal 2 4 5 2 2 2 4 3" xfId="5939" xr:uid="{00000000-0005-0000-0000-000044100000}"/>
    <cellStyle name="Normal 2 4 5 2 2 2 5" xfId="2045" xr:uid="{00000000-0005-0000-0000-000045100000}"/>
    <cellStyle name="Normal 2 4 5 2 2 2 5 2" xfId="4274" xr:uid="{00000000-0005-0000-0000-000046100000}"/>
    <cellStyle name="Normal 2 4 5 2 2 2 5 2 2" xfId="8497" xr:uid="{00000000-0005-0000-0000-000047100000}"/>
    <cellStyle name="Normal 2 4 5 2 2 2 5 3" xfId="6352" xr:uid="{00000000-0005-0000-0000-000048100000}"/>
    <cellStyle name="Normal 2 4 5 2 2 2 6" xfId="2481" xr:uid="{00000000-0005-0000-0000-000049100000}"/>
    <cellStyle name="Normal 2 4 5 2 2 2 6 2" xfId="6765" xr:uid="{00000000-0005-0000-0000-00004A100000}"/>
    <cellStyle name="Normal 2 4 5 2 2 2 7" xfId="4699" xr:uid="{00000000-0005-0000-0000-00004B100000}"/>
    <cellStyle name="Normal 2 4 5 2 2 3" xfId="795" xr:uid="{00000000-0005-0000-0000-00004C100000}"/>
    <cellStyle name="Normal 2 4 5 2 2 3 2" xfId="3034" xr:uid="{00000000-0005-0000-0000-00004D100000}"/>
    <cellStyle name="Normal 2 4 5 2 2 3 2 2" xfId="7257" xr:uid="{00000000-0005-0000-0000-00004E100000}"/>
    <cellStyle name="Normal 2 4 5 2 2 3 3" xfId="5112" xr:uid="{00000000-0005-0000-0000-00004F100000}"/>
    <cellStyle name="Normal 2 4 5 2 2 4" xfId="1217" xr:uid="{00000000-0005-0000-0000-000050100000}"/>
    <cellStyle name="Normal 2 4 5 2 2 4 2" xfId="3447" xr:uid="{00000000-0005-0000-0000-000051100000}"/>
    <cellStyle name="Normal 2 4 5 2 2 4 2 2" xfId="7670" xr:uid="{00000000-0005-0000-0000-000052100000}"/>
    <cellStyle name="Normal 2 4 5 2 2 4 3" xfId="5525" xr:uid="{00000000-0005-0000-0000-000053100000}"/>
    <cellStyle name="Normal 2 4 5 2 2 5" xfId="1630" xr:uid="{00000000-0005-0000-0000-000054100000}"/>
    <cellStyle name="Normal 2 4 5 2 2 5 2" xfId="3860" xr:uid="{00000000-0005-0000-0000-000055100000}"/>
    <cellStyle name="Normal 2 4 5 2 2 5 2 2" xfId="8083" xr:uid="{00000000-0005-0000-0000-000056100000}"/>
    <cellStyle name="Normal 2 4 5 2 2 5 3" xfId="5938" xr:uid="{00000000-0005-0000-0000-000057100000}"/>
    <cellStyle name="Normal 2 4 5 2 2 6" xfId="2044" xr:uid="{00000000-0005-0000-0000-000058100000}"/>
    <cellStyle name="Normal 2 4 5 2 2 6 2" xfId="4273" xr:uid="{00000000-0005-0000-0000-000059100000}"/>
    <cellStyle name="Normal 2 4 5 2 2 6 2 2" xfId="8496" xr:uid="{00000000-0005-0000-0000-00005A100000}"/>
    <cellStyle name="Normal 2 4 5 2 2 6 3" xfId="6351" xr:uid="{00000000-0005-0000-0000-00005B100000}"/>
    <cellStyle name="Normal 2 4 5 2 2 7" xfId="2480" xr:uid="{00000000-0005-0000-0000-00005C100000}"/>
    <cellStyle name="Normal 2 4 5 2 2 7 2" xfId="6764" xr:uid="{00000000-0005-0000-0000-00005D100000}"/>
    <cellStyle name="Normal 2 4 5 2 2 8" xfId="4698" xr:uid="{00000000-0005-0000-0000-00005E100000}"/>
    <cellStyle name="Normal 2 4 5 2 3" xfId="307" xr:uid="{00000000-0005-0000-0000-00005F100000}"/>
    <cellStyle name="Normal 2 4 5 2 3 2" xfId="797" xr:uid="{00000000-0005-0000-0000-000060100000}"/>
    <cellStyle name="Normal 2 4 5 2 3 2 2" xfId="3036" xr:uid="{00000000-0005-0000-0000-000061100000}"/>
    <cellStyle name="Normal 2 4 5 2 3 2 2 2" xfId="7259" xr:uid="{00000000-0005-0000-0000-000062100000}"/>
    <cellStyle name="Normal 2 4 5 2 3 2 3" xfId="5114" xr:uid="{00000000-0005-0000-0000-000063100000}"/>
    <cellStyle name="Normal 2 4 5 2 3 3" xfId="1219" xr:uid="{00000000-0005-0000-0000-000064100000}"/>
    <cellStyle name="Normal 2 4 5 2 3 3 2" xfId="3449" xr:uid="{00000000-0005-0000-0000-000065100000}"/>
    <cellStyle name="Normal 2 4 5 2 3 3 2 2" xfId="7672" xr:uid="{00000000-0005-0000-0000-000066100000}"/>
    <cellStyle name="Normal 2 4 5 2 3 3 3" xfId="5527" xr:uid="{00000000-0005-0000-0000-000067100000}"/>
    <cellStyle name="Normal 2 4 5 2 3 4" xfId="1632" xr:uid="{00000000-0005-0000-0000-000068100000}"/>
    <cellStyle name="Normal 2 4 5 2 3 4 2" xfId="3862" xr:uid="{00000000-0005-0000-0000-000069100000}"/>
    <cellStyle name="Normal 2 4 5 2 3 4 2 2" xfId="8085" xr:uid="{00000000-0005-0000-0000-00006A100000}"/>
    <cellStyle name="Normal 2 4 5 2 3 4 3" xfId="5940" xr:uid="{00000000-0005-0000-0000-00006B100000}"/>
    <cellStyle name="Normal 2 4 5 2 3 5" xfId="2046" xr:uid="{00000000-0005-0000-0000-00006C100000}"/>
    <cellStyle name="Normal 2 4 5 2 3 5 2" xfId="4275" xr:uid="{00000000-0005-0000-0000-00006D100000}"/>
    <cellStyle name="Normal 2 4 5 2 3 5 2 2" xfId="8498" xr:uid="{00000000-0005-0000-0000-00006E100000}"/>
    <cellStyle name="Normal 2 4 5 2 3 5 3" xfId="6353" xr:uid="{00000000-0005-0000-0000-00006F100000}"/>
    <cellStyle name="Normal 2 4 5 2 3 6" xfId="2482" xr:uid="{00000000-0005-0000-0000-000070100000}"/>
    <cellStyle name="Normal 2 4 5 2 3 6 2" xfId="6766" xr:uid="{00000000-0005-0000-0000-000071100000}"/>
    <cellStyle name="Normal 2 4 5 2 3 7" xfId="4700" xr:uid="{00000000-0005-0000-0000-000072100000}"/>
    <cellStyle name="Normal 2 4 5 2 4" xfId="794" xr:uid="{00000000-0005-0000-0000-000073100000}"/>
    <cellStyle name="Normal 2 4 5 2 4 2" xfId="3033" xr:uid="{00000000-0005-0000-0000-000074100000}"/>
    <cellStyle name="Normal 2 4 5 2 4 2 2" xfId="7256" xr:uid="{00000000-0005-0000-0000-000075100000}"/>
    <cellStyle name="Normal 2 4 5 2 4 3" xfId="5111" xr:uid="{00000000-0005-0000-0000-000076100000}"/>
    <cellStyle name="Normal 2 4 5 2 5" xfId="1216" xr:uid="{00000000-0005-0000-0000-000077100000}"/>
    <cellStyle name="Normal 2 4 5 2 5 2" xfId="3446" xr:uid="{00000000-0005-0000-0000-000078100000}"/>
    <cellStyle name="Normal 2 4 5 2 5 2 2" xfId="7669" xr:uid="{00000000-0005-0000-0000-000079100000}"/>
    <cellStyle name="Normal 2 4 5 2 5 3" xfId="5524" xr:uid="{00000000-0005-0000-0000-00007A100000}"/>
    <cellStyle name="Normal 2 4 5 2 6" xfId="1629" xr:uid="{00000000-0005-0000-0000-00007B100000}"/>
    <cellStyle name="Normal 2 4 5 2 6 2" xfId="3859" xr:uid="{00000000-0005-0000-0000-00007C100000}"/>
    <cellStyle name="Normal 2 4 5 2 6 2 2" xfId="8082" xr:uid="{00000000-0005-0000-0000-00007D100000}"/>
    <cellStyle name="Normal 2 4 5 2 6 3" xfId="5937" xr:uid="{00000000-0005-0000-0000-00007E100000}"/>
    <cellStyle name="Normal 2 4 5 2 7" xfId="2043" xr:uid="{00000000-0005-0000-0000-00007F100000}"/>
    <cellStyle name="Normal 2 4 5 2 7 2" xfId="4272" xr:uid="{00000000-0005-0000-0000-000080100000}"/>
    <cellStyle name="Normal 2 4 5 2 7 2 2" xfId="8495" xr:uid="{00000000-0005-0000-0000-000081100000}"/>
    <cellStyle name="Normal 2 4 5 2 7 3" xfId="6350" xr:uid="{00000000-0005-0000-0000-000082100000}"/>
    <cellStyle name="Normal 2 4 5 2 8" xfId="2479" xr:uid="{00000000-0005-0000-0000-000083100000}"/>
    <cellStyle name="Normal 2 4 5 2 8 2" xfId="6763" xr:uid="{00000000-0005-0000-0000-000084100000}"/>
    <cellStyle name="Normal 2 4 5 2 9" xfId="4697" xr:uid="{00000000-0005-0000-0000-000085100000}"/>
    <cellStyle name="Normal 2 4 5 3" xfId="308" xr:uid="{00000000-0005-0000-0000-000086100000}"/>
    <cellStyle name="Normal 2 4 5 3 2" xfId="309" xr:uid="{00000000-0005-0000-0000-000087100000}"/>
    <cellStyle name="Normal 2 4 5 3 2 2" xfId="799" xr:uid="{00000000-0005-0000-0000-000088100000}"/>
    <cellStyle name="Normal 2 4 5 3 2 2 2" xfId="3038" xr:uid="{00000000-0005-0000-0000-000089100000}"/>
    <cellStyle name="Normal 2 4 5 3 2 2 2 2" xfId="7261" xr:uid="{00000000-0005-0000-0000-00008A100000}"/>
    <cellStyle name="Normal 2 4 5 3 2 2 3" xfId="5116" xr:uid="{00000000-0005-0000-0000-00008B100000}"/>
    <cellStyle name="Normal 2 4 5 3 2 3" xfId="1221" xr:uid="{00000000-0005-0000-0000-00008C100000}"/>
    <cellStyle name="Normal 2 4 5 3 2 3 2" xfId="3451" xr:uid="{00000000-0005-0000-0000-00008D100000}"/>
    <cellStyle name="Normal 2 4 5 3 2 3 2 2" xfId="7674" xr:uid="{00000000-0005-0000-0000-00008E100000}"/>
    <cellStyle name="Normal 2 4 5 3 2 3 3" xfId="5529" xr:uid="{00000000-0005-0000-0000-00008F100000}"/>
    <cellStyle name="Normal 2 4 5 3 2 4" xfId="1634" xr:uid="{00000000-0005-0000-0000-000090100000}"/>
    <cellStyle name="Normal 2 4 5 3 2 4 2" xfId="3864" xr:uid="{00000000-0005-0000-0000-000091100000}"/>
    <cellStyle name="Normal 2 4 5 3 2 4 2 2" xfId="8087" xr:uid="{00000000-0005-0000-0000-000092100000}"/>
    <cellStyle name="Normal 2 4 5 3 2 4 3" xfId="5942" xr:uid="{00000000-0005-0000-0000-000093100000}"/>
    <cellStyle name="Normal 2 4 5 3 2 5" xfId="2048" xr:uid="{00000000-0005-0000-0000-000094100000}"/>
    <cellStyle name="Normal 2 4 5 3 2 5 2" xfId="4277" xr:uid="{00000000-0005-0000-0000-000095100000}"/>
    <cellStyle name="Normal 2 4 5 3 2 5 2 2" xfId="8500" xr:uid="{00000000-0005-0000-0000-000096100000}"/>
    <cellStyle name="Normal 2 4 5 3 2 5 3" xfId="6355" xr:uid="{00000000-0005-0000-0000-000097100000}"/>
    <cellStyle name="Normal 2 4 5 3 2 6" xfId="2484" xr:uid="{00000000-0005-0000-0000-000098100000}"/>
    <cellStyle name="Normal 2 4 5 3 2 6 2" xfId="6768" xr:uid="{00000000-0005-0000-0000-000099100000}"/>
    <cellStyle name="Normal 2 4 5 3 2 7" xfId="4702" xr:uid="{00000000-0005-0000-0000-00009A100000}"/>
    <cellStyle name="Normal 2 4 5 3 3" xfId="798" xr:uid="{00000000-0005-0000-0000-00009B100000}"/>
    <cellStyle name="Normal 2 4 5 3 3 2" xfId="3037" xr:uid="{00000000-0005-0000-0000-00009C100000}"/>
    <cellStyle name="Normal 2 4 5 3 3 2 2" xfId="7260" xr:uid="{00000000-0005-0000-0000-00009D100000}"/>
    <cellStyle name="Normal 2 4 5 3 3 3" xfId="5115" xr:uid="{00000000-0005-0000-0000-00009E100000}"/>
    <cellStyle name="Normal 2 4 5 3 4" xfId="1220" xr:uid="{00000000-0005-0000-0000-00009F100000}"/>
    <cellStyle name="Normal 2 4 5 3 4 2" xfId="3450" xr:uid="{00000000-0005-0000-0000-0000A0100000}"/>
    <cellStyle name="Normal 2 4 5 3 4 2 2" xfId="7673" xr:uid="{00000000-0005-0000-0000-0000A1100000}"/>
    <cellStyle name="Normal 2 4 5 3 4 3" xfId="5528" xr:uid="{00000000-0005-0000-0000-0000A2100000}"/>
    <cellStyle name="Normal 2 4 5 3 5" xfId="1633" xr:uid="{00000000-0005-0000-0000-0000A3100000}"/>
    <cellStyle name="Normal 2 4 5 3 5 2" xfId="3863" xr:uid="{00000000-0005-0000-0000-0000A4100000}"/>
    <cellStyle name="Normal 2 4 5 3 5 2 2" xfId="8086" xr:uid="{00000000-0005-0000-0000-0000A5100000}"/>
    <cellStyle name="Normal 2 4 5 3 5 3" xfId="5941" xr:uid="{00000000-0005-0000-0000-0000A6100000}"/>
    <cellStyle name="Normal 2 4 5 3 6" xfId="2047" xr:uid="{00000000-0005-0000-0000-0000A7100000}"/>
    <cellStyle name="Normal 2 4 5 3 6 2" xfId="4276" xr:uid="{00000000-0005-0000-0000-0000A8100000}"/>
    <cellStyle name="Normal 2 4 5 3 6 2 2" xfId="8499" xr:uid="{00000000-0005-0000-0000-0000A9100000}"/>
    <cellStyle name="Normal 2 4 5 3 6 3" xfId="6354" xr:uid="{00000000-0005-0000-0000-0000AA100000}"/>
    <cellStyle name="Normal 2 4 5 3 7" xfId="2483" xr:uid="{00000000-0005-0000-0000-0000AB100000}"/>
    <cellStyle name="Normal 2 4 5 3 7 2" xfId="6767" xr:uid="{00000000-0005-0000-0000-0000AC100000}"/>
    <cellStyle name="Normal 2 4 5 3 8" xfId="4701" xr:uid="{00000000-0005-0000-0000-0000AD100000}"/>
    <cellStyle name="Normal 2 4 5 4" xfId="310" xr:uid="{00000000-0005-0000-0000-0000AE100000}"/>
    <cellStyle name="Normal 2 4 5 4 2" xfId="800" xr:uid="{00000000-0005-0000-0000-0000AF100000}"/>
    <cellStyle name="Normal 2 4 5 4 2 2" xfId="3039" xr:uid="{00000000-0005-0000-0000-0000B0100000}"/>
    <cellStyle name="Normal 2 4 5 4 2 2 2" xfId="7262" xr:uid="{00000000-0005-0000-0000-0000B1100000}"/>
    <cellStyle name="Normal 2 4 5 4 2 3" xfId="5117" xr:uid="{00000000-0005-0000-0000-0000B2100000}"/>
    <cellStyle name="Normal 2 4 5 4 3" xfId="1222" xr:uid="{00000000-0005-0000-0000-0000B3100000}"/>
    <cellStyle name="Normal 2 4 5 4 3 2" xfId="3452" xr:uid="{00000000-0005-0000-0000-0000B4100000}"/>
    <cellStyle name="Normal 2 4 5 4 3 2 2" xfId="7675" xr:uid="{00000000-0005-0000-0000-0000B5100000}"/>
    <cellStyle name="Normal 2 4 5 4 3 3" xfId="5530" xr:uid="{00000000-0005-0000-0000-0000B6100000}"/>
    <cellStyle name="Normal 2 4 5 4 4" xfId="1635" xr:uid="{00000000-0005-0000-0000-0000B7100000}"/>
    <cellStyle name="Normal 2 4 5 4 4 2" xfId="3865" xr:uid="{00000000-0005-0000-0000-0000B8100000}"/>
    <cellStyle name="Normal 2 4 5 4 4 2 2" xfId="8088" xr:uid="{00000000-0005-0000-0000-0000B9100000}"/>
    <cellStyle name="Normal 2 4 5 4 4 3" xfId="5943" xr:uid="{00000000-0005-0000-0000-0000BA100000}"/>
    <cellStyle name="Normal 2 4 5 4 5" xfId="2049" xr:uid="{00000000-0005-0000-0000-0000BB100000}"/>
    <cellStyle name="Normal 2 4 5 4 5 2" xfId="4278" xr:uid="{00000000-0005-0000-0000-0000BC100000}"/>
    <cellStyle name="Normal 2 4 5 4 5 2 2" xfId="8501" xr:uid="{00000000-0005-0000-0000-0000BD100000}"/>
    <cellStyle name="Normal 2 4 5 4 5 3" xfId="6356" xr:uid="{00000000-0005-0000-0000-0000BE100000}"/>
    <cellStyle name="Normal 2 4 5 4 6" xfId="2485" xr:uid="{00000000-0005-0000-0000-0000BF100000}"/>
    <cellStyle name="Normal 2 4 5 4 6 2" xfId="6769" xr:uid="{00000000-0005-0000-0000-0000C0100000}"/>
    <cellStyle name="Normal 2 4 5 4 7" xfId="4703" xr:uid="{00000000-0005-0000-0000-0000C1100000}"/>
    <cellStyle name="Normal 2 4 5 5" xfId="793" xr:uid="{00000000-0005-0000-0000-0000C2100000}"/>
    <cellStyle name="Normal 2 4 5 5 2" xfId="3032" xr:uid="{00000000-0005-0000-0000-0000C3100000}"/>
    <cellStyle name="Normal 2 4 5 5 2 2" xfId="7255" xr:uid="{00000000-0005-0000-0000-0000C4100000}"/>
    <cellStyle name="Normal 2 4 5 5 3" xfId="5110" xr:uid="{00000000-0005-0000-0000-0000C5100000}"/>
    <cellStyle name="Normal 2 4 5 6" xfId="1215" xr:uid="{00000000-0005-0000-0000-0000C6100000}"/>
    <cellStyle name="Normal 2 4 5 6 2" xfId="3445" xr:uid="{00000000-0005-0000-0000-0000C7100000}"/>
    <cellStyle name="Normal 2 4 5 6 2 2" xfId="7668" xr:uid="{00000000-0005-0000-0000-0000C8100000}"/>
    <cellStyle name="Normal 2 4 5 6 3" xfId="5523" xr:uid="{00000000-0005-0000-0000-0000C9100000}"/>
    <cellStyle name="Normal 2 4 5 7" xfId="1628" xr:uid="{00000000-0005-0000-0000-0000CA100000}"/>
    <cellStyle name="Normal 2 4 5 7 2" xfId="3858" xr:uid="{00000000-0005-0000-0000-0000CB100000}"/>
    <cellStyle name="Normal 2 4 5 7 2 2" xfId="8081" xr:uid="{00000000-0005-0000-0000-0000CC100000}"/>
    <cellStyle name="Normal 2 4 5 7 3" xfId="5936" xr:uid="{00000000-0005-0000-0000-0000CD100000}"/>
    <cellStyle name="Normal 2 4 5 8" xfId="2042" xr:uid="{00000000-0005-0000-0000-0000CE100000}"/>
    <cellStyle name="Normal 2 4 5 8 2" xfId="4271" xr:uid="{00000000-0005-0000-0000-0000CF100000}"/>
    <cellStyle name="Normal 2 4 5 8 2 2" xfId="8494" xr:uid="{00000000-0005-0000-0000-0000D0100000}"/>
    <cellStyle name="Normal 2 4 5 8 3" xfId="6349" xr:uid="{00000000-0005-0000-0000-0000D1100000}"/>
    <cellStyle name="Normal 2 4 5 9" xfId="2478" xr:uid="{00000000-0005-0000-0000-0000D2100000}"/>
    <cellStyle name="Normal 2 4 5 9 2" xfId="6762"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2" xr:uid="{00000000-0005-0000-0000-0000D7100000}"/>
    <cellStyle name="Normal 2 4 7 2 2 2" xfId="3041" xr:uid="{00000000-0005-0000-0000-0000D8100000}"/>
    <cellStyle name="Normal 2 4 7 2 2 2 2" xfId="7264" xr:uid="{00000000-0005-0000-0000-0000D9100000}"/>
    <cellStyle name="Normal 2 4 7 2 2 3" xfId="5119" xr:uid="{00000000-0005-0000-0000-0000DA100000}"/>
    <cellStyle name="Normal 2 4 7 2 3" xfId="1224" xr:uid="{00000000-0005-0000-0000-0000DB100000}"/>
    <cellStyle name="Normal 2 4 7 2 3 2" xfId="3454" xr:uid="{00000000-0005-0000-0000-0000DC100000}"/>
    <cellStyle name="Normal 2 4 7 2 3 2 2" xfId="7677" xr:uid="{00000000-0005-0000-0000-0000DD100000}"/>
    <cellStyle name="Normal 2 4 7 2 3 3" xfId="5532" xr:uid="{00000000-0005-0000-0000-0000DE100000}"/>
    <cellStyle name="Normal 2 4 7 2 4" xfId="1637" xr:uid="{00000000-0005-0000-0000-0000DF100000}"/>
    <cellStyle name="Normal 2 4 7 2 4 2" xfId="3867" xr:uid="{00000000-0005-0000-0000-0000E0100000}"/>
    <cellStyle name="Normal 2 4 7 2 4 2 2" xfId="8090" xr:uid="{00000000-0005-0000-0000-0000E1100000}"/>
    <cellStyle name="Normal 2 4 7 2 4 3" xfId="5945" xr:uid="{00000000-0005-0000-0000-0000E2100000}"/>
    <cellStyle name="Normal 2 4 7 2 5" xfId="2051" xr:uid="{00000000-0005-0000-0000-0000E3100000}"/>
    <cellStyle name="Normal 2 4 7 2 5 2" xfId="4280" xr:uid="{00000000-0005-0000-0000-0000E4100000}"/>
    <cellStyle name="Normal 2 4 7 2 5 2 2" xfId="8503" xr:uid="{00000000-0005-0000-0000-0000E5100000}"/>
    <cellStyle name="Normal 2 4 7 2 5 3" xfId="6358" xr:uid="{00000000-0005-0000-0000-0000E6100000}"/>
    <cellStyle name="Normal 2 4 7 2 6" xfId="2487" xr:uid="{00000000-0005-0000-0000-0000E7100000}"/>
    <cellStyle name="Normal 2 4 7 2 6 2" xfId="6771" xr:uid="{00000000-0005-0000-0000-0000E8100000}"/>
    <cellStyle name="Normal 2 4 7 2 7" xfId="4705" xr:uid="{00000000-0005-0000-0000-0000E9100000}"/>
    <cellStyle name="Normal 2 4 7 3" xfId="801" xr:uid="{00000000-0005-0000-0000-0000EA100000}"/>
    <cellStyle name="Normal 2 4 7 3 2" xfId="3040" xr:uid="{00000000-0005-0000-0000-0000EB100000}"/>
    <cellStyle name="Normal 2 4 7 3 2 2" xfId="7263" xr:uid="{00000000-0005-0000-0000-0000EC100000}"/>
    <cellStyle name="Normal 2 4 7 3 3" xfId="5118" xr:uid="{00000000-0005-0000-0000-0000ED100000}"/>
    <cellStyle name="Normal 2 4 7 4" xfId="1223" xr:uid="{00000000-0005-0000-0000-0000EE100000}"/>
    <cellStyle name="Normal 2 4 7 4 2" xfId="3453" xr:uid="{00000000-0005-0000-0000-0000EF100000}"/>
    <cellStyle name="Normal 2 4 7 4 2 2" xfId="7676" xr:uid="{00000000-0005-0000-0000-0000F0100000}"/>
    <cellStyle name="Normal 2 4 7 4 3" xfId="5531" xr:uid="{00000000-0005-0000-0000-0000F1100000}"/>
    <cellStyle name="Normal 2 4 7 5" xfId="1636" xr:uid="{00000000-0005-0000-0000-0000F2100000}"/>
    <cellStyle name="Normal 2 4 7 5 2" xfId="3866" xr:uid="{00000000-0005-0000-0000-0000F3100000}"/>
    <cellStyle name="Normal 2 4 7 5 2 2" xfId="8089" xr:uid="{00000000-0005-0000-0000-0000F4100000}"/>
    <cellStyle name="Normal 2 4 7 5 3" xfId="5944" xr:uid="{00000000-0005-0000-0000-0000F5100000}"/>
    <cellStyle name="Normal 2 4 7 6" xfId="2050" xr:uid="{00000000-0005-0000-0000-0000F6100000}"/>
    <cellStyle name="Normal 2 4 7 6 2" xfId="4279" xr:uid="{00000000-0005-0000-0000-0000F7100000}"/>
    <cellStyle name="Normal 2 4 7 6 2 2" xfId="8502" xr:uid="{00000000-0005-0000-0000-0000F8100000}"/>
    <cellStyle name="Normal 2 4 7 6 3" xfId="6357" xr:uid="{00000000-0005-0000-0000-0000F9100000}"/>
    <cellStyle name="Normal 2 4 7 7" xfId="2486" xr:uid="{00000000-0005-0000-0000-0000FA100000}"/>
    <cellStyle name="Normal 2 4 7 7 2" xfId="6770" xr:uid="{00000000-0005-0000-0000-0000FB100000}"/>
    <cellStyle name="Normal 2 4 7 8" xfId="4704" xr:uid="{00000000-0005-0000-0000-0000FC100000}"/>
    <cellStyle name="Normal 2 4 8" xfId="314" xr:uid="{00000000-0005-0000-0000-0000FD100000}"/>
    <cellStyle name="Normal 2 4 8 2" xfId="803" xr:uid="{00000000-0005-0000-0000-0000FE100000}"/>
    <cellStyle name="Normal 2 4 8 2 2" xfId="3042" xr:uid="{00000000-0005-0000-0000-0000FF100000}"/>
    <cellStyle name="Normal 2 4 8 2 2 2" xfId="7265" xr:uid="{00000000-0005-0000-0000-000000110000}"/>
    <cellStyle name="Normal 2 4 8 2 3" xfId="5120" xr:uid="{00000000-0005-0000-0000-000001110000}"/>
    <cellStyle name="Normal 2 4 8 3" xfId="1225" xr:uid="{00000000-0005-0000-0000-000002110000}"/>
    <cellStyle name="Normal 2 4 8 3 2" xfId="3455" xr:uid="{00000000-0005-0000-0000-000003110000}"/>
    <cellStyle name="Normal 2 4 8 3 2 2" xfId="7678" xr:uid="{00000000-0005-0000-0000-000004110000}"/>
    <cellStyle name="Normal 2 4 8 3 3" xfId="5533" xr:uid="{00000000-0005-0000-0000-000005110000}"/>
    <cellStyle name="Normal 2 4 8 4" xfId="1638" xr:uid="{00000000-0005-0000-0000-000006110000}"/>
    <cellStyle name="Normal 2 4 8 4 2" xfId="3868" xr:uid="{00000000-0005-0000-0000-000007110000}"/>
    <cellStyle name="Normal 2 4 8 4 2 2" xfId="8091" xr:uid="{00000000-0005-0000-0000-000008110000}"/>
    <cellStyle name="Normal 2 4 8 4 3" xfId="5946" xr:uid="{00000000-0005-0000-0000-000009110000}"/>
    <cellStyle name="Normal 2 4 8 5" xfId="2052" xr:uid="{00000000-0005-0000-0000-00000A110000}"/>
    <cellStyle name="Normal 2 4 8 5 2" xfId="4281" xr:uid="{00000000-0005-0000-0000-00000B110000}"/>
    <cellStyle name="Normal 2 4 8 5 2 2" xfId="8504" xr:uid="{00000000-0005-0000-0000-00000C110000}"/>
    <cellStyle name="Normal 2 4 8 5 3" xfId="6359" xr:uid="{00000000-0005-0000-0000-00000D110000}"/>
    <cellStyle name="Normal 2 4 8 6" xfId="2488" xr:uid="{00000000-0005-0000-0000-00000E110000}"/>
    <cellStyle name="Normal 2 4 8 6 2" xfId="6772" xr:uid="{00000000-0005-0000-0000-00000F110000}"/>
    <cellStyle name="Normal 2 4 8 7" xfId="4706" xr:uid="{00000000-0005-0000-0000-000010110000}"/>
    <cellStyle name="Normal 2 5" xfId="315" xr:uid="{00000000-0005-0000-0000-000011110000}"/>
    <cellStyle name="Normal 2 5 10" xfId="4707"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7" xr:uid="{00000000-0005-0000-0000-000018110000}"/>
    <cellStyle name="Normal 2 5 4 2 2 2 2" xfId="3046" xr:uid="{00000000-0005-0000-0000-000019110000}"/>
    <cellStyle name="Normal 2 5 4 2 2 2 2 2" xfId="7269" xr:uid="{00000000-0005-0000-0000-00001A110000}"/>
    <cellStyle name="Normal 2 5 4 2 2 2 3" xfId="5124" xr:uid="{00000000-0005-0000-0000-00001B110000}"/>
    <cellStyle name="Normal 2 5 4 2 2 3" xfId="1229" xr:uid="{00000000-0005-0000-0000-00001C110000}"/>
    <cellStyle name="Normal 2 5 4 2 2 3 2" xfId="3459" xr:uid="{00000000-0005-0000-0000-00001D110000}"/>
    <cellStyle name="Normal 2 5 4 2 2 3 2 2" xfId="7682" xr:uid="{00000000-0005-0000-0000-00001E110000}"/>
    <cellStyle name="Normal 2 5 4 2 2 3 3" xfId="5537" xr:uid="{00000000-0005-0000-0000-00001F110000}"/>
    <cellStyle name="Normal 2 5 4 2 2 4" xfId="1642" xr:uid="{00000000-0005-0000-0000-000020110000}"/>
    <cellStyle name="Normal 2 5 4 2 2 4 2" xfId="3872" xr:uid="{00000000-0005-0000-0000-000021110000}"/>
    <cellStyle name="Normal 2 5 4 2 2 4 2 2" xfId="8095" xr:uid="{00000000-0005-0000-0000-000022110000}"/>
    <cellStyle name="Normal 2 5 4 2 2 4 3" xfId="5950" xr:uid="{00000000-0005-0000-0000-000023110000}"/>
    <cellStyle name="Normal 2 5 4 2 2 5" xfId="2056" xr:uid="{00000000-0005-0000-0000-000024110000}"/>
    <cellStyle name="Normal 2 5 4 2 2 5 2" xfId="4285" xr:uid="{00000000-0005-0000-0000-000025110000}"/>
    <cellStyle name="Normal 2 5 4 2 2 5 2 2" xfId="8508" xr:uid="{00000000-0005-0000-0000-000026110000}"/>
    <cellStyle name="Normal 2 5 4 2 2 5 3" xfId="6363" xr:uid="{00000000-0005-0000-0000-000027110000}"/>
    <cellStyle name="Normal 2 5 4 2 2 6" xfId="2492" xr:uid="{00000000-0005-0000-0000-000028110000}"/>
    <cellStyle name="Normal 2 5 4 2 2 6 2" xfId="6776" xr:uid="{00000000-0005-0000-0000-000029110000}"/>
    <cellStyle name="Normal 2 5 4 2 2 7" xfId="4710" xr:uid="{00000000-0005-0000-0000-00002A110000}"/>
    <cellStyle name="Normal 2 5 4 2 3" xfId="806" xr:uid="{00000000-0005-0000-0000-00002B110000}"/>
    <cellStyle name="Normal 2 5 4 2 3 2" xfId="3045" xr:uid="{00000000-0005-0000-0000-00002C110000}"/>
    <cellStyle name="Normal 2 5 4 2 3 2 2" xfId="7268" xr:uid="{00000000-0005-0000-0000-00002D110000}"/>
    <cellStyle name="Normal 2 5 4 2 3 3" xfId="5123" xr:uid="{00000000-0005-0000-0000-00002E110000}"/>
    <cellStyle name="Normal 2 5 4 2 4" xfId="1228" xr:uid="{00000000-0005-0000-0000-00002F110000}"/>
    <cellStyle name="Normal 2 5 4 2 4 2" xfId="3458" xr:uid="{00000000-0005-0000-0000-000030110000}"/>
    <cellStyle name="Normal 2 5 4 2 4 2 2" xfId="7681" xr:uid="{00000000-0005-0000-0000-000031110000}"/>
    <cellStyle name="Normal 2 5 4 2 4 3" xfId="5536" xr:uid="{00000000-0005-0000-0000-000032110000}"/>
    <cellStyle name="Normal 2 5 4 2 5" xfId="1641" xr:uid="{00000000-0005-0000-0000-000033110000}"/>
    <cellStyle name="Normal 2 5 4 2 5 2" xfId="3871" xr:uid="{00000000-0005-0000-0000-000034110000}"/>
    <cellStyle name="Normal 2 5 4 2 5 2 2" xfId="8094" xr:uid="{00000000-0005-0000-0000-000035110000}"/>
    <cellStyle name="Normal 2 5 4 2 5 3" xfId="5949" xr:uid="{00000000-0005-0000-0000-000036110000}"/>
    <cellStyle name="Normal 2 5 4 2 6" xfId="2055" xr:uid="{00000000-0005-0000-0000-000037110000}"/>
    <cellStyle name="Normal 2 5 4 2 6 2" xfId="4284" xr:uid="{00000000-0005-0000-0000-000038110000}"/>
    <cellStyle name="Normal 2 5 4 2 6 2 2" xfId="8507" xr:uid="{00000000-0005-0000-0000-000039110000}"/>
    <cellStyle name="Normal 2 5 4 2 6 3" xfId="6362" xr:uid="{00000000-0005-0000-0000-00003A110000}"/>
    <cellStyle name="Normal 2 5 4 2 7" xfId="2491" xr:uid="{00000000-0005-0000-0000-00003B110000}"/>
    <cellStyle name="Normal 2 5 4 2 7 2" xfId="6775" xr:uid="{00000000-0005-0000-0000-00003C110000}"/>
    <cellStyle name="Normal 2 5 4 2 8" xfId="4709" xr:uid="{00000000-0005-0000-0000-00003D110000}"/>
    <cellStyle name="Normal 2 5 4 3" xfId="321" xr:uid="{00000000-0005-0000-0000-00003E110000}"/>
    <cellStyle name="Normal 2 5 4 3 2" xfId="808" xr:uid="{00000000-0005-0000-0000-00003F110000}"/>
    <cellStyle name="Normal 2 5 4 3 2 2" xfId="3047" xr:uid="{00000000-0005-0000-0000-000040110000}"/>
    <cellStyle name="Normal 2 5 4 3 2 2 2" xfId="7270" xr:uid="{00000000-0005-0000-0000-000041110000}"/>
    <cellStyle name="Normal 2 5 4 3 2 3" xfId="5125" xr:uid="{00000000-0005-0000-0000-000042110000}"/>
    <cellStyle name="Normal 2 5 4 3 3" xfId="1230" xr:uid="{00000000-0005-0000-0000-000043110000}"/>
    <cellStyle name="Normal 2 5 4 3 3 2" xfId="3460" xr:uid="{00000000-0005-0000-0000-000044110000}"/>
    <cellStyle name="Normal 2 5 4 3 3 2 2" xfId="7683" xr:uid="{00000000-0005-0000-0000-000045110000}"/>
    <cellStyle name="Normal 2 5 4 3 3 3" xfId="5538" xr:uid="{00000000-0005-0000-0000-000046110000}"/>
    <cellStyle name="Normal 2 5 4 3 4" xfId="1643" xr:uid="{00000000-0005-0000-0000-000047110000}"/>
    <cellStyle name="Normal 2 5 4 3 4 2" xfId="3873" xr:uid="{00000000-0005-0000-0000-000048110000}"/>
    <cellStyle name="Normal 2 5 4 3 4 2 2" xfId="8096" xr:uid="{00000000-0005-0000-0000-000049110000}"/>
    <cellStyle name="Normal 2 5 4 3 4 3" xfId="5951" xr:uid="{00000000-0005-0000-0000-00004A110000}"/>
    <cellStyle name="Normal 2 5 4 3 5" xfId="2057" xr:uid="{00000000-0005-0000-0000-00004B110000}"/>
    <cellStyle name="Normal 2 5 4 3 5 2" xfId="4286" xr:uid="{00000000-0005-0000-0000-00004C110000}"/>
    <cellStyle name="Normal 2 5 4 3 5 2 2" xfId="8509" xr:uid="{00000000-0005-0000-0000-00004D110000}"/>
    <cellStyle name="Normal 2 5 4 3 5 3" xfId="6364" xr:uid="{00000000-0005-0000-0000-00004E110000}"/>
    <cellStyle name="Normal 2 5 4 3 6" xfId="2493" xr:uid="{00000000-0005-0000-0000-00004F110000}"/>
    <cellStyle name="Normal 2 5 4 3 6 2" xfId="6777" xr:uid="{00000000-0005-0000-0000-000050110000}"/>
    <cellStyle name="Normal 2 5 4 3 7" xfId="4711" xr:uid="{00000000-0005-0000-0000-000051110000}"/>
    <cellStyle name="Normal 2 5 4 4" xfId="805" xr:uid="{00000000-0005-0000-0000-000052110000}"/>
    <cellStyle name="Normal 2 5 4 4 2" xfId="3044" xr:uid="{00000000-0005-0000-0000-000053110000}"/>
    <cellStyle name="Normal 2 5 4 4 2 2" xfId="7267" xr:uid="{00000000-0005-0000-0000-000054110000}"/>
    <cellStyle name="Normal 2 5 4 4 3" xfId="5122" xr:uid="{00000000-0005-0000-0000-000055110000}"/>
    <cellStyle name="Normal 2 5 4 5" xfId="1227" xr:uid="{00000000-0005-0000-0000-000056110000}"/>
    <cellStyle name="Normal 2 5 4 5 2" xfId="3457" xr:uid="{00000000-0005-0000-0000-000057110000}"/>
    <cellStyle name="Normal 2 5 4 5 2 2" xfId="7680" xr:uid="{00000000-0005-0000-0000-000058110000}"/>
    <cellStyle name="Normal 2 5 4 5 3" xfId="5535" xr:uid="{00000000-0005-0000-0000-000059110000}"/>
    <cellStyle name="Normal 2 5 4 6" xfId="1640" xr:uid="{00000000-0005-0000-0000-00005A110000}"/>
    <cellStyle name="Normal 2 5 4 6 2" xfId="3870" xr:uid="{00000000-0005-0000-0000-00005B110000}"/>
    <cellStyle name="Normal 2 5 4 6 2 2" xfId="8093" xr:uid="{00000000-0005-0000-0000-00005C110000}"/>
    <cellStyle name="Normal 2 5 4 6 3" xfId="5948" xr:uid="{00000000-0005-0000-0000-00005D110000}"/>
    <cellStyle name="Normal 2 5 4 7" xfId="2054" xr:uid="{00000000-0005-0000-0000-00005E110000}"/>
    <cellStyle name="Normal 2 5 4 7 2" xfId="4283" xr:uid="{00000000-0005-0000-0000-00005F110000}"/>
    <cellStyle name="Normal 2 5 4 7 2 2" xfId="8506" xr:uid="{00000000-0005-0000-0000-000060110000}"/>
    <cellStyle name="Normal 2 5 4 7 3" xfId="6361" xr:uid="{00000000-0005-0000-0000-000061110000}"/>
    <cellStyle name="Normal 2 5 4 8" xfId="2490" xr:uid="{00000000-0005-0000-0000-000062110000}"/>
    <cellStyle name="Normal 2 5 4 8 2" xfId="6774" xr:uid="{00000000-0005-0000-0000-000063110000}"/>
    <cellStyle name="Normal 2 5 4 9" xfId="4708" xr:uid="{00000000-0005-0000-0000-000064110000}"/>
    <cellStyle name="Normal 2 5 5" xfId="804" xr:uid="{00000000-0005-0000-0000-000065110000}"/>
    <cellStyle name="Normal 2 5 5 2" xfId="3043" xr:uid="{00000000-0005-0000-0000-000066110000}"/>
    <cellStyle name="Normal 2 5 5 2 2" xfId="7266" xr:uid="{00000000-0005-0000-0000-000067110000}"/>
    <cellStyle name="Normal 2 5 5 3" xfId="5121" xr:uid="{00000000-0005-0000-0000-000068110000}"/>
    <cellStyle name="Normal 2 5 6" xfId="1226" xr:uid="{00000000-0005-0000-0000-000069110000}"/>
    <cellStyle name="Normal 2 5 6 2" xfId="3456" xr:uid="{00000000-0005-0000-0000-00006A110000}"/>
    <cellStyle name="Normal 2 5 6 2 2" xfId="7679" xr:uid="{00000000-0005-0000-0000-00006B110000}"/>
    <cellStyle name="Normal 2 5 6 3" xfId="5534" xr:uid="{00000000-0005-0000-0000-00006C110000}"/>
    <cellStyle name="Normal 2 5 7" xfId="1639" xr:uid="{00000000-0005-0000-0000-00006D110000}"/>
    <cellStyle name="Normal 2 5 7 2" xfId="3869" xr:uid="{00000000-0005-0000-0000-00006E110000}"/>
    <cellStyle name="Normal 2 5 7 2 2" xfId="8092" xr:uid="{00000000-0005-0000-0000-00006F110000}"/>
    <cellStyle name="Normal 2 5 7 3" xfId="5947" xr:uid="{00000000-0005-0000-0000-000070110000}"/>
    <cellStyle name="Normal 2 5 8" xfId="2053" xr:uid="{00000000-0005-0000-0000-000071110000}"/>
    <cellStyle name="Normal 2 5 8 2" xfId="4282" xr:uid="{00000000-0005-0000-0000-000072110000}"/>
    <cellStyle name="Normal 2 5 8 2 2" xfId="8505" xr:uid="{00000000-0005-0000-0000-000073110000}"/>
    <cellStyle name="Normal 2 5 8 3" xfId="6360" xr:uid="{00000000-0005-0000-0000-000074110000}"/>
    <cellStyle name="Normal 2 5 9" xfId="2489" xr:uid="{00000000-0005-0000-0000-000075110000}"/>
    <cellStyle name="Normal 2 5 9 2" xfId="6773" xr:uid="{00000000-0005-0000-0000-000076110000}"/>
    <cellStyle name="Normal 2 6" xfId="322" xr:uid="{00000000-0005-0000-0000-000077110000}"/>
    <cellStyle name="Normal 2 7" xfId="770" xr:uid="{00000000-0005-0000-0000-000078110000}"/>
    <cellStyle name="Normal 2 8" xfId="4496"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1"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4" xr:uid="{00000000-0005-0000-0000-000081110000}"/>
    <cellStyle name="Normal 3 2 3 2 2 2 2" xfId="3051" xr:uid="{00000000-0005-0000-0000-000082110000}"/>
    <cellStyle name="Normal 3 2 3 2 2 2 2 2" xfId="7274" xr:uid="{00000000-0005-0000-0000-000083110000}"/>
    <cellStyle name="Normal 3 2 3 2 2 2 3" xfId="5129" xr:uid="{00000000-0005-0000-0000-000084110000}"/>
    <cellStyle name="Normal 3 2 3 2 2 3" xfId="1234" xr:uid="{00000000-0005-0000-0000-000085110000}"/>
    <cellStyle name="Normal 3 2 3 2 2 3 2" xfId="3464" xr:uid="{00000000-0005-0000-0000-000086110000}"/>
    <cellStyle name="Normal 3 2 3 2 2 3 2 2" xfId="7687" xr:uid="{00000000-0005-0000-0000-000087110000}"/>
    <cellStyle name="Normal 3 2 3 2 2 3 3" xfId="5542" xr:uid="{00000000-0005-0000-0000-000088110000}"/>
    <cellStyle name="Normal 3 2 3 2 2 4" xfId="1647" xr:uid="{00000000-0005-0000-0000-000089110000}"/>
    <cellStyle name="Normal 3 2 3 2 2 4 2" xfId="3877" xr:uid="{00000000-0005-0000-0000-00008A110000}"/>
    <cellStyle name="Normal 3 2 3 2 2 4 2 2" xfId="8100" xr:uid="{00000000-0005-0000-0000-00008B110000}"/>
    <cellStyle name="Normal 3 2 3 2 2 4 3" xfId="5955" xr:uid="{00000000-0005-0000-0000-00008C110000}"/>
    <cellStyle name="Normal 3 2 3 2 2 5" xfId="2061" xr:uid="{00000000-0005-0000-0000-00008D110000}"/>
    <cellStyle name="Normal 3 2 3 2 2 5 2" xfId="4290" xr:uid="{00000000-0005-0000-0000-00008E110000}"/>
    <cellStyle name="Normal 3 2 3 2 2 5 2 2" xfId="8513" xr:uid="{00000000-0005-0000-0000-00008F110000}"/>
    <cellStyle name="Normal 3 2 3 2 2 5 3" xfId="6368" xr:uid="{00000000-0005-0000-0000-000090110000}"/>
    <cellStyle name="Normal 3 2 3 2 2 6" xfId="2497" xr:uid="{00000000-0005-0000-0000-000091110000}"/>
    <cellStyle name="Normal 3 2 3 2 2 6 2" xfId="6781" xr:uid="{00000000-0005-0000-0000-000092110000}"/>
    <cellStyle name="Normal 3 2 3 2 2 7" xfId="4715" xr:uid="{00000000-0005-0000-0000-000093110000}"/>
    <cellStyle name="Normal 3 2 3 2 3" xfId="813" xr:uid="{00000000-0005-0000-0000-000094110000}"/>
    <cellStyle name="Normal 3 2 3 2 3 2" xfId="3050" xr:uid="{00000000-0005-0000-0000-000095110000}"/>
    <cellStyle name="Normal 3 2 3 2 3 2 2" xfId="7273" xr:uid="{00000000-0005-0000-0000-000096110000}"/>
    <cellStyle name="Normal 3 2 3 2 3 3" xfId="5128" xr:uid="{00000000-0005-0000-0000-000097110000}"/>
    <cellStyle name="Normal 3 2 3 2 4" xfId="1233" xr:uid="{00000000-0005-0000-0000-000098110000}"/>
    <cellStyle name="Normal 3 2 3 2 4 2" xfId="3463" xr:uid="{00000000-0005-0000-0000-000099110000}"/>
    <cellStyle name="Normal 3 2 3 2 4 2 2" xfId="7686" xr:uid="{00000000-0005-0000-0000-00009A110000}"/>
    <cellStyle name="Normal 3 2 3 2 4 3" xfId="5541" xr:uid="{00000000-0005-0000-0000-00009B110000}"/>
    <cellStyle name="Normal 3 2 3 2 5" xfId="1646" xr:uid="{00000000-0005-0000-0000-00009C110000}"/>
    <cellStyle name="Normal 3 2 3 2 5 2" xfId="3876" xr:uid="{00000000-0005-0000-0000-00009D110000}"/>
    <cellStyle name="Normal 3 2 3 2 5 2 2" xfId="8099" xr:uid="{00000000-0005-0000-0000-00009E110000}"/>
    <cellStyle name="Normal 3 2 3 2 5 3" xfId="5954" xr:uid="{00000000-0005-0000-0000-00009F110000}"/>
    <cellStyle name="Normal 3 2 3 2 6" xfId="2060" xr:uid="{00000000-0005-0000-0000-0000A0110000}"/>
    <cellStyle name="Normal 3 2 3 2 6 2" xfId="4289" xr:uid="{00000000-0005-0000-0000-0000A1110000}"/>
    <cellStyle name="Normal 3 2 3 2 6 2 2" xfId="8512" xr:uid="{00000000-0005-0000-0000-0000A2110000}"/>
    <cellStyle name="Normal 3 2 3 2 6 3" xfId="6367" xr:uid="{00000000-0005-0000-0000-0000A3110000}"/>
    <cellStyle name="Normal 3 2 3 2 7" xfId="2496" xr:uid="{00000000-0005-0000-0000-0000A4110000}"/>
    <cellStyle name="Normal 3 2 3 2 7 2" xfId="6780" xr:uid="{00000000-0005-0000-0000-0000A5110000}"/>
    <cellStyle name="Normal 3 2 3 2 8" xfId="4714" xr:uid="{00000000-0005-0000-0000-0000A6110000}"/>
    <cellStyle name="Normal 3 2 3 3" xfId="329" xr:uid="{00000000-0005-0000-0000-0000A7110000}"/>
    <cellStyle name="Normal 3 2 3 3 2" xfId="815" xr:uid="{00000000-0005-0000-0000-0000A8110000}"/>
    <cellStyle name="Normal 3 2 3 3 2 2" xfId="3052" xr:uid="{00000000-0005-0000-0000-0000A9110000}"/>
    <cellStyle name="Normal 3 2 3 3 2 2 2" xfId="7275" xr:uid="{00000000-0005-0000-0000-0000AA110000}"/>
    <cellStyle name="Normal 3 2 3 3 2 3" xfId="5130" xr:uid="{00000000-0005-0000-0000-0000AB110000}"/>
    <cellStyle name="Normal 3 2 3 3 3" xfId="1235" xr:uid="{00000000-0005-0000-0000-0000AC110000}"/>
    <cellStyle name="Normal 3 2 3 3 3 2" xfId="3465" xr:uid="{00000000-0005-0000-0000-0000AD110000}"/>
    <cellStyle name="Normal 3 2 3 3 3 2 2" xfId="7688" xr:uid="{00000000-0005-0000-0000-0000AE110000}"/>
    <cellStyle name="Normal 3 2 3 3 3 3" xfId="5543" xr:uid="{00000000-0005-0000-0000-0000AF110000}"/>
    <cellStyle name="Normal 3 2 3 3 4" xfId="1648" xr:uid="{00000000-0005-0000-0000-0000B0110000}"/>
    <cellStyle name="Normal 3 2 3 3 4 2" xfId="3878" xr:uid="{00000000-0005-0000-0000-0000B1110000}"/>
    <cellStyle name="Normal 3 2 3 3 4 2 2" xfId="8101" xr:uid="{00000000-0005-0000-0000-0000B2110000}"/>
    <cellStyle name="Normal 3 2 3 3 4 3" xfId="5956" xr:uid="{00000000-0005-0000-0000-0000B3110000}"/>
    <cellStyle name="Normal 3 2 3 3 5" xfId="2062" xr:uid="{00000000-0005-0000-0000-0000B4110000}"/>
    <cellStyle name="Normal 3 2 3 3 5 2" xfId="4291" xr:uid="{00000000-0005-0000-0000-0000B5110000}"/>
    <cellStyle name="Normal 3 2 3 3 5 2 2" xfId="8514" xr:uid="{00000000-0005-0000-0000-0000B6110000}"/>
    <cellStyle name="Normal 3 2 3 3 5 3" xfId="6369" xr:uid="{00000000-0005-0000-0000-0000B7110000}"/>
    <cellStyle name="Normal 3 2 3 3 6" xfId="2498" xr:uid="{00000000-0005-0000-0000-0000B8110000}"/>
    <cellStyle name="Normal 3 2 3 3 6 2" xfId="6782" xr:uid="{00000000-0005-0000-0000-0000B9110000}"/>
    <cellStyle name="Normal 3 2 3 3 7" xfId="4716" xr:uid="{00000000-0005-0000-0000-0000BA110000}"/>
    <cellStyle name="Normal 3 2 3 4" xfId="812" xr:uid="{00000000-0005-0000-0000-0000BB110000}"/>
    <cellStyle name="Normal 3 2 3 4 2" xfId="3049" xr:uid="{00000000-0005-0000-0000-0000BC110000}"/>
    <cellStyle name="Normal 3 2 3 4 2 2" xfId="7272" xr:uid="{00000000-0005-0000-0000-0000BD110000}"/>
    <cellStyle name="Normal 3 2 3 4 3" xfId="5127" xr:uid="{00000000-0005-0000-0000-0000BE110000}"/>
    <cellStyle name="Normal 3 2 3 5" xfId="1232" xr:uid="{00000000-0005-0000-0000-0000BF110000}"/>
    <cellStyle name="Normal 3 2 3 5 2" xfId="3462" xr:uid="{00000000-0005-0000-0000-0000C0110000}"/>
    <cellStyle name="Normal 3 2 3 5 2 2" xfId="7685" xr:uid="{00000000-0005-0000-0000-0000C1110000}"/>
    <cellStyle name="Normal 3 2 3 5 3" xfId="5540" xr:uid="{00000000-0005-0000-0000-0000C2110000}"/>
    <cellStyle name="Normal 3 2 3 6" xfId="1645" xr:uid="{00000000-0005-0000-0000-0000C3110000}"/>
    <cellStyle name="Normal 3 2 3 6 2" xfId="3875" xr:uid="{00000000-0005-0000-0000-0000C4110000}"/>
    <cellStyle name="Normal 3 2 3 6 2 2" xfId="8098" xr:uid="{00000000-0005-0000-0000-0000C5110000}"/>
    <cellStyle name="Normal 3 2 3 6 3" xfId="5953" xr:uid="{00000000-0005-0000-0000-0000C6110000}"/>
    <cellStyle name="Normal 3 2 3 7" xfId="2059" xr:uid="{00000000-0005-0000-0000-0000C7110000}"/>
    <cellStyle name="Normal 3 2 3 7 2" xfId="4288" xr:uid="{00000000-0005-0000-0000-0000C8110000}"/>
    <cellStyle name="Normal 3 2 3 7 2 2" xfId="8511" xr:uid="{00000000-0005-0000-0000-0000C9110000}"/>
    <cellStyle name="Normal 3 2 3 7 3" xfId="6366" xr:uid="{00000000-0005-0000-0000-0000CA110000}"/>
    <cellStyle name="Normal 3 2 3 8" xfId="2495" xr:uid="{00000000-0005-0000-0000-0000CB110000}"/>
    <cellStyle name="Normal 3 2 3 8 2" xfId="6779" xr:uid="{00000000-0005-0000-0000-0000CC110000}"/>
    <cellStyle name="Normal 3 2 3 9" xfId="4713" xr:uid="{00000000-0005-0000-0000-0000CD110000}"/>
    <cellStyle name="Normal 3 2 4" xfId="810" xr:uid="{00000000-0005-0000-0000-0000CE110000}"/>
    <cellStyle name="Normal 3 2 4 2" xfId="3048" xr:uid="{00000000-0005-0000-0000-0000CF110000}"/>
    <cellStyle name="Normal 3 2 4 2 2" xfId="7271" xr:uid="{00000000-0005-0000-0000-0000D0110000}"/>
    <cellStyle name="Normal 3 2 4 3" xfId="5126" xr:uid="{00000000-0005-0000-0000-0000D1110000}"/>
    <cellStyle name="Normal 3 2 5" xfId="1231" xr:uid="{00000000-0005-0000-0000-0000D2110000}"/>
    <cellStyle name="Normal 3 2 5 2" xfId="3461" xr:uid="{00000000-0005-0000-0000-0000D3110000}"/>
    <cellStyle name="Normal 3 2 5 2 2" xfId="7684" xr:uid="{00000000-0005-0000-0000-0000D4110000}"/>
    <cellStyle name="Normal 3 2 5 3" xfId="5539" xr:uid="{00000000-0005-0000-0000-0000D5110000}"/>
    <cellStyle name="Normal 3 2 6" xfId="1644" xr:uid="{00000000-0005-0000-0000-0000D6110000}"/>
    <cellStyle name="Normal 3 2 6 2" xfId="3874" xr:uid="{00000000-0005-0000-0000-0000D7110000}"/>
    <cellStyle name="Normal 3 2 6 2 2" xfId="8097" xr:uid="{00000000-0005-0000-0000-0000D8110000}"/>
    <cellStyle name="Normal 3 2 6 3" xfId="5952" xr:uid="{00000000-0005-0000-0000-0000D9110000}"/>
    <cellStyle name="Normal 3 2 7" xfId="2058" xr:uid="{00000000-0005-0000-0000-0000DA110000}"/>
    <cellStyle name="Normal 3 2 7 2" xfId="4287" xr:uid="{00000000-0005-0000-0000-0000DB110000}"/>
    <cellStyle name="Normal 3 2 7 2 2" xfId="8510" xr:uid="{00000000-0005-0000-0000-0000DC110000}"/>
    <cellStyle name="Normal 3 2 7 3" xfId="6365" xr:uid="{00000000-0005-0000-0000-0000DD110000}"/>
    <cellStyle name="Normal 3 2 8" xfId="2494" xr:uid="{00000000-0005-0000-0000-0000DE110000}"/>
    <cellStyle name="Normal 3 2 8 2" xfId="6778" xr:uid="{00000000-0005-0000-0000-0000DF110000}"/>
    <cellStyle name="Normal 3 2 9" xfId="4712"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9"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3" xr:uid="{00000000-0005-0000-0000-0000EA110000}"/>
    <cellStyle name="Normal 4 2 2 10 2" xfId="4292" xr:uid="{00000000-0005-0000-0000-0000EB110000}"/>
    <cellStyle name="Normal 4 2 2 10 2 2" xfId="8515" xr:uid="{00000000-0005-0000-0000-0000EC110000}"/>
    <cellStyle name="Normal 4 2 2 10 3" xfId="6370" xr:uid="{00000000-0005-0000-0000-0000ED110000}"/>
    <cellStyle name="Normal 4 2 2 11" xfId="2499" xr:uid="{00000000-0005-0000-0000-0000EE110000}"/>
    <cellStyle name="Normal 4 2 2 11 2" xfId="6783" xr:uid="{00000000-0005-0000-0000-0000EF110000}"/>
    <cellStyle name="Normal 4 2 2 12" xfId="4718" xr:uid="{00000000-0005-0000-0000-0000F0110000}"/>
    <cellStyle name="Normal 4 2 2 2" xfId="338" xr:uid="{00000000-0005-0000-0000-0000F1110000}"/>
    <cellStyle name="Normal 4 2 2 3" xfId="339" xr:uid="{00000000-0005-0000-0000-0000F2110000}"/>
    <cellStyle name="Normal 4 2 2 3 10" xfId="4719"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20" xr:uid="{00000000-0005-0000-0000-0000F7110000}"/>
    <cellStyle name="Normal 4 2 2 3 2 2 2 2 2" xfId="3057" xr:uid="{00000000-0005-0000-0000-0000F8110000}"/>
    <cellStyle name="Normal 4 2 2 3 2 2 2 2 2 2" xfId="7280" xr:uid="{00000000-0005-0000-0000-0000F9110000}"/>
    <cellStyle name="Normal 4 2 2 3 2 2 2 2 3" xfId="5135" xr:uid="{00000000-0005-0000-0000-0000FA110000}"/>
    <cellStyle name="Normal 4 2 2 3 2 2 2 3" xfId="1240" xr:uid="{00000000-0005-0000-0000-0000FB110000}"/>
    <cellStyle name="Normal 4 2 2 3 2 2 2 3 2" xfId="3470" xr:uid="{00000000-0005-0000-0000-0000FC110000}"/>
    <cellStyle name="Normal 4 2 2 3 2 2 2 3 2 2" xfId="7693" xr:uid="{00000000-0005-0000-0000-0000FD110000}"/>
    <cellStyle name="Normal 4 2 2 3 2 2 2 3 3" xfId="5548" xr:uid="{00000000-0005-0000-0000-0000FE110000}"/>
    <cellStyle name="Normal 4 2 2 3 2 2 2 4" xfId="1653" xr:uid="{00000000-0005-0000-0000-0000FF110000}"/>
    <cellStyle name="Normal 4 2 2 3 2 2 2 4 2" xfId="3883" xr:uid="{00000000-0005-0000-0000-000000120000}"/>
    <cellStyle name="Normal 4 2 2 3 2 2 2 4 2 2" xfId="8106" xr:uid="{00000000-0005-0000-0000-000001120000}"/>
    <cellStyle name="Normal 4 2 2 3 2 2 2 4 3" xfId="5961" xr:uid="{00000000-0005-0000-0000-000002120000}"/>
    <cellStyle name="Normal 4 2 2 3 2 2 2 5" xfId="2067" xr:uid="{00000000-0005-0000-0000-000003120000}"/>
    <cellStyle name="Normal 4 2 2 3 2 2 2 5 2" xfId="4296" xr:uid="{00000000-0005-0000-0000-000004120000}"/>
    <cellStyle name="Normal 4 2 2 3 2 2 2 5 2 2" xfId="8519" xr:uid="{00000000-0005-0000-0000-000005120000}"/>
    <cellStyle name="Normal 4 2 2 3 2 2 2 5 3" xfId="6374" xr:uid="{00000000-0005-0000-0000-000006120000}"/>
    <cellStyle name="Normal 4 2 2 3 2 2 2 6" xfId="2503" xr:uid="{00000000-0005-0000-0000-000007120000}"/>
    <cellStyle name="Normal 4 2 2 3 2 2 2 6 2" xfId="6787" xr:uid="{00000000-0005-0000-0000-000008120000}"/>
    <cellStyle name="Normal 4 2 2 3 2 2 2 7" xfId="4722" xr:uid="{00000000-0005-0000-0000-000009120000}"/>
    <cellStyle name="Normal 4 2 2 3 2 2 3" xfId="819" xr:uid="{00000000-0005-0000-0000-00000A120000}"/>
    <cellStyle name="Normal 4 2 2 3 2 2 3 2" xfId="3056" xr:uid="{00000000-0005-0000-0000-00000B120000}"/>
    <cellStyle name="Normal 4 2 2 3 2 2 3 2 2" xfId="7279" xr:uid="{00000000-0005-0000-0000-00000C120000}"/>
    <cellStyle name="Normal 4 2 2 3 2 2 3 3" xfId="5134" xr:uid="{00000000-0005-0000-0000-00000D120000}"/>
    <cellStyle name="Normal 4 2 2 3 2 2 4" xfId="1239" xr:uid="{00000000-0005-0000-0000-00000E120000}"/>
    <cellStyle name="Normal 4 2 2 3 2 2 4 2" xfId="3469" xr:uid="{00000000-0005-0000-0000-00000F120000}"/>
    <cellStyle name="Normal 4 2 2 3 2 2 4 2 2" xfId="7692" xr:uid="{00000000-0005-0000-0000-000010120000}"/>
    <cellStyle name="Normal 4 2 2 3 2 2 4 3" xfId="5547" xr:uid="{00000000-0005-0000-0000-000011120000}"/>
    <cellStyle name="Normal 4 2 2 3 2 2 5" xfId="1652" xr:uid="{00000000-0005-0000-0000-000012120000}"/>
    <cellStyle name="Normal 4 2 2 3 2 2 5 2" xfId="3882" xr:uid="{00000000-0005-0000-0000-000013120000}"/>
    <cellStyle name="Normal 4 2 2 3 2 2 5 2 2" xfId="8105" xr:uid="{00000000-0005-0000-0000-000014120000}"/>
    <cellStyle name="Normal 4 2 2 3 2 2 5 3" xfId="5960" xr:uid="{00000000-0005-0000-0000-000015120000}"/>
    <cellStyle name="Normal 4 2 2 3 2 2 6" xfId="2066" xr:uid="{00000000-0005-0000-0000-000016120000}"/>
    <cellStyle name="Normal 4 2 2 3 2 2 6 2" xfId="4295" xr:uid="{00000000-0005-0000-0000-000017120000}"/>
    <cellStyle name="Normal 4 2 2 3 2 2 6 2 2" xfId="8518" xr:uid="{00000000-0005-0000-0000-000018120000}"/>
    <cellStyle name="Normal 4 2 2 3 2 2 6 3" xfId="6373" xr:uid="{00000000-0005-0000-0000-000019120000}"/>
    <cellStyle name="Normal 4 2 2 3 2 2 7" xfId="2502" xr:uid="{00000000-0005-0000-0000-00001A120000}"/>
    <cellStyle name="Normal 4 2 2 3 2 2 7 2" xfId="6786" xr:uid="{00000000-0005-0000-0000-00001B120000}"/>
    <cellStyle name="Normal 4 2 2 3 2 2 8" xfId="4721" xr:uid="{00000000-0005-0000-0000-00001C120000}"/>
    <cellStyle name="Normal 4 2 2 3 2 3" xfId="343" xr:uid="{00000000-0005-0000-0000-00001D120000}"/>
    <cellStyle name="Normal 4 2 2 3 2 3 2" xfId="821" xr:uid="{00000000-0005-0000-0000-00001E120000}"/>
    <cellStyle name="Normal 4 2 2 3 2 3 2 2" xfId="3058" xr:uid="{00000000-0005-0000-0000-00001F120000}"/>
    <cellStyle name="Normal 4 2 2 3 2 3 2 2 2" xfId="7281" xr:uid="{00000000-0005-0000-0000-000020120000}"/>
    <cellStyle name="Normal 4 2 2 3 2 3 2 3" xfId="5136" xr:uid="{00000000-0005-0000-0000-000021120000}"/>
    <cellStyle name="Normal 4 2 2 3 2 3 3" xfId="1241" xr:uid="{00000000-0005-0000-0000-000022120000}"/>
    <cellStyle name="Normal 4 2 2 3 2 3 3 2" xfId="3471" xr:uid="{00000000-0005-0000-0000-000023120000}"/>
    <cellStyle name="Normal 4 2 2 3 2 3 3 2 2" xfId="7694" xr:uid="{00000000-0005-0000-0000-000024120000}"/>
    <cellStyle name="Normal 4 2 2 3 2 3 3 3" xfId="5549" xr:uid="{00000000-0005-0000-0000-000025120000}"/>
    <cellStyle name="Normal 4 2 2 3 2 3 4" xfId="1654" xr:uid="{00000000-0005-0000-0000-000026120000}"/>
    <cellStyle name="Normal 4 2 2 3 2 3 4 2" xfId="3884" xr:uid="{00000000-0005-0000-0000-000027120000}"/>
    <cellStyle name="Normal 4 2 2 3 2 3 4 2 2" xfId="8107" xr:uid="{00000000-0005-0000-0000-000028120000}"/>
    <cellStyle name="Normal 4 2 2 3 2 3 4 3" xfId="5962" xr:uid="{00000000-0005-0000-0000-000029120000}"/>
    <cellStyle name="Normal 4 2 2 3 2 3 5" xfId="2068" xr:uid="{00000000-0005-0000-0000-00002A120000}"/>
    <cellStyle name="Normal 4 2 2 3 2 3 5 2" xfId="4297" xr:uid="{00000000-0005-0000-0000-00002B120000}"/>
    <cellStyle name="Normal 4 2 2 3 2 3 5 2 2" xfId="8520" xr:uid="{00000000-0005-0000-0000-00002C120000}"/>
    <cellStyle name="Normal 4 2 2 3 2 3 5 3" xfId="6375" xr:uid="{00000000-0005-0000-0000-00002D120000}"/>
    <cellStyle name="Normal 4 2 2 3 2 3 6" xfId="2504" xr:uid="{00000000-0005-0000-0000-00002E120000}"/>
    <cellStyle name="Normal 4 2 2 3 2 3 6 2" xfId="6788" xr:uid="{00000000-0005-0000-0000-00002F120000}"/>
    <cellStyle name="Normal 4 2 2 3 2 3 7" xfId="4723" xr:uid="{00000000-0005-0000-0000-000030120000}"/>
    <cellStyle name="Normal 4 2 2 3 2 4" xfId="818" xr:uid="{00000000-0005-0000-0000-000031120000}"/>
    <cellStyle name="Normal 4 2 2 3 2 4 2" xfId="3055" xr:uid="{00000000-0005-0000-0000-000032120000}"/>
    <cellStyle name="Normal 4 2 2 3 2 4 2 2" xfId="7278" xr:uid="{00000000-0005-0000-0000-000033120000}"/>
    <cellStyle name="Normal 4 2 2 3 2 4 3" xfId="5133" xr:uid="{00000000-0005-0000-0000-000034120000}"/>
    <cellStyle name="Normal 4 2 2 3 2 5" xfId="1238" xr:uid="{00000000-0005-0000-0000-000035120000}"/>
    <cellStyle name="Normal 4 2 2 3 2 5 2" xfId="3468" xr:uid="{00000000-0005-0000-0000-000036120000}"/>
    <cellStyle name="Normal 4 2 2 3 2 5 2 2" xfId="7691" xr:uid="{00000000-0005-0000-0000-000037120000}"/>
    <cellStyle name="Normal 4 2 2 3 2 5 3" xfId="5546" xr:uid="{00000000-0005-0000-0000-000038120000}"/>
    <cellStyle name="Normal 4 2 2 3 2 6" xfId="1651" xr:uid="{00000000-0005-0000-0000-000039120000}"/>
    <cellStyle name="Normal 4 2 2 3 2 6 2" xfId="3881" xr:uid="{00000000-0005-0000-0000-00003A120000}"/>
    <cellStyle name="Normal 4 2 2 3 2 6 2 2" xfId="8104" xr:uid="{00000000-0005-0000-0000-00003B120000}"/>
    <cellStyle name="Normal 4 2 2 3 2 6 3" xfId="5959" xr:uid="{00000000-0005-0000-0000-00003C120000}"/>
    <cellStyle name="Normal 4 2 2 3 2 7" xfId="2065" xr:uid="{00000000-0005-0000-0000-00003D120000}"/>
    <cellStyle name="Normal 4 2 2 3 2 7 2" xfId="4294" xr:uid="{00000000-0005-0000-0000-00003E120000}"/>
    <cellStyle name="Normal 4 2 2 3 2 7 2 2" xfId="8517" xr:uid="{00000000-0005-0000-0000-00003F120000}"/>
    <cellStyle name="Normal 4 2 2 3 2 7 3" xfId="6372" xr:uid="{00000000-0005-0000-0000-000040120000}"/>
    <cellStyle name="Normal 4 2 2 3 2 8" xfId="2501" xr:uid="{00000000-0005-0000-0000-000041120000}"/>
    <cellStyle name="Normal 4 2 2 3 2 8 2" xfId="6785" xr:uid="{00000000-0005-0000-0000-000042120000}"/>
    <cellStyle name="Normal 4 2 2 3 2 9" xfId="4720" xr:uid="{00000000-0005-0000-0000-000043120000}"/>
    <cellStyle name="Normal 4 2 2 3 3" xfId="344" xr:uid="{00000000-0005-0000-0000-000044120000}"/>
    <cellStyle name="Normal 4 2 2 3 3 2" xfId="345" xr:uid="{00000000-0005-0000-0000-000045120000}"/>
    <cellStyle name="Normal 4 2 2 3 3 2 2" xfId="823" xr:uid="{00000000-0005-0000-0000-000046120000}"/>
    <cellStyle name="Normal 4 2 2 3 3 2 2 2" xfId="3060" xr:uid="{00000000-0005-0000-0000-000047120000}"/>
    <cellStyle name="Normal 4 2 2 3 3 2 2 2 2" xfId="7283" xr:uid="{00000000-0005-0000-0000-000048120000}"/>
    <cellStyle name="Normal 4 2 2 3 3 2 2 3" xfId="5138" xr:uid="{00000000-0005-0000-0000-000049120000}"/>
    <cellStyle name="Normal 4 2 2 3 3 2 3" xfId="1243" xr:uid="{00000000-0005-0000-0000-00004A120000}"/>
    <cellStyle name="Normal 4 2 2 3 3 2 3 2" xfId="3473" xr:uid="{00000000-0005-0000-0000-00004B120000}"/>
    <cellStyle name="Normal 4 2 2 3 3 2 3 2 2" xfId="7696" xr:uid="{00000000-0005-0000-0000-00004C120000}"/>
    <cellStyle name="Normal 4 2 2 3 3 2 3 3" xfId="5551" xr:uid="{00000000-0005-0000-0000-00004D120000}"/>
    <cellStyle name="Normal 4 2 2 3 3 2 4" xfId="1656" xr:uid="{00000000-0005-0000-0000-00004E120000}"/>
    <cellStyle name="Normal 4 2 2 3 3 2 4 2" xfId="3886" xr:uid="{00000000-0005-0000-0000-00004F120000}"/>
    <cellStyle name="Normal 4 2 2 3 3 2 4 2 2" xfId="8109" xr:uid="{00000000-0005-0000-0000-000050120000}"/>
    <cellStyle name="Normal 4 2 2 3 3 2 4 3" xfId="5964" xr:uid="{00000000-0005-0000-0000-000051120000}"/>
    <cellStyle name="Normal 4 2 2 3 3 2 5" xfId="2070" xr:uid="{00000000-0005-0000-0000-000052120000}"/>
    <cellStyle name="Normal 4 2 2 3 3 2 5 2" xfId="4299" xr:uid="{00000000-0005-0000-0000-000053120000}"/>
    <cellStyle name="Normal 4 2 2 3 3 2 5 2 2" xfId="8522" xr:uid="{00000000-0005-0000-0000-000054120000}"/>
    <cellStyle name="Normal 4 2 2 3 3 2 5 3" xfId="6377" xr:uid="{00000000-0005-0000-0000-000055120000}"/>
    <cellStyle name="Normal 4 2 2 3 3 2 6" xfId="2506" xr:uid="{00000000-0005-0000-0000-000056120000}"/>
    <cellStyle name="Normal 4 2 2 3 3 2 6 2" xfId="6790" xr:uid="{00000000-0005-0000-0000-000057120000}"/>
    <cellStyle name="Normal 4 2 2 3 3 2 7" xfId="4725" xr:uid="{00000000-0005-0000-0000-000058120000}"/>
    <cellStyle name="Normal 4 2 2 3 3 3" xfId="822" xr:uid="{00000000-0005-0000-0000-000059120000}"/>
    <cellStyle name="Normal 4 2 2 3 3 3 2" xfId="3059" xr:uid="{00000000-0005-0000-0000-00005A120000}"/>
    <cellStyle name="Normal 4 2 2 3 3 3 2 2" xfId="7282" xr:uid="{00000000-0005-0000-0000-00005B120000}"/>
    <cellStyle name="Normal 4 2 2 3 3 3 3" xfId="5137" xr:uid="{00000000-0005-0000-0000-00005C120000}"/>
    <cellStyle name="Normal 4 2 2 3 3 4" xfId="1242" xr:uid="{00000000-0005-0000-0000-00005D120000}"/>
    <cellStyle name="Normal 4 2 2 3 3 4 2" xfId="3472" xr:uid="{00000000-0005-0000-0000-00005E120000}"/>
    <cellStyle name="Normal 4 2 2 3 3 4 2 2" xfId="7695" xr:uid="{00000000-0005-0000-0000-00005F120000}"/>
    <cellStyle name="Normal 4 2 2 3 3 4 3" xfId="5550" xr:uid="{00000000-0005-0000-0000-000060120000}"/>
    <cellStyle name="Normal 4 2 2 3 3 5" xfId="1655" xr:uid="{00000000-0005-0000-0000-000061120000}"/>
    <cellStyle name="Normal 4 2 2 3 3 5 2" xfId="3885" xr:uid="{00000000-0005-0000-0000-000062120000}"/>
    <cellStyle name="Normal 4 2 2 3 3 5 2 2" xfId="8108" xr:uid="{00000000-0005-0000-0000-000063120000}"/>
    <cellStyle name="Normal 4 2 2 3 3 5 3" xfId="5963" xr:uid="{00000000-0005-0000-0000-000064120000}"/>
    <cellStyle name="Normal 4 2 2 3 3 6" xfId="2069" xr:uid="{00000000-0005-0000-0000-000065120000}"/>
    <cellStyle name="Normal 4 2 2 3 3 6 2" xfId="4298" xr:uid="{00000000-0005-0000-0000-000066120000}"/>
    <cellStyle name="Normal 4 2 2 3 3 6 2 2" xfId="8521" xr:uid="{00000000-0005-0000-0000-000067120000}"/>
    <cellStyle name="Normal 4 2 2 3 3 6 3" xfId="6376" xr:uid="{00000000-0005-0000-0000-000068120000}"/>
    <cellStyle name="Normal 4 2 2 3 3 7" xfId="2505" xr:uid="{00000000-0005-0000-0000-000069120000}"/>
    <cellStyle name="Normal 4 2 2 3 3 7 2" xfId="6789" xr:uid="{00000000-0005-0000-0000-00006A120000}"/>
    <cellStyle name="Normal 4 2 2 3 3 8" xfId="4724" xr:uid="{00000000-0005-0000-0000-00006B120000}"/>
    <cellStyle name="Normal 4 2 2 3 4" xfId="346" xr:uid="{00000000-0005-0000-0000-00006C120000}"/>
    <cellStyle name="Normal 4 2 2 3 4 2" xfId="824" xr:uid="{00000000-0005-0000-0000-00006D120000}"/>
    <cellStyle name="Normal 4 2 2 3 4 2 2" xfId="3061" xr:uid="{00000000-0005-0000-0000-00006E120000}"/>
    <cellStyle name="Normal 4 2 2 3 4 2 2 2" xfId="7284" xr:uid="{00000000-0005-0000-0000-00006F120000}"/>
    <cellStyle name="Normal 4 2 2 3 4 2 3" xfId="5139" xr:uid="{00000000-0005-0000-0000-000070120000}"/>
    <cellStyle name="Normal 4 2 2 3 4 3" xfId="1244" xr:uid="{00000000-0005-0000-0000-000071120000}"/>
    <cellStyle name="Normal 4 2 2 3 4 3 2" xfId="3474" xr:uid="{00000000-0005-0000-0000-000072120000}"/>
    <cellStyle name="Normal 4 2 2 3 4 3 2 2" xfId="7697" xr:uid="{00000000-0005-0000-0000-000073120000}"/>
    <cellStyle name="Normal 4 2 2 3 4 3 3" xfId="5552" xr:uid="{00000000-0005-0000-0000-000074120000}"/>
    <cellStyle name="Normal 4 2 2 3 4 4" xfId="1657" xr:uid="{00000000-0005-0000-0000-000075120000}"/>
    <cellStyle name="Normal 4 2 2 3 4 4 2" xfId="3887" xr:uid="{00000000-0005-0000-0000-000076120000}"/>
    <cellStyle name="Normal 4 2 2 3 4 4 2 2" xfId="8110" xr:uid="{00000000-0005-0000-0000-000077120000}"/>
    <cellStyle name="Normal 4 2 2 3 4 4 3" xfId="5965" xr:uid="{00000000-0005-0000-0000-000078120000}"/>
    <cellStyle name="Normal 4 2 2 3 4 5" xfId="2071" xr:uid="{00000000-0005-0000-0000-000079120000}"/>
    <cellStyle name="Normal 4 2 2 3 4 5 2" xfId="4300" xr:uid="{00000000-0005-0000-0000-00007A120000}"/>
    <cellStyle name="Normal 4 2 2 3 4 5 2 2" xfId="8523" xr:uid="{00000000-0005-0000-0000-00007B120000}"/>
    <cellStyle name="Normal 4 2 2 3 4 5 3" xfId="6378" xr:uid="{00000000-0005-0000-0000-00007C120000}"/>
    <cellStyle name="Normal 4 2 2 3 4 6" xfId="2507" xr:uid="{00000000-0005-0000-0000-00007D120000}"/>
    <cellStyle name="Normal 4 2 2 3 4 6 2" xfId="6791" xr:uid="{00000000-0005-0000-0000-00007E120000}"/>
    <cellStyle name="Normal 4 2 2 3 4 7" xfId="4726" xr:uid="{00000000-0005-0000-0000-00007F120000}"/>
    <cellStyle name="Normal 4 2 2 3 5" xfId="817" xr:uid="{00000000-0005-0000-0000-000080120000}"/>
    <cellStyle name="Normal 4 2 2 3 5 2" xfId="3054" xr:uid="{00000000-0005-0000-0000-000081120000}"/>
    <cellStyle name="Normal 4 2 2 3 5 2 2" xfId="7277" xr:uid="{00000000-0005-0000-0000-000082120000}"/>
    <cellStyle name="Normal 4 2 2 3 5 3" xfId="5132" xr:uid="{00000000-0005-0000-0000-000083120000}"/>
    <cellStyle name="Normal 4 2 2 3 6" xfId="1237" xr:uid="{00000000-0005-0000-0000-000084120000}"/>
    <cellStyle name="Normal 4 2 2 3 6 2" xfId="3467" xr:uid="{00000000-0005-0000-0000-000085120000}"/>
    <cellStyle name="Normal 4 2 2 3 6 2 2" xfId="7690" xr:uid="{00000000-0005-0000-0000-000086120000}"/>
    <cellStyle name="Normal 4 2 2 3 6 3" xfId="5545" xr:uid="{00000000-0005-0000-0000-000087120000}"/>
    <cellStyle name="Normal 4 2 2 3 7" xfId="1650" xr:uid="{00000000-0005-0000-0000-000088120000}"/>
    <cellStyle name="Normal 4 2 2 3 7 2" xfId="3880" xr:uid="{00000000-0005-0000-0000-000089120000}"/>
    <cellStyle name="Normal 4 2 2 3 7 2 2" xfId="8103" xr:uid="{00000000-0005-0000-0000-00008A120000}"/>
    <cellStyle name="Normal 4 2 2 3 7 3" xfId="5958" xr:uid="{00000000-0005-0000-0000-00008B120000}"/>
    <cellStyle name="Normal 4 2 2 3 8" xfId="2064" xr:uid="{00000000-0005-0000-0000-00008C120000}"/>
    <cellStyle name="Normal 4 2 2 3 8 2" xfId="4293" xr:uid="{00000000-0005-0000-0000-00008D120000}"/>
    <cellStyle name="Normal 4 2 2 3 8 2 2" xfId="8516" xr:uid="{00000000-0005-0000-0000-00008E120000}"/>
    <cellStyle name="Normal 4 2 2 3 8 3" xfId="6371" xr:uid="{00000000-0005-0000-0000-00008F120000}"/>
    <cellStyle name="Normal 4 2 2 3 9" xfId="2500" xr:uid="{00000000-0005-0000-0000-000090120000}"/>
    <cellStyle name="Normal 4 2 2 3 9 2" xfId="6784"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7" xr:uid="{00000000-0005-0000-0000-000095120000}"/>
    <cellStyle name="Normal 4 2 2 4 2 2 2 2" xfId="3064" xr:uid="{00000000-0005-0000-0000-000096120000}"/>
    <cellStyle name="Normal 4 2 2 4 2 2 2 2 2" xfId="7287" xr:uid="{00000000-0005-0000-0000-000097120000}"/>
    <cellStyle name="Normal 4 2 2 4 2 2 2 3" xfId="5142" xr:uid="{00000000-0005-0000-0000-000098120000}"/>
    <cellStyle name="Normal 4 2 2 4 2 2 3" xfId="1247" xr:uid="{00000000-0005-0000-0000-000099120000}"/>
    <cellStyle name="Normal 4 2 2 4 2 2 3 2" xfId="3477" xr:uid="{00000000-0005-0000-0000-00009A120000}"/>
    <cellStyle name="Normal 4 2 2 4 2 2 3 2 2" xfId="7700" xr:uid="{00000000-0005-0000-0000-00009B120000}"/>
    <cellStyle name="Normal 4 2 2 4 2 2 3 3" xfId="5555" xr:uid="{00000000-0005-0000-0000-00009C120000}"/>
    <cellStyle name="Normal 4 2 2 4 2 2 4" xfId="1660" xr:uid="{00000000-0005-0000-0000-00009D120000}"/>
    <cellStyle name="Normal 4 2 2 4 2 2 4 2" xfId="3890" xr:uid="{00000000-0005-0000-0000-00009E120000}"/>
    <cellStyle name="Normal 4 2 2 4 2 2 4 2 2" xfId="8113" xr:uid="{00000000-0005-0000-0000-00009F120000}"/>
    <cellStyle name="Normal 4 2 2 4 2 2 4 3" xfId="5968" xr:uid="{00000000-0005-0000-0000-0000A0120000}"/>
    <cellStyle name="Normal 4 2 2 4 2 2 5" xfId="2074" xr:uid="{00000000-0005-0000-0000-0000A1120000}"/>
    <cellStyle name="Normal 4 2 2 4 2 2 5 2" xfId="4303" xr:uid="{00000000-0005-0000-0000-0000A2120000}"/>
    <cellStyle name="Normal 4 2 2 4 2 2 5 2 2" xfId="8526" xr:uid="{00000000-0005-0000-0000-0000A3120000}"/>
    <cellStyle name="Normal 4 2 2 4 2 2 5 3" xfId="6381" xr:uid="{00000000-0005-0000-0000-0000A4120000}"/>
    <cellStyle name="Normal 4 2 2 4 2 2 6" xfId="2510" xr:uid="{00000000-0005-0000-0000-0000A5120000}"/>
    <cellStyle name="Normal 4 2 2 4 2 2 6 2" xfId="6794" xr:uid="{00000000-0005-0000-0000-0000A6120000}"/>
    <cellStyle name="Normal 4 2 2 4 2 2 7" xfId="4729" xr:uid="{00000000-0005-0000-0000-0000A7120000}"/>
    <cellStyle name="Normal 4 2 2 4 2 3" xfId="826" xr:uid="{00000000-0005-0000-0000-0000A8120000}"/>
    <cellStyle name="Normal 4 2 2 4 2 3 2" xfId="3063" xr:uid="{00000000-0005-0000-0000-0000A9120000}"/>
    <cellStyle name="Normal 4 2 2 4 2 3 2 2" xfId="7286" xr:uid="{00000000-0005-0000-0000-0000AA120000}"/>
    <cellStyle name="Normal 4 2 2 4 2 3 3" xfId="5141" xr:uid="{00000000-0005-0000-0000-0000AB120000}"/>
    <cellStyle name="Normal 4 2 2 4 2 4" xfId="1246" xr:uid="{00000000-0005-0000-0000-0000AC120000}"/>
    <cellStyle name="Normal 4 2 2 4 2 4 2" xfId="3476" xr:uid="{00000000-0005-0000-0000-0000AD120000}"/>
    <cellStyle name="Normal 4 2 2 4 2 4 2 2" xfId="7699" xr:uid="{00000000-0005-0000-0000-0000AE120000}"/>
    <cellStyle name="Normal 4 2 2 4 2 4 3" xfId="5554" xr:uid="{00000000-0005-0000-0000-0000AF120000}"/>
    <cellStyle name="Normal 4 2 2 4 2 5" xfId="1659" xr:uid="{00000000-0005-0000-0000-0000B0120000}"/>
    <cellStyle name="Normal 4 2 2 4 2 5 2" xfId="3889" xr:uid="{00000000-0005-0000-0000-0000B1120000}"/>
    <cellStyle name="Normal 4 2 2 4 2 5 2 2" xfId="8112" xr:uid="{00000000-0005-0000-0000-0000B2120000}"/>
    <cellStyle name="Normal 4 2 2 4 2 5 3" xfId="5967" xr:uid="{00000000-0005-0000-0000-0000B3120000}"/>
    <cellStyle name="Normal 4 2 2 4 2 6" xfId="2073" xr:uid="{00000000-0005-0000-0000-0000B4120000}"/>
    <cellStyle name="Normal 4 2 2 4 2 6 2" xfId="4302" xr:uid="{00000000-0005-0000-0000-0000B5120000}"/>
    <cellStyle name="Normal 4 2 2 4 2 6 2 2" xfId="8525" xr:uid="{00000000-0005-0000-0000-0000B6120000}"/>
    <cellStyle name="Normal 4 2 2 4 2 6 3" xfId="6380" xr:uid="{00000000-0005-0000-0000-0000B7120000}"/>
    <cellStyle name="Normal 4 2 2 4 2 7" xfId="2509" xr:uid="{00000000-0005-0000-0000-0000B8120000}"/>
    <cellStyle name="Normal 4 2 2 4 2 7 2" xfId="6793" xr:uid="{00000000-0005-0000-0000-0000B9120000}"/>
    <cellStyle name="Normal 4 2 2 4 2 8" xfId="4728" xr:uid="{00000000-0005-0000-0000-0000BA120000}"/>
    <cellStyle name="Normal 4 2 2 4 3" xfId="350" xr:uid="{00000000-0005-0000-0000-0000BB120000}"/>
    <cellStyle name="Normal 4 2 2 4 3 2" xfId="828" xr:uid="{00000000-0005-0000-0000-0000BC120000}"/>
    <cellStyle name="Normal 4 2 2 4 3 2 2" xfId="3065" xr:uid="{00000000-0005-0000-0000-0000BD120000}"/>
    <cellStyle name="Normal 4 2 2 4 3 2 2 2" xfId="7288" xr:uid="{00000000-0005-0000-0000-0000BE120000}"/>
    <cellStyle name="Normal 4 2 2 4 3 2 3" xfId="5143" xr:uid="{00000000-0005-0000-0000-0000BF120000}"/>
    <cellStyle name="Normal 4 2 2 4 3 3" xfId="1248" xr:uid="{00000000-0005-0000-0000-0000C0120000}"/>
    <cellStyle name="Normal 4 2 2 4 3 3 2" xfId="3478" xr:uid="{00000000-0005-0000-0000-0000C1120000}"/>
    <cellStyle name="Normal 4 2 2 4 3 3 2 2" xfId="7701" xr:uid="{00000000-0005-0000-0000-0000C2120000}"/>
    <cellStyle name="Normal 4 2 2 4 3 3 3" xfId="5556" xr:uid="{00000000-0005-0000-0000-0000C3120000}"/>
    <cellStyle name="Normal 4 2 2 4 3 4" xfId="1661" xr:uid="{00000000-0005-0000-0000-0000C4120000}"/>
    <cellStyle name="Normal 4 2 2 4 3 4 2" xfId="3891" xr:uid="{00000000-0005-0000-0000-0000C5120000}"/>
    <cellStyle name="Normal 4 2 2 4 3 4 2 2" xfId="8114" xr:uid="{00000000-0005-0000-0000-0000C6120000}"/>
    <cellStyle name="Normal 4 2 2 4 3 4 3" xfId="5969" xr:uid="{00000000-0005-0000-0000-0000C7120000}"/>
    <cellStyle name="Normal 4 2 2 4 3 5" xfId="2075" xr:uid="{00000000-0005-0000-0000-0000C8120000}"/>
    <cellStyle name="Normal 4 2 2 4 3 5 2" xfId="4304" xr:uid="{00000000-0005-0000-0000-0000C9120000}"/>
    <cellStyle name="Normal 4 2 2 4 3 5 2 2" xfId="8527" xr:uid="{00000000-0005-0000-0000-0000CA120000}"/>
    <cellStyle name="Normal 4 2 2 4 3 5 3" xfId="6382" xr:uid="{00000000-0005-0000-0000-0000CB120000}"/>
    <cellStyle name="Normal 4 2 2 4 3 6" xfId="2511" xr:uid="{00000000-0005-0000-0000-0000CC120000}"/>
    <cellStyle name="Normal 4 2 2 4 3 6 2" xfId="6795" xr:uid="{00000000-0005-0000-0000-0000CD120000}"/>
    <cellStyle name="Normal 4 2 2 4 3 7" xfId="4730" xr:uid="{00000000-0005-0000-0000-0000CE120000}"/>
    <cellStyle name="Normal 4 2 2 4 4" xfId="825" xr:uid="{00000000-0005-0000-0000-0000CF120000}"/>
    <cellStyle name="Normal 4 2 2 4 4 2" xfId="3062" xr:uid="{00000000-0005-0000-0000-0000D0120000}"/>
    <cellStyle name="Normal 4 2 2 4 4 2 2" xfId="7285" xr:uid="{00000000-0005-0000-0000-0000D1120000}"/>
    <cellStyle name="Normal 4 2 2 4 4 3" xfId="5140" xr:uid="{00000000-0005-0000-0000-0000D2120000}"/>
    <cellStyle name="Normal 4 2 2 4 5" xfId="1245" xr:uid="{00000000-0005-0000-0000-0000D3120000}"/>
    <cellStyle name="Normal 4 2 2 4 5 2" xfId="3475" xr:uid="{00000000-0005-0000-0000-0000D4120000}"/>
    <cellStyle name="Normal 4 2 2 4 5 2 2" xfId="7698" xr:uid="{00000000-0005-0000-0000-0000D5120000}"/>
    <cellStyle name="Normal 4 2 2 4 5 3" xfId="5553" xr:uid="{00000000-0005-0000-0000-0000D6120000}"/>
    <cellStyle name="Normal 4 2 2 4 6" xfId="1658" xr:uid="{00000000-0005-0000-0000-0000D7120000}"/>
    <cellStyle name="Normal 4 2 2 4 6 2" xfId="3888" xr:uid="{00000000-0005-0000-0000-0000D8120000}"/>
    <cellStyle name="Normal 4 2 2 4 6 2 2" xfId="8111" xr:uid="{00000000-0005-0000-0000-0000D9120000}"/>
    <cellStyle name="Normal 4 2 2 4 6 3" xfId="5966" xr:uid="{00000000-0005-0000-0000-0000DA120000}"/>
    <cellStyle name="Normal 4 2 2 4 7" xfId="2072" xr:uid="{00000000-0005-0000-0000-0000DB120000}"/>
    <cellStyle name="Normal 4 2 2 4 7 2" xfId="4301" xr:uid="{00000000-0005-0000-0000-0000DC120000}"/>
    <cellStyle name="Normal 4 2 2 4 7 2 2" xfId="8524" xr:uid="{00000000-0005-0000-0000-0000DD120000}"/>
    <cellStyle name="Normal 4 2 2 4 7 3" xfId="6379" xr:uid="{00000000-0005-0000-0000-0000DE120000}"/>
    <cellStyle name="Normal 4 2 2 4 8" xfId="2508" xr:uid="{00000000-0005-0000-0000-0000DF120000}"/>
    <cellStyle name="Normal 4 2 2 4 8 2" xfId="6792" xr:uid="{00000000-0005-0000-0000-0000E0120000}"/>
    <cellStyle name="Normal 4 2 2 4 9" xfId="4727" xr:uid="{00000000-0005-0000-0000-0000E1120000}"/>
    <cellStyle name="Normal 4 2 2 5" xfId="351" xr:uid="{00000000-0005-0000-0000-0000E2120000}"/>
    <cellStyle name="Normal 4 2 2 5 2" xfId="352" xr:uid="{00000000-0005-0000-0000-0000E3120000}"/>
    <cellStyle name="Normal 4 2 2 5 2 2" xfId="830" xr:uid="{00000000-0005-0000-0000-0000E4120000}"/>
    <cellStyle name="Normal 4 2 2 5 2 2 2" xfId="3067" xr:uid="{00000000-0005-0000-0000-0000E5120000}"/>
    <cellStyle name="Normal 4 2 2 5 2 2 2 2" xfId="7290" xr:uid="{00000000-0005-0000-0000-0000E6120000}"/>
    <cellStyle name="Normal 4 2 2 5 2 2 3" xfId="5145" xr:uid="{00000000-0005-0000-0000-0000E7120000}"/>
    <cellStyle name="Normal 4 2 2 5 2 3" xfId="1250" xr:uid="{00000000-0005-0000-0000-0000E8120000}"/>
    <cellStyle name="Normal 4 2 2 5 2 3 2" xfId="3480" xr:uid="{00000000-0005-0000-0000-0000E9120000}"/>
    <cellStyle name="Normal 4 2 2 5 2 3 2 2" xfId="7703" xr:uid="{00000000-0005-0000-0000-0000EA120000}"/>
    <cellStyle name="Normal 4 2 2 5 2 3 3" xfId="5558" xr:uid="{00000000-0005-0000-0000-0000EB120000}"/>
    <cellStyle name="Normal 4 2 2 5 2 4" xfId="1663" xr:uid="{00000000-0005-0000-0000-0000EC120000}"/>
    <cellStyle name="Normal 4 2 2 5 2 4 2" xfId="3893" xr:uid="{00000000-0005-0000-0000-0000ED120000}"/>
    <cellStyle name="Normal 4 2 2 5 2 4 2 2" xfId="8116" xr:uid="{00000000-0005-0000-0000-0000EE120000}"/>
    <cellStyle name="Normal 4 2 2 5 2 4 3" xfId="5971" xr:uid="{00000000-0005-0000-0000-0000EF120000}"/>
    <cellStyle name="Normal 4 2 2 5 2 5" xfId="2077" xr:uid="{00000000-0005-0000-0000-0000F0120000}"/>
    <cellStyle name="Normal 4 2 2 5 2 5 2" xfId="4306" xr:uid="{00000000-0005-0000-0000-0000F1120000}"/>
    <cellStyle name="Normal 4 2 2 5 2 5 2 2" xfId="8529" xr:uid="{00000000-0005-0000-0000-0000F2120000}"/>
    <cellStyle name="Normal 4 2 2 5 2 5 3" xfId="6384" xr:uid="{00000000-0005-0000-0000-0000F3120000}"/>
    <cellStyle name="Normal 4 2 2 5 2 6" xfId="2513" xr:uid="{00000000-0005-0000-0000-0000F4120000}"/>
    <cellStyle name="Normal 4 2 2 5 2 6 2" xfId="6797" xr:uid="{00000000-0005-0000-0000-0000F5120000}"/>
    <cellStyle name="Normal 4 2 2 5 2 7" xfId="4732" xr:uid="{00000000-0005-0000-0000-0000F6120000}"/>
    <cellStyle name="Normal 4 2 2 5 3" xfId="829" xr:uid="{00000000-0005-0000-0000-0000F7120000}"/>
    <cellStyle name="Normal 4 2 2 5 3 2" xfId="3066" xr:uid="{00000000-0005-0000-0000-0000F8120000}"/>
    <cellStyle name="Normal 4 2 2 5 3 2 2" xfId="7289" xr:uid="{00000000-0005-0000-0000-0000F9120000}"/>
    <cellStyle name="Normal 4 2 2 5 3 3" xfId="5144" xr:uid="{00000000-0005-0000-0000-0000FA120000}"/>
    <cellStyle name="Normal 4 2 2 5 4" xfId="1249" xr:uid="{00000000-0005-0000-0000-0000FB120000}"/>
    <cellStyle name="Normal 4 2 2 5 4 2" xfId="3479" xr:uid="{00000000-0005-0000-0000-0000FC120000}"/>
    <cellStyle name="Normal 4 2 2 5 4 2 2" xfId="7702" xr:uid="{00000000-0005-0000-0000-0000FD120000}"/>
    <cellStyle name="Normal 4 2 2 5 4 3" xfId="5557" xr:uid="{00000000-0005-0000-0000-0000FE120000}"/>
    <cellStyle name="Normal 4 2 2 5 5" xfId="1662" xr:uid="{00000000-0005-0000-0000-0000FF120000}"/>
    <cellStyle name="Normal 4 2 2 5 5 2" xfId="3892" xr:uid="{00000000-0005-0000-0000-000000130000}"/>
    <cellStyle name="Normal 4 2 2 5 5 2 2" xfId="8115" xr:uid="{00000000-0005-0000-0000-000001130000}"/>
    <cellStyle name="Normal 4 2 2 5 5 3" xfId="5970" xr:uid="{00000000-0005-0000-0000-000002130000}"/>
    <cellStyle name="Normal 4 2 2 5 6" xfId="2076" xr:uid="{00000000-0005-0000-0000-000003130000}"/>
    <cellStyle name="Normal 4 2 2 5 6 2" xfId="4305" xr:uid="{00000000-0005-0000-0000-000004130000}"/>
    <cellStyle name="Normal 4 2 2 5 6 2 2" xfId="8528" xr:uid="{00000000-0005-0000-0000-000005130000}"/>
    <cellStyle name="Normal 4 2 2 5 6 3" xfId="6383" xr:uid="{00000000-0005-0000-0000-000006130000}"/>
    <cellStyle name="Normal 4 2 2 5 7" xfId="2512" xr:uid="{00000000-0005-0000-0000-000007130000}"/>
    <cellStyle name="Normal 4 2 2 5 7 2" xfId="6796" xr:uid="{00000000-0005-0000-0000-000008130000}"/>
    <cellStyle name="Normal 4 2 2 5 8" xfId="4731" xr:uid="{00000000-0005-0000-0000-000009130000}"/>
    <cellStyle name="Normal 4 2 2 6" xfId="353" xr:uid="{00000000-0005-0000-0000-00000A130000}"/>
    <cellStyle name="Normal 4 2 2 6 2" xfId="831" xr:uid="{00000000-0005-0000-0000-00000B130000}"/>
    <cellStyle name="Normal 4 2 2 6 2 2" xfId="3068" xr:uid="{00000000-0005-0000-0000-00000C130000}"/>
    <cellStyle name="Normal 4 2 2 6 2 2 2" xfId="7291" xr:uid="{00000000-0005-0000-0000-00000D130000}"/>
    <cellStyle name="Normal 4 2 2 6 2 3" xfId="5146" xr:uid="{00000000-0005-0000-0000-00000E130000}"/>
    <cellStyle name="Normal 4 2 2 6 3" xfId="1251" xr:uid="{00000000-0005-0000-0000-00000F130000}"/>
    <cellStyle name="Normal 4 2 2 6 3 2" xfId="3481" xr:uid="{00000000-0005-0000-0000-000010130000}"/>
    <cellStyle name="Normal 4 2 2 6 3 2 2" xfId="7704" xr:uid="{00000000-0005-0000-0000-000011130000}"/>
    <cellStyle name="Normal 4 2 2 6 3 3" xfId="5559" xr:uid="{00000000-0005-0000-0000-000012130000}"/>
    <cellStyle name="Normal 4 2 2 6 4" xfId="1664" xr:uid="{00000000-0005-0000-0000-000013130000}"/>
    <cellStyle name="Normal 4 2 2 6 4 2" xfId="3894" xr:uid="{00000000-0005-0000-0000-000014130000}"/>
    <cellStyle name="Normal 4 2 2 6 4 2 2" xfId="8117" xr:uid="{00000000-0005-0000-0000-000015130000}"/>
    <cellStyle name="Normal 4 2 2 6 4 3" xfId="5972" xr:uid="{00000000-0005-0000-0000-000016130000}"/>
    <cellStyle name="Normal 4 2 2 6 5" xfId="2078" xr:uid="{00000000-0005-0000-0000-000017130000}"/>
    <cellStyle name="Normal 4 2 2 6 5 2" xfId="4307" xr:uid="{00000000-0005-0000-0000-000018130000}"/>
    <cellStyle name="Normal 4 2 2 6 5 2 2" xfId="8530" xr:uid="{00000000-0005-0000-0000-000019130000}"/>
    <cellStyle name="Normal 4 2 2 6 5 3" xfId="6385" xr:uid="{00000000-0005-0000-0000-00001A130000}"/>
    <cellStyle name="Normal 4 2 2 6 6" xfId="2514" xr:uid="{00000000-0005-0000-0000-00001B130000}"/>
    <cellStyle name="Normal 4 2 2 6 6 2" xfId="6798" xr:uid="{00000000-0005-0000-0000-00001C130000}"/>
    <cellStyle name="Normal 4 2 2 6 7" xfId="4733" xr:uid="{00000000-0005-0000-0000-00001D130000}"/>
    <cellStyle name="Normal 4 2 2 7" xfId="816" xr:uid="{00000000-0005-0000-0000-00001E130000}"/>
    <cellStyle name="Normal 4 2 2 7 2" xfId="3053" xr:uid="{00000000-0005-0000-0000-00001F130000}"/>
    <cellStyle name="Normal 4 2 2 7 2 2" xfId="7276" xr:uid="{00000000-0005-0000-0000-000020130000}"/>
    <cellStyle name="Normal 4 2 2 7 3" xfId="5131" xr:uid="{00000000-0005-0000-0000-000021130000}"/>
    <cellStyle name="Normal 4 2 2 8" xfId="1236" xr:uid="{00000000-0005-0000-0000-000022130000}"/>
    <cellStyle name="Normal 4 2 2 8 2" xfId="3466" xr:uid="{00000000-0005-0000-0000-000023130000}"/>
    <cellStyle name="Normal 4 2 2 8 2 2" xfId="7689" xr:uid="{00000000-0005-0000-0000-000024130000}"/>
    <cellStyle name="Normal 4 2 2 8 3" xfId="5544" xr:uid="{00000000-0005-0000-0000-000025130000}"/>
    <cellStyle name="Normal 4 2 2 9" xfId="1649" xr:uid="{00000000-0005-0000-0000-000026130000}"/>
    <cellStyle name="Normal 4 2 2 9 2" xfId="3879" xr:uid="{00000000-0005-0000-0000-000027130000}"/>
    <cellStyle name="Normal 4 2 2 9 2 2" xfId="8102" xr:uid="{00000000-0005-0000-0000-000028130000}"/>
    <cellStyle name="Normal 4 2 2 9 3" xfId="5957" xr:uid="{00000000-0005-0000-0000-000029130000}"/>
    <cellStyle name="Normal 4 2 3" xfId="354" xr:uid="{00000000-0005-0000-0000-00002A130000}"/>
    <cellStyle name="Normal 4 2 4" xfId="355" xr:uid="{00000000-0005-0000-0000-00002B130000}"/>
    <cellStyle name="Normal 4 2 4 10" xfId="4734"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5" xr:uid="{00000000-0005-0000-0000-000030130000}"/>
    <cellStyle name="Normal 4 2 4 2 2 2 2 2" xfId="3072" xr:uid="{00000000-0005-0000-0000-000031130000}"/>
    <cellStyle name="Normal 4 2 4 2 2 2 2 2 2" xfId="7295" xr:uid="{00000000-0005-0000-0000-000032130000}"/>
    <cellStyle name="Normal 4 2 4 2 2 2 2 3" xfId="5150" xr:uid="{00000000-0005-0000-0000-000033130000}"/>
    <cellStyle name="Normal 4 2 4 2 2 2 3" xfId="1255" xr:uid="{00000000-0005-0000-0000-000034130000}"/>
    <cellStyle name="Normal 4 2 4 2 2 2 3 2" xfId="3485" xr:uid="{00000000-0005-0000-0000-000035130000}"/>
    <cellStyle name="Normal 4 2 4 2 2 2 3 2 2" xfId="7708" xr:uid="{00000000-0005-0000-0000-000036130000}"/>
    <cellStyle name="Normal 4 2 4 2 2 2 3 3" xfId="5563" xr:uid="{00000000-0005-0000-0000-000037130000}"/>
    <cellStyle name="Normal 4 2 4 2 2 2 4" xfId="1668" xr:uid="{00000000-0005-0000-0000-000038130000}"/>
    <cellStyle name="Normal 4 2 4 2 2 2 4 2" xfId="3898" xr:uid="{00000000-0005-0000-0000-000039130000}"/>
    <cellStyle name="Normal 4 2 4 2 2 2 4 2 2" xfId="8121" xr:uid="{00000000-0005-0000-0000-00003A130000}"/>
    <cellStyle name="Normal 4 2 4 2 2 2 4 3" xfId="5976" xr:uid="{00000000-0005-0000-0000-00003B130000}"/>
    <cellStyle name="Normal 4 2 4 2 2 2 5" xfId="2082" xr:uid="{00000000-0005-0000-0000-00003C130000}"/>
    <cellStyle name="Normal 4 2 4 2 2 2 5 2" xfId="4311" xr:uid="{00000000-0005-0000-0000-00003D130000}"/>
    <cellStyle name="Normal 4 2 4 2 2 2 5 2 2" xfId="8534" xr:uid="{00000000-0005-0000-0000-00003E130000}"/>
    <cellStyle name="Normal 4 2 4 2 2 2 5 3" xfId="6389" xr:uid="{00000000-0005-0000-0000-00003F130000}"/>
    <cellStyle name="Normal 4 2 4 2 2 2 6" xfId="2518" xr:uid="{00000000-0005-0000-0000-000040130000}"/>
    <cellStyle name="Normal 4 2 4 2 2 2 6 2" xfId="6802" xr:uid="{00000000-0005-0000-0000-000041130000}"/>
    <cellStyle name="Normal 4 2 4 2 2 2 7" xfId="4737" xr:uid="{00000000-0005-0000-0000-000042130000}"/>
    <cellStyle name="Normal 4 2 4 2 2 3" xfId="834" xr:uid="{00000000-0005-0000-0000-000043130000}"/>
    <cellStyle name="Normal 4 2 4 2 2 3 2" xfId="3071" xr:uid="{00000000-0005-0000-0000-000044130000}"/>
    <cellStyle name="Normal 4 2 4 2 2 3 2 2" xfId="7294" xr:uid="{00000000-0005-0000-0000-000045130000}"/>
    <cellStyle name="Normal 4 2 4 2 2 3 3" xfId="5149" xr:uid="{00000000-0005-0000-0000-000046130000}"/>
    <cellStyle name="Normal 4 2 4 2 2 4" xfId="1254" xr:uid="{00000000-0005-0000-0000-000047130000}"/>
    <cellStyle name="Normal 4 2 4 2 2 4 2" xfId="3484" xr:uid="{00000000-0005-0000-0000-000048130000}"/>
    <cellStyle name="Normal 4 2 4 2 2 4 2 2" xfId="7707" xr:uid="{00000000-0005-0000-0000-000049130000}"/>
    <cellStyle name="Normal 4 2 4 2 2 4 3" xfId="5562" xr:uid="{00000000-0005-0000-0000-00004A130000}"/>
    <cellStyle name="Normal 4 2 4 2 2 5" xfId="1667" xr:uid="{00000000-0005-0000-0000-00004B130000}"/>
    <cellStyle name="Normal 4 2 4 2 2 5 2" xfId="3897" xr:uid="{00000000-0005-0000-0000-00004C130000}"/>
    <cellStyle name="Normal 4 2 4 2 2 5 2 2" xfId="8120" xr:uid="{00000000-0005-0000-0000-00004D130000}"/>
    <cellStyle name="Normal 4 2 4 2 2 5 3" xfId="5975" xr:uid="{00000000-0005-0000-0000-00004E130000}"/>
    <cellStyle name="Normal 4 2 4 2 2 6" xfId="2081" xr:uid="{00000000-0005-0000-0000-00004F130000}"/>
    <cellStyle name="Normal 4 2 4 2 2 6 2" xfId="4310" xr:uid="{00000000-0005-0000-0000-000050130000}"/>
    <cellStyle name="Normal 4 2 4 2 2 6 2 2" xfId="8533" xr:uid="{00000000-0005-0000-0000-000051130000}"/>
    <cellStyle name="Normal 4 2 4 2 2 6 3" xfId="6388" xr:uid="{00000000-0005-0000-0000-000052130000}"/>
    <cellStyle name="Normal 4 2 4 2 2 7" xfId="2517" xr:uid="{00000000-0005-0000-0000-000053130000}"/>
    <cellStyle name="Normal 4 2 4 2 2 7 2" xfId="6801" xr:uid="{00000000-0005-0000-0000-000054130000}"/>
    <cellStyle name="Normal 4 2 4 2 2 8" xfId="4736" xr:uid="{00000000-0005-0000-0000-000055130000}"/>
    <cellStyle name="Normal 4 2 4 2 3" xfId="359" xr:uid="{00000000-0005-0000-0000-000056130000}"/>
    <cellStyle name="Normal 4 2 4 2 3 2" xfId="836" xr:uid="{00000000-0005-0000-0000-000057130000}"/>
    <cellStyle name="Normal 4 2 4 2 3 2 2" xfId="3073" xr:uid="{00000000-0005-0000-0000-000058130000}"/>
    <cellStyle name="Normal 4 2 4 2 3 2 2 2" xfId="7296" xr:uid="{00000000-0005-0000-0000-000059130000}"/>
    <cellStyle name="Normal 4 2 4 2 3 2 3" xfId="5151" xr:uid="{00000000-0005-0000-0000-00005A130000}"/>
    <cellStyle name="Normal 4 2 4 2 3 3" xfId="1256" xr:uid="{00000000-0005-0000-0000-00005B130000}"/>
    <cellStyle name="Normal 4 2 4 2 3 3 2" xfId="3486" xr:uid="{00000000-0005-0000-0000-00005C130000}"/>
    <cellStyle name="Normal 4 2 4 2 3 3 2 2" xfId="7709" xr:uid="{00000000-0005-0000-0000-00005D130000}"/>
    <cellStyle name="Normal 4 2 4 2 3 3 3" xfId="5564" xr:uid="{00000000-0005-0000-0000-00005E130000}"/>
    <cellStyle name="Normal 4 2 4 2 3 4" xfId="1669" xr:uid="{00000000-0005-0000-0000-00005F130000}"/>
    <cellStyle name="Normal 4 2 4 2 3 4 2" xfId="3899" xr:uid="{00000000-0005-0000-0000-000060130000}"/>
    <cellStyle name="Normal 4 2 4 2 3 4 2 2" xfId="8122" xr:uid="{00000000-0005-0000-0000-000061130000}"/>
    <cellStyle name="Normal 4 2 4 2 3 4 3" xfId="5977" xr:uid="{00000000-0005-0000-0000-000062130000}"/>
    <cellStyle name="Normal 4 2 4 2 3 5" xfId="2083" xr:uid="{00000000-0005-0000-0000-000063130000}"/>
    <cellStyle name="Normal 4 2 4 2 3 5 2" xfId="4312" xr:uid="{00000000-0005-0000-0000-000064130000}"/>
    <cellStyle name="Normal 4 2 4 2 3 5 2 2" xfId="8535" xr:uid="{00000000-0005-0000-0000-000065130000}"/>
    <cellStyle name="Normal 4 2 4 2 3 5 3" xfId="6390" xr:uid="{00000000-0005-0000-0000-000066130000}"/>
    <cellStyle name="Normal 4 2 4 2 3 6" xfId="2519" xr:uid="{00000000-0005-0000-0000-000067130000}"/>
    <cellStyle name="Normal 4 2 4 2 3 6 2" xfId="6803" xr:uid="{00000000-0005-0000-0000-000068130000}"/>
    <cellStyle name="Normal 4 2 4 2 3 7" xfId="4738" xr:uid="{00000000-0005-0000-0000-000069130000}"/>
    <cellStyle name="Normal 4 2 4 2 4" xfId="833" xr:uid="{00000000-0005-0000-0000-00006A130000}"/>
    <cellStyle name="Normal 4 2 4 2 4 2" xfId="3070" xr:uid="{00000000-0005-0000-0000-00006B130000}"/>
    <cellStyle name="Normal 4 2 4 2 4 2 2" xfId="7293" xr:uid="{00000000-0005-0000-0000-00006C130000}"/>
    <cellStyle name="Normal 4 2 4 2 4 3" xfId="5148" xr:uid="{00000000-0005-0000-0000-00006D130000}"/>
    <cellStyle name="Normal 4 2 4 2 5" xfId="1253" xr:uid="{00000000-0005-0000-0000-00006E130000}"/>
    <cellStyle name="Normal 4 2 4 2 5 2" xfId="3483" xr:uid="{00000000-0005-0000-0000-00006F130000}"/>
    <cellStyle name="Normal 4 2 4 2 5 2 2" xfId="7706" xr:uid="{00000000-0005-0000-0000-000070130000}"/>
    <cellStyle name="Normal 4 2 4 2 5 3" xfId="5561" xr:uid="{00000000-0005-0000-0000-000071130000}"/>
    <cellStyle name="Normal 4 2 4 2 6" xfId="1666" xr:uid="{00000000-0005-0000-0000-000072130000}"/>
    <cellStyle name="Normal 4 2 4 2 6 2" xfId="3896" xr:uid="{00000000-0005-0000-0000-000073130000}"/>
    <cellStyle name="Normal 4 2 4 2 6 2 2" xfId="8119" xr:uid="{00000000-0005-0000-0000-000074130000}"/>
    <cellStyle name="Normal 4 2 4 2 6 3" xfId="5974" xr:uid="{00000000-0005-0000-0000-000075130000}"/>
    <cellStyle name="Normal 4 2 4 2 7" xfId="2080" xr:uid="{00000000-0005-0000-0000-000076130000}"/>
    <cellStyle name="Normal 4 2 4 2 7 2" xfId="4309" xr:uid="{00000000-0005-0000-0000-000077130000}"/>
    <cellStyle name="Normal 4 2 4 2 7 2 2" xfId="8532" xr:uid="{00000000-0005-0000-0000-000078130000}"/>
    <cellStyle name="Normal 4 2 4 2 7 3" xfId="6387" xr:uid="{00000000-0005-0000-0000-000079130000}"/>
    <cellStyle name="Normal 4 2 4 2 8" xfId="2516" xr:uid="{00000000-0005-0000-0000-00007A130000}"/>
    <cellStyle name="Normal 4 2 4 2 8 2" xfId="6800" xr:uid="{00000000-0005-0000-0000-00007B130000}"/>
    <cellStyle name="Normal 4 2 4 2 9" xfId="4735" xr:uid="{00000000-0005-0000-0000-00007C130000}"/>
    <cellStyle name="Normal 4 2 4 3" xfId="360" xr:uid="{00000000-0005-0000-0000-00007D130000}"/>
    <cellStyle name="Normal 4 2 4 3 2" xfId="361" xr:uid="{00000000-0005-0000-0000-00007E130000}"/>
    <cellStyle name="Normal 4 2 4 3 2 2" xfId="838" xr:uid="{00000000-0005-0000-0000-00007F130000}"/>
    <cellStyle name="Normal 4 2 4 3 2 2 2" xfId="3075" xr:uid="{00000000-0005-0000-0000-000080130000}"/>
    <cellStyle name="Normal 4 2 4 3 2 2 2 2" xfId="7298" xr:uid="{00000000-0005-0000-0000-000081130000}"/>
    <cellStyle name="Normal 4 2 4 3 2 2 3" xfId="5153" xr:uid="{00000000-0005-0000-0000-000082130000}"/>
    <cellStyle name="Normal 4 2 4 3 2 3" xfId="1258" xr:uid="{00000000-0005-0000-0000-000083130000}"/>
    <cellStyle name="Normal 4 2 4 3 2 3 2" xfId="3488" xr:uid="{00000000-0005-0000-0000-000084130000}"/>
    <cellStyle name="Normal 4 2 4 3 2 3 2 2" xfId="7711" xr:uid="{00000000-0005-0000-0000-000085130000}"/>
    <cellStyle name="Normal 4 2 4 3 2 3 3" xfId="5566" xr:uid="{00000000-0005-0000-0000-000086130000}"/>
    <cellStyle name="Normal 4 2 4 3 2 4" xfId="1671" xr:uid="{00000000-0005-0000-0000-000087130000}"/>
    <cellStyle name="Normal 4 2 4 3 2 4 2" xfId="3901" xr:uid="{00000000-0005-0000-0000-000088130000}"/>
    <cellStyle name="Normal 4 2 4 3 2 4 2 2" xfId="8124" xr:uid="{00000000-0005-0000-0000-000089130000}"/>
    <cellStyle name="Normal 4 2 4 3 2 4 3" xfId="5979" xr:uid="{00000000-0005-0000-0000-00008A130000}"/>
    <cellStyle name="Normal 4 2 4 3 2 5" xfId="2085" xr:uid="{00000000-0005-0000-0000-00008B130000}"/>
    <cellStyle name="Normal 4 2 4 3 2 5 2" xfId="4314" xr:uid="{00000000-0005-0000-0000-00008C130000}"/>
    <cellStyle name="Normal 4 2 4 3 2 5 2 2" xfId="8537" xr:uid="{00000000-0005-0000-0000-00008D130000}"/>
    <cellStyle name="Normal 4 2 4 3 2 5 3" xfId="6392" xr:uid="{00000000-0005-0000-0000-00008E130000}"/>
    <cellStyle name="Normal 4 2 4 3 2 6" xfId="2521" xr:uid="{00000000-0005-0000-0000-00008F130000}"/>
    <cellStyle name="Normal 4 2 4 3 2 6 2" xfId="6805" xr:uid="{00000000-0005-0000-0000-000090130000}"/>
    <cellStyle name="Normal 4 2 4 3 2 7" xfId="4740" xr:uid="{00000000-0005-0000-0000-000091130000}"/>
    <cellStyle name="Normal 4 2 4 3 3" xfId="837" xr:uid="{00000000-0005-0000-0000-000092130000}"/>
    <cellStyle name="Normal 4 2 4 3 3 2" xfId="3074" xr:uid="{00000000-0005-0000-0000-000093130000}"/>
    <cellStyle name="Normal 4 2 4 3 3 2 2" xfId="7297" xr:uid="{00000000-0005-0000-0000-000094130000}"/>
    <cellStyle name="Normal 4 2 4 3 3 3" xfId="5152" xr:uid="{00000000-0005-0000-0000-000095130000}"/>
    <cellStyle name="Normal 4 2 4 3 4" xfId="1257" xr:uid="{00000000-0005-0000-0000-000096130000}"/>
    <cellStyle name="Normal 4 2 4 3 4 2" xfId="3487" xr:uid="{00000000-0005-0000-0000-000097130000}"/>
    <cellStyle name="Normal 4 2 4 3 4 2 2" xfId="7710" xr:uid="{00000000-0005-0000-0000-000098130000}"/>
    <cellStyle name="Normal 4 2 4 3 4 3" xfId="5565" xr:uid="{00000000-0005-0000-0000-000099130000}"/>
    <cellStyle name="Normal 4 2 4 3 5" xfId="1670" xr:uid="{00000000-0005-0000-0000-00009A130000}"/>
    <cellStyle name="Normal 4 2 4 3 5 2" xfId="3900" xr:uid="{00000000-0005-0000-0000-00009B130000}"/>
    <cellStyle name="Normal 4 2 4 3 5 2 2" xfId="8123" xr:uid="{00000000-0005-0000-0000-00009C130000}"/>
    <cellStyle name="Normal 4 2 4 3 5 3" xfId="5978" xr:uid="{00000000-0005-0000-0000-00009D130000}"/>
    <cellStyle name="Normal 4 2 4 3 6" xfId="2084" xr:uid="{00000000-0005-0000-0000-00009E130000}"/>
    <cellStyle name="Normal 4 2 4 3 6 2" xfId="4313" xr:uid="{00000000-0005-0000-0000-00009F130000}"/>
    <cellStyle name="Normal 4 2 4 3 6 2 2" xfId="8536" xr:uid="{00000000-0005-0000-0000-0000A0130000}"/>
    <cellStyle name="Normal 4 2 4 3 6 3" xfId="6391" xr:uid="{00000000-0005-0000-0000-0000A1130000}"/>
    <cellStyle name="Normal 4 2 4 3 7" xfId="2520" xr:uid="{00000000-0005-0000-0000-0000A2130000}"/>
    <cellStyle name="Normal 4 2 4 3 7 2" xfId="6804" xr:uid="{00000000-0005-0000-0000-0000A3130000}"/>
    <cellStyle name="Normal 4 2 4 3 8" xfId="4739" xr:uid="{00000000-0005-0000-0000-0000A4130000}"/>
    <cellStyle name="Normal 4 2 4 4" xfId="362" xr:uid="{00000000-0005-0000-0000-0000A5130000}"/>
    <cellStyle name="Normal 4 2 4 4 2" xfId="839" xr:uid="{00000000-0005-0000-0000-0000A6130000}"/>
    <cellStyle name="Normal 4 2 4 4 2 2" xfId="3076" xr:uid="{00000000-0005-0000-0000-0000A7130000}"/>
    <cellStyle name="Normal 4 2 4 4 2 2 2" xfId="7299" xr:uid="{00000000-0005-0000-0000-0000A8130000}"/>
    <cellStyle name="Normal 4 2 4 4 2 3" xfId="5154" xr:uid="{00000000-0005-0000-0000-0000A9130000}"/>
    <cellStyle name="Normal 4 2 4 4 3" xfId="1259" xr:uid="{00000000-0005-0000-0000-0000AA130000}"/>
    <cellStyle name="Normal 4 2 4 4 3 2" xfId="3489" xr:uid="{00000000-0005-0000-0000-0000AB130000}"/>
    <cellStyle name="Normal 4 2 4 4 3 2 2" xfId="7712" xr:uid="{00000000-0005-0000-0000-0000AC130000}"/>
    <cellStyle name="Normal 4 2 4 4 3 3" xfId="5567" xr:uid="{00000000-0005-0000-0000-0000AD130000}"/>
    <cellStyle name="Normal 4 2 4 4 4" xfId="1672" xr:uid="{00000000-0005-0000-0000-0000AE130000}"/>
    <cellStyle name="Normal 4 2 4 4 4 2" xfId="3902" xr:uid="{00000000-0005-0000-0000-0000AF130000}"/>
    <cellStyle name="Normal 4 2 4 4 4 2 2" xfId="8125" xr:uid="{00000000-0005-0000-0000-0000B0130000}"/>
    <cellStyle name="Normal 4 2 4 4 4 3" xfId="5980" xr:uid="{00000000-0005-0000-0000-0000B1130000}"/>
    <cellStyle name="Normal 4 2 4 4 5" xfId="2086" xr:uid="{00000000-0005-0000-0000-0000B2130000}"/>
    <cellStyle name="Normal 4 2 4 4 5 2" xfId="4315" xr:uid="{00000000-0005-0000-0000-0000B3130000}"/>
    <cellStyle name="Normal 4 2 4 4 5 2 2" xfId="8538" xr:uid="{00000000-0005-0000-0000-0000B4130000}"/>
    <cellStyle name="Normal 4 2 4 4 5 3" xfId="6393" xr:uid="{00000000-0005-0000-0000-0000B5130000}"/>
    <cellStyle name="Normal 4 2 4 4 6" xfId="2522" xr:uid="{00000000-0005-0000-0000-0000B6130000}"/>
    <cellStyle name="Normal 4 2 4 4 6 2" xfId="6806" xr:uid="{00000000-0005-0000-0000-0000B7130000}"/>
    <cellStyle name="Normal 4 2 4 4 7" xfId="4741" xr:uid="{00000000-0005-0000-0000-0000B8130000}"/>
    <cellStyle name="Normal 4 2 4 5" xfId="832" xr:uid="{00000000-0005-0000-0000-0000B9130000}"/>
    <cellStyle name="Normal 4 2 4 5 2" xfId="3069" xr:uid="{00000000-0005-0000-0000-0000BA130000}"/>
    <cellStyle name="Normal 4 2 4 5 2 2" xfId="7292" xr:uid="{00000000-0005-0000-0000-0000BB130000}"/>
    <cellStyle name="Normal 4 2 4 5 3" xfId="5147" xr:uid="{00000000-0005-0000-0000-0000BC130000}"/>
    <cellStyle name="Normal 4 2 4 6" xfId="1252" xr:uid="{00000000-0005-0000-0000-0000BD130000}"/>
    <cellStyle name="Normal 4 2 4 6 2" xfId="3482" xr:uid="{00000000-0005-0000-0000-0000BE130000}"/>
    <cellStyle name="Normal 4 2 4 6 2 2" xfId="7705" xr:uid="{00000000-0005-0000-0000-0000BF130000}"/>
    <cellStyle name="Normal 4 2 4 6 3" xfId="5560" xr:uid="{00000000-0005-0000-0000-0000C0130000}"/>
    <cellStyle name="Normal 4 2 4 7" xfId="1665" xr:uid="{00000000-0005-0000-0000-0000C1130000}"/>
    <cellStyle name="Normal 4 2 4 7 2" xfId="3895" xr:uid="{00000000-0005-0000-0000-0000C2130000}"/>
    <cellStyle name="Normal 4 2 4 7 2 2" xfId="8118" xr:uid="{00000000-0005-0000-0000-0000C3130000}"/>
    <cellStyle name="Normal 4 2 4 7 3" xfId="5973" xr:uid="{00000000-0005-0000-0000-0000C4130000}"/>
    <cellStyle name="Normal 4 2 4 8" xfId="2079" xr:uid="{00000000-0005-0000-0000-0000C5130000}"/>
    <cellStyle name="Normal 4 2 4 8 2" xfId="4308" xr:uid="{00000000-0005-0000-0000-0000C6130000}"/>
    <cellStyle name="Normal 4 2 4 8 2 2" xfId="8531" xr:uid="{00000000-0005-0000-0000-0000C7130000}"/>
    <cellStyle name="Normal 4 2 4 8 3" xfId="6386" xr:uid="{00000000-0005-0000-0000-0000C8130000}"/>
    <cellStyle name="Normal 4 2 4 9" xfId="2515" xr:uid="{00000000-0005-0000-0000-0000C9130000}"/>
    <cellStyle name="Normal 4 2 4 9 2" xfId="6799" xr:uid="{00000000-0005-0000-0000-0000CA130000}"/>
    <cellStyle name="Normal 4 2 5" xfId="363" xr:uid="{00000000-0005-0000-0000-0000CB130000}"/>
    <cellStyle name="Normal 4 2 5 2" xfId="364" xr:uid="{00000000-0005-0000-0000-0000CC130000}"/>
    <cellStyle name="Normal 4 2 5 2 2" xfId="841" xr:uid="{00000000-0005-0000-0000-0000CD130000}"/>
    <cellStyle name="Normal 4 2 5 2 2 2" xfId="3078" xr:uid="{00000000-0005-0000-0000-0000CE130000}"/>
    <cellStyle name="Normal 4 2 5 2 2 2 2" xfId="7301" xr:uid="{00000000-0005-0000-0000-0000CF130000}"/>
    <cellStyle name="Normal 4 2 5 2 2 3" xfId="5156" xr:uid="{00000000-0005-0000-0000-0000D0130000}"/>
    <cellStyle name="Normal 4 2 5 2 3" xfId="1261" xr:uid="{00000000-0005-0000-0000-0000D1130000}"/>
    <cellStyle name="Normal 4 2 5 2 3 2" xfId="3491" xr:uid="{00000000-0005-0000-0000-0000D2130000}"/>
    <cellStyle name="Normal 4 2 5 2 3 2 2" xfId="7714" xr:uid="{00000000-0005-0000-0000-0000D3130000}"/>
    <cellStyle name="Normal 4 2 5 2 3 3" xfId="5569" xr:uid="{00000000-0005-0000-0000-0000D4130000}"/>
    <cellStyle name="Normal 4 2 5 2 4" xfId="1674" xr:uid="{00000000-0005-0000-0000-0000D5130000}"/>
    <cellStyle name="Normal 4 2 5 2 4 2" xfId="3904" xr:uid="{00000000-0005-0000-0000-0000D6130000}"/>
    <cellStyle name="Normal 4 2 5 2 4 2 2" xfId="8127" xr:uid="{00000000-0005-0000-0000-0000D7130000}"/>
    <cellStyle name="Normal 4 2 5 2 4 3" xfId="5982" xr:uid="{00000000-0005-0000-0000-0000D8130000}"/>
    <cellStyle name="Normal 4 2 5 2 5" xfId="2088" xr:uid="{00000000-0005-0000-0000-0000D9130000}"/>
    <cellStyle name="Normal 4 2 5 2 5 2" xfId="4317" xr:uid="{00000000-0005-0000-0000-0000DA130000}"/>
    <cellStyle name="Normal 4 2 5 2 5 2 2" xfId="8540" xr:uid="{00000000-0005-0000-0000-0000DB130000}"/>
    <cellStyle name="Normal 4 2 5 2 5 3" xfId="6395" xr:uid="{00000000-0005-0000-0000-0000DC130000}"/>
    <cellStyle name="Normal 4 2 5 2 6" xfId="2524" xr:uid="{00000000-0005-0000-0000-0000DD130000}"/>
    <cellStyle name="Normal 4 2 5 2 6 2" xfId="6808" xr:uid="{00000000-0005-0000-0000-0000DE130000}"/>
    <cellStyle name="Normal 4 2 5 2 7" xfId="4743" xr:uid="{00000000-0005-0000-0000-0000DF130000}"/>
    <cellStyle name="Normal 4 2 5 3" xfId="840" xr:uid="{00000000-0005-0000-0000-0000E0130000}"/>
    <cellStyle name="Normal 4 2 5 3 2" xfId="3077" xr:uid="{00000000-0005-0000-0000-0000E1130000}"/>
    <cellStyle name="Normal 4 2 5 3 2 2" xfId="7300" xr:uid="{00000000-0005-0000-0000-0000E2130000}"/>
    <cellStyle name="Normal 4 2 5 3 3" xfId="5155" xr:uid="{00000000-0005-0000-0000-0000E3130000}"/>
    <cellStyle name="Normal 4 2 5 4" xfId="1260" xr:uid="{00000000-0005-0000-0000-0000E4130000}"/>
    <cellStyle name="Normal 4 2 5 4 2" xfId="3490" xr:uid="{00000000-0005-0000-0000-0000E5130000}"/>
    <cellStyle name="Normal 4 2 5 4 2 2" xfId="7713" xr:uid="{00000000-0005-0000-0000-0000E6130000}"/>
    <cellStyle name="Normal 4 2 5 4 3" xfId="5568" xr:uid="{00000000-0005-0000-0000-0000E7130000}"/>
    <cellStyle name="Normal 4 2 5 5" xfId="1673" xr:uid="{00000000-0005-0000-0000-0000E8130000}"/>
    <cellStyle name="Normal 4 2 5 5 2" xfId="3903" xr:uid="{00000000-0005-0000-0000-0000E9130000}"/>
    <cellStyle name="Normal 4 2 5 5 2 2" xfId="8126" xr:uid="{00000000-0005-0000-0000-0000EA130000}"/>
    <cellStyle name="Normal 4 2 5 5 3" xfId="5981" xr:uid="{00000000-0005-0000-0000-0000EB130000}"/>
    <cellStyle name="Normal 4 2 5 6" xfId="2087" xr:uid="{00000000-0005-0000-0000-0000EC130000}"/>
    <cellStyle name="Normal 4 2 5 6 2" xfId="4316" xr:uid="{00000000-0005-0000-0000-0000ED130000}"/>
    <cellStyle name="Normal 4 2 5 6 2 2" xfId="8539" xr:uid="{00000000-0005-0000-0000-0000EE130000}"/>
    <cellStyle name="Normal 4 2 5 6 3" xfId="6394" xr:uid="{00000000-0005-0000-0000-0000EF130000}"/>
    <cellStyle name="Normal 4 2 5 7" xfId="2523" xr:uid="{00000000-0005-0000-0000-0000F0130000}"/>
    <cellStyle name="Normal 4 2 5 7 2" xfId="6807" xr:uid="{00000000-0005-0000-0000-0000F1130000}"/>
    <cellStyle name="Normal 4 2 5 8" xfId="4742" xr:uid="{00000000-0005-0000-0000-0000F2130000}"/>
    <cellStyle name="Normal 4 2 6" xfId="365" xr:uid="{00000000-0005-0000-0000-0000F3130000}"/>
    <cellStyle name="Normal 4 2 6 2" xfId="842" xr:uid="{00000000-0005-0000-0000-0000F4130000}"/>
    <cellStyle name="Normal 4 2 6 2 2" xfId="3079" xr:uid="{00000000-0005-0000-0000-0000F5130000}"/>
    <cellStyle name="Normal 4 2 6 2 2 2" xfId="7302" xr:uid="{00000000-0005-0000-0000-0000F6130000}"/>
    <cellStyle name="Normal 4 2 6 2 3" xfId="5157" xr:uid="{00000000-0005-0000-0000-0000F7130000}"/>
    <cellStyle name="Normal 4 2 6 3" xfId="1262" xr:uid="{00000000-0005-0000-0000-0000F8130000}"/>
    <cellStyle name="Normal 4 2 6 3 2" xfId="3492" xr:uid="{00000000-0005-0000-0000-0000F9130000}"/>
    <cellStyle name="Normal 4 2 6 3 2 2" xfId="7715" xr:uid="{00000000-0005-0000-0000-0000FA130000}"/>
    <cellStyle name="Normal 4 2 6 3 3" xfId="5570" xr:uid="{00000000-0005-0000-0000-0000FB130000}"/>
    <cellStyle name="Normal 4 2 6 4" xfId="1675" xr:uid="{00000000-0005-0000-0000-0000FC130000}"/>
    <cellStyle name="Normal 4 2 6 4 2" xfId="3905" xr:uid="{00000000-0005-0000-0000-0000FD130000}"/>
    <cellStyle name="Normal 4 2 6 4 2 2" xfId="8128" xr:uid="{00000000-0005-0000-0000-0000FE130000}"/>
    <cellStyle name="Normal 4 2 6 4 3" xfId="5983" xr:uid="{00000000-0005-0000-0000-0000FF130000}"/>
    <cellStyle name="Normal 4 2 6 5" xfId="2089" xr:uid="{00000000-0005-0000-0000-000000140000}"/>
    <cellStyle name="Normal 4 2 6 5 2" xfId="4318" xr:uid="{00000000-0005-0000-0000-000001140000}"/>
    <cellStyle name="Normal 4 2 6 5 2 2" xfId="8541" xr:uid="{00000000-0005-0000-0000-000002140000}"/>
    <cellStyle name="Normal 4 2 6 5 3" xfId="6396" xr:uid="{00000000-0005-0000-0000-000003140000}"/>
    <cellStyle name="Normal 4 2 6 6" xfId="2525" xr:uid="{00000000-0005-0000-0000-000004140000}"/>
    <cellStyle name="Normal 4 2 6 6 2" xfId="6809" xr:uid="{00000000-0005-0000-0000-000005140000}"/>
    <cellStyle name="Normal 4 2 6 7" xfId="4744"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7" xr:uid="{00000000-0005-0000-0000-00000D140000}"/>
    <cellStyle name="Normal 4 3 2 2 2 2 2 2 2" xfId="3083" xr:uid="{00000000-0005-0000-0000-00000E140000}"/>
    <cellStyle name="Normal 4 3 2 2 2 2 2 2 2 2" xfId="7306" xr:uid="{00000000-0005-0000-0000-00000F140000}"/>
    <cellStyle name="Normal 4 3 2 2 2 2 2 2 3" xfId="5161" xr:uid="{00000000-0005-0000-0000-000010140000}"/>
    <cellStyle name="Normal 4 3 2 2 2 2 2 3" xfId="1266" xr:uid="{00000000-0005-0000-0000-000011140000}"/>
    <cellStyle name="Normal 4 3 2 2 2 2 2 3 2" xfId="3496" xr:uid="{00000000-0005-0000-0000-000012140000}"/>
    <cellStyle name="Normal 4 3 2 2 2 2 2 3 2 2" xfId="7719" xr:uid="{00000000-0005-0000-0000-000013140000}"/>
    <cellStyle name="Normal 4 3 2 2 2 2 2 3 3" xfId="5574" xr:uid="{00000000-0005-0000-0000-000014140000}"/>
    <cellStyle name="Normal 4 3 2 2 2 2 2 4" xfId="1679" xr:uid="{00000000-0005-0000-0000-000015140000}"/>
    <cellStyle name="Normal 4 3 2 2 2 2 2 4 2" xfId="3909" xr:uid="{00000000-0005-0000-0000-000016140000}"/>
    <cellStyle name="Normal 4 3 2 2 2 2 2 4 2 2" xfId="8132" xr:uid="{00000000-0005-0000-0000-000017140000}"/>
    <cellStyle name="Normal 4 3 2 2 2 2 2 4 3" xfId="5987" xr:uid="{00000000-0005-0000-0000-000018140000}"/>
    <cellStyle name="Normal 4 3 2 2 2 2 2 5" xfId="2093" xr:uid="{00000000-0005-0000-0000-000019140000}"/>
    <cellStyle name="Normal 4 3 2 2 2 2 2 5 2" xfId="4322" xr:uid="{00000000-0005-0000-0000-00001A140000}"/>
    <cellStyle name="Normal 4 3 2 2 2 2 2 5 2 2" xfId="8545" xr:uid="{00000000-0005-0000-0000-00001B140000}"/>
    <cellStyle name="Normal 4 3 2 2 2 2 2 5 3" xfId="6400" xr:uid="{00000000-0005-0000-0000-00001C140000}"/>
    <cellStyle name="Normal 4 3 2 2 2 2 2 6" xfId="2529" xr:uid="{00000000-0005-0000-0000-00001D140000}"/>
    <cellStyle name="Normal 4 3 2 2 2 2 2 6 2" xfId="6813" xr:uid="{00000000-0005-0000-0000-00001E140000}"/>
    <cellStyle name="Normal 4 3 2 2 2 2 2 7" xfId="4748" xr:uid="{00000000-0005-0000-0000-00001F140000}"/>
    <cellStyle name="Normal 4 3 2 2 2 2 3" xfId="846" xr:uid="{00000000-0005-0000-0000-000020140000}"/>
    <cellStyle name="Normal 4 3 2 2 2 2 3 2" xfId="3082" xr:uid="{00000000-0005-0000-0000-000021140000}"/>
    <cellStyle name="Normal 4 3 2 2 2 2 3 2 2" xfId="7305" xr:uid="{00000000-0005-0000-0000-000022140000}"/>
    <cellStyle name="Normal 4 3 2 2 2 2 3 3" xfId="5160" xr:uid="{00000000-0005-0000-0000-000023140000}"/>
    <cellStyle name="Normal 4 3 2 2 2 2 4" xfId="1265" xr:uid="{00000000-0005-0000-0000-000024140000}"/>
    <cellStyle name="Normal 4 3 2 2 2 2 4 2" xfId="3495" xr:uid="{00000000-0005-0000-0000-000025140000}"/>
    <cellStyle name="Normal 4 3 2 2 2 2 4 2 2" xfId="7718" xr:uid="{00000000-0005-0000-0000-000026140000}"/>
    <cellStyle name="Normal 4 3 2 2 2 2 4 3" xfId="5573" xr:uid="{00000000-0005-0000-0000-000027140000}"/>
    <cellStyle name="Normal 4 3 2 2 2 2 5" xfId="1678" xr:uid="{00000000-0005-0000-0000-000028140000}"/>
    <cellStyle name="Normal 4 3 2 2 2 2 5 2" xfId="3908" xr:uid="{00000000-0005-0000-0000-000029140000}"/>
    <cellStyle name="Normal 4 3 2 2 2 2 5 2 2" xfId="8131" xr:uid="{00000000-0005-0000-0000-00002A140000}"/>
    <cellStyle name="Normal 4 3 2 2 2 2 5 3" xfId="5986" xr:uid="{00000000-0005-0000-0000-00002B140000}"/>
    <cellStyle name="Normal 4 3 2 2 2 2 6" xfId="2092" xr:uid="{00000000-0005-0000-0000-00002C140000}"/>
    <cellStyle name="Normal 4 3 2 2 2 2 6 2" xfId="4321" xr:uid="{00000000-0005-0000-0000-00002D140000}"/>
    <cellStyle name="Normal 4 3 2 2 2 2 6 2 2" xfId="8544" xr:uid="{00000000-0005-0000-0000-00002E140000}"/>
    <cellStyle name="Normal 4 3 2 2 2 2 6 3" xfId="6399" xr:uid="{00000000-0005-0000-0000-00002F140000}"/>
    <cellStyle name="Normal 4 3 2 2 2 2 7" xfId="2528" xr:uid="{00000000-0005-0000-0000-000030140000}"/>
    <cellStyle name="Normal 4 3 2 2 2 2 7 2" xfId="6812" xr:uid="{00000000-0005-0000-0000-000031140000}"/>
    <cellStyle name="Normal 4 3 2 2 2 2 8" xfId="4747" xr:uid="{00000000-0005-0000-0000-000032140000}"/>
    <cellStyle name="Normal 4 3 2 2 2 3" xfId="372" xr:uid="{00000000-0005-0000-0000-000033140000}"/>
    <cellStyle name="Normal 4 3 2 2 2 3 2" xfId="848" xr:uid="{00000000-0005-0000-0000-000034140000}"/>
    <cellStyle name="Normal 4 3 2 2 2 3 2 2" xfId="3084" xr:uid="{00000000-0005-0000-0000-000035140000}"/>
    <cellStyle name="Normal 4 3 2 2 2 3 2 2 2" xfId="7307" xr:uid="{00000000-0005-0000-0000-000036140000}"/>
    <cellStyle name="Normal 4 3 2 2 2 3 2 3" xfId="5162" xr:uid="{00000000-0005-0000-0000-000037140000}"/>
    <cellStyle name="Normal 4 3 2 2 2 3 3" xfId="1267" xr:uid="{00000000-0005-0000-0000-000038140000}"/>
    <cellStyle name="Normal 4 3 2 2 2 3 3 2" xfId="3497" xr:uid="{00000000-0005-0000-0000-000039140000}"/>
    <cellStyle name="Normal 4 3 2 2 2 3 3 2 2" xfId="7720" xr:uid="{00000000-0005-0000-0000-00003A140000}"/>
    <cellStyle name="Normal 4 3 2 2 2 3 3 3" xfId="5575" xr:uid="{00000000-0005-0000-0000-00003B140000}"/>
    <cellStyle name="Normal 4 3 2 2 2 3 4" xfId="1680" xr:uid="{00000000-0005-0000-0000-00003C140000}"/>
    <cellStyle name="Normal 4 3 2 2 2 3 4 2" xfId="3910" xr:uid="{00000000-0005-0000-0000-00003D140000}"/>
    <cellStyle name="Normal 4 3 2 2 2 3 4 2 2" xfId="8133" xr:uid="{00000000-0005-0000-0000-00003E140000}"/>
    <cellStyle name="Normal 4 3 2 2 2 3 4 3" xfId="5988" xr:uid="{00000000-0005-0000-0000-00003F140000}"/>
    <cellStyle name="Normal 4 3 2 2 2 3 5" xfId="2094" xr:uid="{00000000-0005-0000-0000-000040140000}"/>
    <cellStyle name="Normal 4 3 2 2 2 3 5 2" xfId="4323" xr:uid="{00000000-0005-0000-0000-000041140000}"/>
    <cellStyle name="Normal 4 3 2 2 2 3 5 2 2" xfId="8546" xr:uid="{00000000-0005-0000-0000-000042140000}"/>
    <cellStyle name="Normal 4 3 2 2 2 3 5 3" xfId="6401" xr:uid="{00000000-0005-0000-0000-000043140000}"/>
    <cellStyle name="Normal 4 3 2 2 2 3 6" xfId="2530" xr:uid="{00000000-0005-0000-0000-000044140000}"/>
    <cellStyle name="Normal 4 3 2 2 2 3 6 2" xfId="6814" xr:uid="{00000000-0005-0000-0000-000045140000}"/>
    <cellStyle name="Normal 4 3 2 2 2 3 7" xfId="4749" xr:uid="{00000000-0005-0000-0000-000046140000}"/>
    <cellStyle name="Normal 4 3 2 2 2 4" xfId="845" xr:uid="{00000000-0005-0000-0000-000047140000}"/>
    <cellStyle name="Normal 4 3 2 2 2 4 2" xfId="3081" xr:uid="{00000000-0005-0000-0000-000048140000}"/>
    <cellStyle name="Normal 4 3 2 2 2 4 2 2" xfId="7304" xr:uid="{00000000-0005-0000-0000-000049140000}"/>
    <cellStyle name="Normal 4 3 2 2 2 4 3" xfId="5159" xr:uid="{00000000-0005-0000-0000-00004A140000}"/>
    <cellStyle name="Normal 4 3 2 2 2 5" xfId="1264" xr:uid="{00000000-0005-0000-0000-00004B140000}"/>
    <cellStyle name="Normal 4 3 2 2 2 5 2" xfId="3494" xr:uid="{00000000-0005-0000-0000-00004C140000}"/>
    <cellStyle name="Normal 4 3 2 2 2 5 2 2" xfId="7717" xr:uid="{00000000-0005-0000-0000-00004D140000}"/>
    <cellStyle name="Normal 4 3 2 2 2 5 3" xfId="5572" xr:uid="{00000000-0005-0000-0000-00004E140000}"/>
    <cellStyle name="Normal 4 3 2 2 2 6" xfId="1677" xr:uid="{00000000-0005-0000-0000-00004F140000}"/>
    <cellStyle name="Normal 4 3 2 2 2 6 2" xfId="3907" xr:uid="{00000000-0005-0000-0000-000050140000}"/>
    <cellStyle name="Normal 4 3 2 2 2 6 2 2" xfId="8130" xr:uid="{00000000-0005-0000-0000-000051140000}"/>
    <cellStyle name="Normal 4 3 2 2 2 6 3" xfId="5985" xr:uid="{00000000-0005-0000-0000-000052140000}"/>
    <cellStyle name="Normal 4 3 2 2 2 7" xfId="2091" xr:uid="{00000000-0005-0000-0000-000053140000}"/>
    <cellStyle name="Normal 4 3 2 2 2 7 2" xfId="4320" xr:uid="{00000000-0005-0000-0000-000054140000}"/>
    <cellStyle name="Normal 4 3 2 2 2 7 2 2" xfId="8543" xr:uid="{00000000-0005-0000-0000-000055140000}"/>
    <cellStyle name="Normal 4 3 2 2 2 7 3" xfId="6398" xr:uid="{00000000-0005-0000-0000-000056140000}"/>
    <cellStyle name="Normal 4 3 2 2 2 8" xfId="2527" xr:uid="{00000000-0005-0000-0000-000057140000}"/>
    <cellStyle name="Normal 4 3 2 2 2 8 2" xfId="6811" xr:uid="{00000000-0005-0000-0000-000058140000}"/>
    <cellStyle name="Normal 4 3 2 2 2 9" xfId="4746" xr:uid="{00000000-0005-0000-0000-000059140000}"/>
    <cellStyle name="Normal 4 3 2 3" xfId="373" xr:uid="{00000000-0005-0000-0000-00005A140000}"/>
    <cellStyle name="Normal 4 3 2 3 2" xfId="849" xr:uid="{00000000-0005-0000-0000-00005B140000}"/>
    <cellStyle name="Normal 4 3 2 4" xfId="844"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2" xr:uid="{00000000-0005-0000-0000-000060140000}"/>
    <cellStyle name="Normal 4 3 3 2 2 2 2" xfId="3087" xr:uid="{00000000-0005-0000-0000-000061140000}"/>
    <cellStyle name="Normal 4 3 3 2 2 2 2 2" xfId="7310" xr:uid="{00000000-0005-0000-0000-000062140000}"/>
    <cellStyle name="Normal 4 3 3 2 2 2 3" xfId="5165" xr:uid="{00000000-0005-0000-0000-000063140000}"/>
    <cellStyle name="Normal 4 3 3 2 2 3" xfId="1270" xr:uid="{00000000-0005-0000-0000-000064140000}"/>
    <cellStyle name="Normal 4 3 3 2 2 3 2" xfId="3500" xr:uid="{00000000-0005-0000-0000-000065140000}"/>
    <cellStyle name="Normal 4 3 3 2 2 3 2 2" xfId="7723" xr:uid="{00000000-0005-0000-0000-000066140000}"/>
    <cellStyle name="Normal 4 3 3 2 2 3 3" xfId="5578" xr:uid="{00000000-0005-0000-0000-000067140000}"/>
    <cellStyle name="Normal 4 3 3 2 2 4" xfId="1683" xr:uid="{00000000-0005-0000-0000-000068140000}"/>
    <cellStyle name="Normal 4 3 3 2 2 4 2" xfId="3913" xr:uid="{00000000-0005-0000-0000-000069140000}"/>
    <cellStyle name="Normal 4 3 3 2 2 4 2 2" xfId="8136" xr:uid="{00000000-0005-0000-0000-00006A140000}"/>
    <cellStyle name="Normal 4 3 3 2 2 4 3" xfId="5991" xr:uid="{00000000-0005-0000-0000-00006B140000}"/>
    <cellStyle name="Normal 4 3 3 2 2 5" xfId="2097" xr:uid="{00000000-0005-0000-0000-00006C140000}"/>
    <cellStyle name="Normal 4 3 3 2 2 5 2" xfId="4326" xr:uid="{00000000-0005-0000-0000-00006D140000}"/>
    <cellStyle name="Normal 4 3 3 2 2 5 2 2" xfId="8549" xr:uid="{00000000-0005-0000-0000-00006E140000}"/>
    <cellStyle name="Normal 4 3 3 2 2 5 3" xfId="6404" xr:uid="{00000000-0005-0000-0000-00006F140000}"/>
    <cellStyle name="Normal 4 3 3 2 2 6" xfId="2533" xr:uid="{00000000-0005-0000-0000-000070140000}"/>
    <cellStyle name="Normal 4 3 3 2 2 6 2" xfId="6817" xr:uid="{00000000-0005-0000-0000-000071140000}"/>
    <cellStyle name="Normal 4 3 3 2 2 7" xfId="4752" xr:uid="{00000000-0005-0000-0000-000072140000}"/>
    <cellStyle name="Normal 4 3 3 2 3" xfId="851" xr:uid="{00000000-0005-0000-0000-000073140000}"/>
    <cellStyle name="Normal 4 3 3 2 3 2" xfId="3086" xr:uid="{00000000-0005-0000-0000-000074140000}"/>
    <cellStyle name="Normal 4 3 3 2 3 2 2" xfId="7309" xr:uid="{00000000-0005-0000-0000-000075140000}"/>
    <cellStyle name="Normal 4 3 3 2 3 3" xfId="5164" xr:uid="{00000000-0005-0000-0000-000076140000}"/>
    <cellStyle name="Normal 4 3 3 2 4" xfId="1269" xr:uid="{00000000-0005-0000-0000-000077140000}"/>
    <cellStyle name="Normal 4 3 3 2 4 2" xfId="3499" xr:uid="{00000000-0005-0000-0000-000078140000}"/>
    <cellStyle name="Normal 4 3 3 2 4 2 2" xfId="7722" xr:uid="{00000000-0005-0000-0000-000079140000}"/>
    <cellStyle name="Normal 4 3 3 2 4 3" xfId="5577" xr:uid="{00000000-0005-0000-0000-00007A140000}"/>
    <cellStyle name="Normal 4 3 3 2 5" xfId="1682" xr:uid="{00000000-0005-0000-0000-00007B140000}"/>
    <cellStyle name="Normal 4 3 3 2 5 2" xfId="3912" xr:uid="{00000000-0005-0000-0000-00007C140000}"/>
    <cellStyle name="Normal 4 3 3 2 5 2 2" xfId="8135" xr:uid="{00000000-0005-0000-0000-00007D140000}"/>
    <cellStyle name="Normal 4 3 3 2 5 3" xfId="5990" xr:uid="{00000000-0005-0000-0000-00007E140000}"/>
    <cellStyle name="Normal 4 3 3 2 6" xfId="2096" xr:uid="{00000000-0005-0000-0000-00007F140000}"/>
    <cellStyle name="Normal 4 3 3 2 6 2" xfId="4325" xr:uid="{00000000-0005-0000-0000-000080140000}"/>
    <cellStyle name="Normal 4 3 3 2 6 2 2" xfId="8548" xr:uid="{00000000-0005-0000-0000-000081140000}"/>
    <cellStyle name="Normal 4 3 3 2 6 3" xfId="6403" xr:uid="{00000000-0005-0000-0000-000082140000}"/>
    <cellStyle name="Normal 4 3 3 2 7" xfId="2532" xr:uid="{00000000-0005-0000-0000-000083140000}"/>
    <cellStyle name="Normal 4 3 3 2 7 2" xfId="6816" xr:uid="{00000000-0005-0000-0000-000084140000}"/>
    <cellStyle name="Normal 4 3 3 2 8" xfId="4751" xr:uid="{00000000-0005-0000-0000-000085140000}"/>
    <cellStyle name="Normal 4 3 3 3" xfId="377" xr:uid="{00000000-0005-0000-0000-000086140000}"/>
    <cellStyle name="Normal 4 3 3 3 2" xfId="853" xr:uid="{00000000-0005-0000-0000-000087140000}"/>
    <cellStyle name="Normal 4 3 3 3 2 2" xfId="3088" xr:uid="{00000000-0005-0000-0000-000088140000}"/>
    <cellStyle name="Normal 4 3 3 3 2 2 2" xfId="7311" xr:uid="{00000000-0005-0000-0000-000089140000}"/>
    <cellStyle name="Normal 4 3 3 3 2 3" xfId="5166" xr:uid="{00000000-0005-0000-0000-00008A140000}"/>
    <cellStyle name="Normal 4 3 3 3 3" xfId="1271" xr:uid="{00000000-0005-0000-0000-00008B140000}"/>
    <cellStyle name="Normal 4 3 3 3 3 2" xfId="3501" xr:uid="{00000000-0005-0000-0000-00008C140000}"/>
    <cellStyle name="Normal 4 3 3 3 3 2 2" xfId="7724" xr:uid="{00000000-0005-0000-0000-00008D140000}"/>
    <cellStyle name="Normal 4 3 3 3 3 3" xfId="5579" xr:uid="{00000000-0005-0000-0000-00008E140000}"/>
    <cellStyle name="Normal 4 3 3 3 4" xfId="1684" xr:uid="{00000000-0005-0000-0000-00008F140000}"/>
    <cellStyle name="Normal 4 3 3 3 4 2" xfId="3914" xr:uid="{00000000-0005-0000-0000-000090140000}"/>
    <cellStyle name="Normal 4 3 3 3 4 2 2" xfId="8137" xr:uid="{00000000-0005-0000-0000-000091140000}"/>
    <cellStyle name="Normal 4 3 3 3 4 3" xfId="5992" xr:uid="{00000000-0005-0000-0000-000092140000}"/>
    <cellStyle name="Normal 4 3 3 3 5" xfId="2098" xr:uid="{00000000-0005-0000-0000-000093140000}"/>
    <cellStyle name="Normal 4 3 3 3 5 2" xfId="4327" xr:uid="{00000000-0005-0000-0000-000094140000}"/>
    <cellStyle name="Normal 4 3 3 3 5 2 2" xfId="8550" xr:uid="{00000000-0005-0000-0000-000095140000}"/>
    <cellStyle name="Normal 4 3 3 3 5 3" xfId="6405" xr:uid="{00000000-0005-0000-0000-000096140000}"/>
    <cellStyle name="Normal 4 3 3 3 6" xfId="2534" xr:uid="{00000000-0005-0000-0000-000097140000}"/>
    <cellStyle name="Normal 4 3 3 3 6 2" xfId="6818" xr:uid="{00000000-0005-0000-0000-000098140000}"/>
    <cellStyle name="Normal 4 3 3 3 7" xfId="4753" xr:uid="{00000000-0005-0000-0000-000099140000}"/>
    <cellStyle name="Normal 4 3 3 4" xfId="850" xr:uid="{00000000-0005-0000-0000-00009A140000}"/>
    <cellStyle name="Normal 4 3 3 4 2" xfId="3085" xr:uid="{00000000-0005-0000-0000-00009B140000}"/>
    <cellStyle name="Normal 4 3 3 4 2 2" xfId="7308" xr:uid="{00000000-0005-0000-0000-00009C140000}"/>
    <cellStyle name="Normal 4 3 3 4 3" xfId="5163" xr:uid="{00000000-0005-0000-0000-00009D140000}"/>
    <cellStyle name="Normal 4 3 3 5" xfId="1268" xr:uid="{00000000-0005-0000-0000-00009E140000}"/>
    <cellStyle name="Normal 4 3 3 5 2" xfId="3498" xr:uid="{00000000-0005-0000-0000-00009F140000}"/>
    <cellStyle name="Normal 4 3 3 5 2 2" xfId="7721" xr:uid="{00000000-0005-0000-0000-0000A0140000}"/>
    <cellStyle name="Normal 4 3 3 5 3" xfId="5576" xr:uid="{00000000-0005-0000-0000-0000A1140000}"/>
    <cellStyle name="Normal 4 3 3 6" xfId="1681" xr:uid="{00000000-0005-0000-0000-0000A2140000}"/>
    <cellStyle name="Normal 4 3 3 6 2" xfId="3911" xr:uid="{00000000-0005-0000-0000-0000A3140000}"/>
    <cellStyle name="Normal 4 3 3 6 2 2" xfId="8134" xr:uid="{00000000-0005-0000-0000-0000A4140000}"/>
    <cellStyle name="Normal 4 3 3 6 3" xfId="5989" xr:uid="{00000000-0005-0000-0000-0000A5140000}"/>
    <cellStyle name="Normal 4 3 3 7" xfId="2095" xr:uid="{00000000-0005-0000-0000-0000A6140000}"/>
    <cellStyle name="Normal 4 3 3 7 2" xfId="4324" xr:uid="{00000000-0005-0000-0000-0000A7140000}"/>
    <cellStyle name="Normal 4 3 3 7 2 2" xfId="8547" xr:uid="{00000000-0005-0000-0000-0000A8140000}"/>
    <cellStyle name="Normal 4 3 3 7 3" xfId="6402" xr:uid="{00000000-0005-0000-0000-0000A9140000}"/>
    <cellStyle name="Normal 4 3 3 8" xfId="2531" xr:uid="{00000000-0005-0000-0000-0000AA140000}"/>
    <cellStyle name="Normal 4 3 3 8 2" xfId="6815" xr:uid="{00000000-0005-0000-0000-0000AB140000}"/>
    <cellStyle name="Normal 4 3 3 9" xfId="4750" xr:uid="{00000000-0005-0000-0000-0000AC140000}"/>
    <cellStyle name="Normal 4 3 4" xfId="843" xr:uid="{00000000-0005-0000-0000-0000AD140000}"/>
    <cellStyle name="Normal 4 3 4 2" xfId="3080" xr:uid="{00000000-0005-0000-0000-0000AE140000}"/>
    <cellStyle name="Normal 4 3 4 2 2" xfId="7303" xr:uid="{00000000-0005-0000-0000-0000AF140000}"/>
    <cellStyle name="Normal 4 3 4 3" xfId="5158" xr:uid="{00000000-0005-0000-0000-0000B0140000}"/>
    <cellStyle name="Normal 4 3 5" xfId="1263" xr:uid="{00000000-0005-0000-0000-0000B1140000}"/>
    <cellStyle name="Normal 4 3 5 2" xfId="3493" xr:uid="{00000000-0005-0000-0000-0000B2140000}"/>
    <cellStyle name="Normal 4 3 5 2 2" xfId="7716" xr:uid="{00000000-0005-0000-0000-0000B3140000}"/>
    <cellStyle name="Normal 4 3 5 3" xfId="5571" xr:uid="{00000000-0005-0000-0000-0000B4140000}"/>
    <cellStyle name="Normal 4 3 6" xfId="1676" xr:uid="{00000000-0005-0000-0000-0000B5140000}"/>
    <cellStyle name="Normal 4 3 6 2" xfId="3906" xr:uid="{00000000-0005-0000-0000-0000B6140000}"/>
    <cellStyle name="Normal 4 3 6 2 2" xfId="8129" xr:uid="{00000000-0005-0000-0000-0000B7140000}"/>
    <cellStyle name="Normal 4 3 6 3" xfId="5984" xr:uid="{00000000-0005-0000-0000-0000B8140000}"/>
    <cellStyle name="Normal 4 3 7" xfId="2090" xr:uid="{00000000-0005-0000-0000-0000B9140000}"/>
    <cellStyle name="Normal 4 3 7 2" xfId="4319" xr:uid="{00000000-0005-0000-0000-0000BA140000}"/>
    <cellStyle name="Normal 4 3 7 2 2" xfId="8542" xr:uid="{00000000-0005-0000-0000-0000BB140000}"/>
    <cellStyle name="Normal 4 3 7 3" xfId="6397" xr:uid="{00000000-0005-0000-0000-0000BC140000}"/>
    <cellStyle name="Normal 4 3 8" xfId="2526" xr:uid="{00000000-0005-0000-0000-0000BD140000}"/>
    <cellStyle name="Normal 4 3 8 2" xfId="6810" xr:uid="{00000000-0005-0000-0000-0000BE140000}"/>
    <cellStyle name="Normal 4 3 9" xfId="4745" xr:uid="{00000000-0005-0000-0000-0000BF140000}"/>
    <cellStyle name="Normal 4 4" xfId="378" xr:uid="{00000000-0005-0000-0000-0000C0140000}"/>
    <cellStyle name="Normal 4 4 10" xfId="2535" xr:uid="{00000000-0005-0000-0000-0000C1140000}"/>
    <cellStyle name="Normal 4 4 10 2" xfId="6819" xr:uid="{00000000-0005-0000-0000-0000C2140000}"/>
    <cellStyle name="Normal 4 4 11" xfId="4754" xr:uid="{00000000-0005-0000-0000-0000C3140000}"/>
    <cellStyle name="Normal 4 4 2" xfId="379" xr:uid="{00000000-0005-0000-0000-0000C4140000}"/>
    <cellStyle name="Normal 4 4 2 10" xfId="4755"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8" xr:uid="{00000000-0005-0000-0000-0000C9140000}"/>
    <cellStyle name="Normal 4 4 2 2 2 2 2 2" xfId="3093" xr:uid="{00000000-0005-0000-0000-0000CA140000}"/>
    <cellStyle name="Normal 4 4 2 2 2 2 2 2 2" xfId="7316" xr:uid="{00000000-0005-0000-0000-0000CB140000}"/>
    <cellStyle name="Normal 4 4 2 2 2 2 2 3" xfId="5171" xr:uid="{00000000-0005-0000-0000-0000CC140000}"/>
    <cellStyle name="Normal 4 4 2 2 2 2 3" xfId="1276" xr:uid="{00000000-0005-0000-0000-0000CD140000}"/>
    <cellStyle name="Normal 4 4 2 2 2 2 3 2" xfId="3506" xr:uid="{00000000-0005-0000-0000-0000CE140000}"/>
    <cellStyle name="Normal 4 4 2 2 2 2 3 2 2" xfId="7729" xr:uid="{00000000-0005-0000-0000-0000CF140000}"/>
    <cellStyle name="Normal 4 4 2 2 2 2 3 3" xfId="5584" xr:uid="{00000000-0005-0000-0000-0000D0140000}"/>
    <cellStyle name="Normal 4 4 2 2 2 2 4" xfId="1689" xr:uid="{00000000-0005-0000-0000-0000D1140000}"/>
    <cellStyle name="Normal 4 4 2 2 2 2 4 2" xfId="3919" xr:uid="{00000000-0005-0000-0000-0000D2140000}"/>
    <cellStyle name="Normal 4 4 2 2 2 2 4 2 2" xfId="8142" xr:uid="{00000000-0005-0000-0000-0000D3140000}"/>
    <cellStyle name="Normal 4 4 2 2 2 2 4 3" xfId="5997" xr:uid="{00000000-0005-0000-0000-0000D4140000}"/>
    <cellStyle name="Normal 4 4 2 2 2 2 5" xfId="2103" xr:uid="{00000000-0005-0000-0000-0000D5140000}"/>
    <cellStyle name="Normal 4 4 2 2 2 2 5 2" xfId="4332" xr:uid="{00000000-0005-0000-0000-0000D6140000}"/>
    <cellStyle name="Normal 4 4 2 2 2 2 5 2 2" xfId="8555" xr:uid="{00000000-0005-0000-0000-0000D7140000}"/>
    <cellStyle name="Normal 4 4 2 2 2 2 5 3" xfId="6410" xr:uid="{00000000-0005-0000-0000-0000D8140000}"/>
    <cellStyle name="Normal 4 4 2 2 2 2 6" xfId="2539" xr:uid="{00000000-0005-0000-0000-0000D9140000}"/>
    <cellStyle name="Normal 4 4 2 2 2 2 6 2" xfId="6823" xr:uid="{00000000-0005-0000-0000-0000DA140000}"/>
    <cellStyle name="Normal 4 4 2 2 2 2 7" xfId="4758" xr:uid="{00000000-0005-0000-0000-0000DB140000}"/>
    <cellStyle name="Normal 4 4 2 2 2 3" xfId="857" xr:uid="{00000000-0005-0000-0000-0000DC140000}"/>
    <cellStyle name="Normal 4 4 2 2 2 3 2" xfId="3092" xr:uid="{00000000-0005-0000-0000-0000DD140000}"/>
    <cellStyle name="Normal 4 4 2 2 2 3 2 2" xfId="7315" xr:uid="{00000000-0005-0000-0000-0000DE140000}"/>
    <cellStyle name="Normal 4 4 2 2 2 3 3" xfId="5170" xr:uid="{00000000-0005-0000-0000-0000DF140000}"/>
    <cellStyle name="Normal 4 4 2 2 2 4" xfId="1275" xr:uid="{00000000-0005-0000-0000-0000E0140000}"/>
    <cellStyle name="Normal 4 4 2 2 2 4 2" xfId="3505" xr:uid="{00000000-0005-0000-0000-0000E1140000}"/>
    <cellStyle name="Normal 4 4 2 2 2 4 2 2" xfId="7728" xr:uid="{00000000-0005-0000-0000-0000E2140000}"/>
    <cellStyle name="Normal 4 4 2 2 2 4 3" xfId="5583" xr:uid="{00000000-0005-0000-0000-0000E3140000}"/>
    <cellStyle name="Normal 4 4 2 2 2 5" xfId="1688" xr:uid="{00000000-0005-0000-0000-0000E4140000}"/>
    <cellStyle name="Normal 4 4 2 2 2 5 2" xfId="3918" xr:uid="{00000000-0005-0000-0000-0000E5140000}"/>
    <cellStyle name="Normal 4 4 2 2 2 5 2 2" xfId="8141" xr:uid="{00000000-0005-0000-0000-0000E6140000}"/>
    <cellStyle name="Normal 4 4 2 2 2 5 3" xfId="5996" xr:uid="{00000000-0005-0000-0000-0000E7140000}"/>
    <cellStyle name="Normal 4 4 2 2 2 6" xfId="2102" xr:uid="{00000000-0005-0000-0000-0000E8140000}"/>
    <cellStyle name="Normal 4 4 2 2 2 6 2" xfId="4331" xr:uid="{00000000-0005-0000-0000-0000E9140000}"/>
    <cellStyle name="Normal 4 4 2 2 2 6 2 2" xfId="8554" xr:uid="{00000000-0005-0000-0000-0000EA140000}"/>
    <cellStyle name="Normal 4 4 2 2 2 6 3" xfId="6409" xr:uid="{00000000-0005-0000-0000-0000EB140000}"/>
    <cellStyle name="Normal 4 4 2 2 2 7" xfId="2538" xr:uid="{00000000-0005-0000-0000-0000EC140000}"/>
    <cellStyle name="Normal 4 4 2 2 2 7 2" xfId="6822" xr:uid="{00000000-0005-0000-0000-0000ED140000}"/>
    <cellStyle name="Normal 4 4 2 2 2 8" xfId="4757" xr:uid="{00000000-0005-0000-0000-0000EE140000}"/>
    <cellStyle name="Normal 4 4 2 2 3" xfId="383" xr:uid="{00000000-0005-0000-0000-0000EF140000}"/>
    <cellStyle name="Normal 4 4 2 2 3 2" xfId="859" xr:uid="{00000000-0005-0000-0000-0000F0140000}"/>
    <cellStyle name="Normal 4 4 2 2 3 2 2" xfId="3094" xr:uid="{00000000-0005-0000-0000-0000F1140000}"/>
    <cellStyle name="Normal 4 4 2 2 3 2 2 2" xfId="7317" xr:uid="{00000000-0005-0000-0000-0000F2140000}"/>
    <cellStyle name="Normal 4 4 2 2 3 2 3" xfId="5172" xr:uid="{00000000-0005-0000-0000-0000F3140000}"/>
    <cellStyle name="Normal 4 4 2 2 3 3" xfId="1277" xr:uid="{00000000-0005-0000-0000-0000F4140000}"/>
    <cellStyle name="Normal 4 4 2 2 3 3 2" xfId="3507" xr:uid="{00000000-0005-0000-0000-0000F5140000}"/>
    <cellStyle name="Normal 4 4 2 2 3 3 2 2" xfId="7730" xr:uid="{00000000-0005-0000-0000-0000F6140000}"/>
    <cellStyle name="Normal 4 4 2 2 3 3 3" xfId="5585" xr:uid="{00000000-0005-0000-0000-0000F7140000}"/>
    <cellStyle name="Normal 4 4 2 2 3 4" xfId="1690" xr:uid="{00000000-0005-0000-0000-0000F8140000}"/>
    <cellStyle name="Normal 4 4 2 2 3 4 2" xfId="3920" xr:uid="{00000000-0005-0000-0000-0000F9140000}"/>
    <cellStyle name="Normal 4 4 2 2 3 4 2 2" xfId="8143" xr:uid="{00000000-0005-0000-0000-0000FA140000}"/>
    <cellStyle name="Normal 4 4 2 2 3 4 3" xfId="5998" xr:uid="{00000000-0005-0000-0000-0000FB140000}"/>
    <cellStyle name="Normal 4 4 2 2 3 5" xfId="2104" xr:uid="{00000000-0005-0000-0000-0000FC140000}"/>
    <cellStyle name="Normal 4 4 2 2 3 5 2" xfId="4333" xr:uid="{00000000-0005-0000-0000-0000FD140000}"/>
    <cellStyle name="Normal 4 4 2 2 3 5 2 2" xfId="8556" xr:uid="{00000000-0005-0000-0000-0000FE140000}"/>
    <cellStyle name="Normal 4 4 2 2 3 5 3" xfId="6411" xr:uid="{00000000-0005-0000-0000-0000FF140000}"/>
    <cellStyle name="Normal 4 4 2 2 3 6" xfId="2540" xr:uid="{00000000-0005-0000-0000-000000150000}"/>
    <cellStyle name="Normal 4 4 2 2 3 6 2" xfId="6824" xr:uid="{00000000-0005-0000-0000-000001150000}"/>
    <cellStyle name="Normal 4 4 2 2 3 7" xfId="4759" xr:uid="{00000000-0005-0000-0000-000002150000}"/>
    <cellStyle name="Normal 4 4 2 2 4" xfId="856" xr:uid="{00000000-0005-0000-0000-000003150000}"/>
    <cellStyle name="Normal 4 4 2 2 4 2" xfId="3091" xr:uid="{00000000-0005-0000-0000-000004150000}"/>
    <cellStyle name="Normal 4 4 2 2 4 2 2" xfId="7314" xr:uid="{00000000-0005-0000-0000-000005150000}"/>
    <cellStyle name="Normal 4 4 2 2 4 3" xfId="5169" xr:uid="{00000000-0005-0000-0000-000006150000}"/>
    <cellStyle name="Normal 4 4 2 2 5" xfId="1274" xr:uid="{00000000-0005-0000-0000-000007150000}"/>
    <cellStyle name="Normal 4 4 2 2 5 2" xfId="3504" xr:uid="{00000000-0005-0000-0000-000008150000}"/>
    <cellStyle name="Normal 4 4 2 2 5 2 2" xfId="7727" xr:uid="{00000000-0005-0000-0000-000009150000}"/>
    <cellStyle name="Normal 4 4 2 2 5 3" xfId="5582" xr:uid="{00000000-0005-0000-0000-00000A150000}"/>
    <cellStyle name="Normal 4 4 2 2 6" xfId="1687" xr:uid="{00000000-0005-0000-0000-00000B150000}"/>
    <cellStyle name="Normal 4 4 2 2 6 2" xfId="3917" xr:uid="{00000000-0005-0000-0000-00000C150000}"/>
    <cellStyle name="Normal 4 4 2 2 6 2 2" xfId="8140" xr:uid="{00000000-0005-0000-0000-00000D150000}"/>
    <cellStyle name="Normal 4 4 2 2 6 3" xfId="5995" xr:uid="{00000000-0005-0000-0000-00000E150000}"/>
    <cellStyle name="Normal 4 4 2 2 7" xfId="2101" xr:uid="{00000000-0005-0000-0000-00000F150000}"/>
    <cellStyle name="Normal 4 4 2 2 7 2" xfId="4330" xr:uid="{00000000-0005-0000-0000-000010150000}"/>
    <cellStyle name="Normal 4 4 2 2 7 2 2" xfId="8553" xr:uid="{00000000-0005-0000-0000-000011150000}"/>
    <cellStyle name="Normal 4 4 2 2 7 3" xfId="6408" xr:uid="{00000000-0005-0000-0000-000012150000}"/>
    <cellStyle name="Normal 4 4 2 2 8" xfId="2537" xr:uid="{00000000-0005-0000-0000-000013150000}"/>
    <cellStyle name="Normal 4 4 2 2 8 2" xfId="6821" xr:uid="{00000000-0005-0000-0000-000014150000}"/>
    <cellStyle name="Normal 4 4 2 2 9" xfId="4756" xr:uid="{00000000-0005-0000-0000-000015150000}"/>
    <cellStyle name="Normal 4 4 2 3" xfId="384" xr:uid="{00000000-0005-0000-0000-000016150000}"/>
    <cellStyle name="Normal 4 4 2 3 2" xfId="385" xr:uid="{00000000-0005-0000-0000-000017150000}"/>
    <cellStyle name="Normal 4 4 2 3 2 2" xfId="861" xr:uid="{00000000-0005-0000-0000-000018150000}"/>
    <cellStyle name="Normal 4 4 2 3 2 2 2" xfId="3096" xr:uid="{00000000-0005-0000-0000-000019150000}"/>
    <cellStyle name="Normal 4 4 2 3 2 2 2 2" xfId="7319" xr:uid="{00000000-0005-0000-0000-00001A150000}"/>
    <cellStyle name="Normal 4 4 2 3 2 2 3" xfId="5174" xr:uid="{00000000-0005-0000-0000-00001B150000}"/>
    <cellStyle name="Normal 4 4 2 3 2 3" xfId="1279" xr:uid="{00000000-0005-0000-0000-00001C150000}"/>
    <cellStyle name="Normal 4 4 2 3 2 3 2" xfId="3509" xr:uid="{00000000-0005-0000-0000-00001D150000}"/>
    <cellStyle name="Normal 4 4 2 3 2 3 2 2" xfId="7732" xr:uid="{00000000-0005-0000-0000-00001E150000}"/>
    <cellStyle name="Normal 4 4 2 3 2 3 3" xfId="5587" xr:uid="{00000000-0005-0000-0000-00001F150000}"/>
    <cellStyle name="Normal 4 4 2 3 2 4" xfId="1692" xr:uid="{00000000-0005-0000-0000-000020150000}"/>
    <cellStyle name="Normal 4 4 2 3 2 4 2" xfId="3922" xr:uid="{00000000-0005-0000-0000-000021150000}"/>
    <cellStyle name="Normal 4 4 2 3 2 4 2 2" xfId="8145" xr:uid="{00000000-0005-0000-0000-000022150000}"/>
    <cellStyle name="Normal 4 4 2 3 2 4 3" xfId="6000" xr:uid="{00000000-0005-0000-0000-000023150000}"/>
    <cellStyle name="Normal 4 4 2 3 2 5" xfId="2106" xr:uid="{00000000-0005-0000-0000-000024150000}"/>
    <cellStyle name="Normal 4 4 2 3 2 5 2" xfId="4335" xr:uid="{00000000-0005-0000-0000-000025150000}"/>
    <cellStyle name="Normal 4 4 2 3 2 5 2 2" xfId="8558" xr:uid="{00000000-0005-0000-0000-000026150000}"/>
    <cellStyle name="Normal 4 4 2 3 2 5 3" xfId="6413" xr:uid="{00000000-0005-0000-0000-000027150000}"/>
    <cellStyle name="Normal 4 4 2 3 2 6" xfId="2542" xr:uid="{00000000-0005-0000-0000-000028150000}"/>
    <cellStyle name="Normal 4 4 2 3 2 6 2" xfId="6826" xr:uid="{00000000-0005-0000-0000-000029150000}"/>
    <cellStyle name="Normal 4 4 2 3 2 7" xfId="4761" xr:uid="{00000000-0005-0000-0000-00002A150000}"/>
    <cellStyle name="Normal 4 4 2 3 3" xfId="860" xr:uid="{00000000-0005-0000-0000-00002B150000}"/>
    <cellStyle name="Normal 4 4 2 3 3 2" xfId="3095" xr:uid="{00000000-0005-0000-0000-00002C150000}"/>
    <cellStyle name="Normal 4 4 2 3 3 2 2" xfId="7318" xr:uid="{00000000-0005-0000-0000-00002D150000}"/>
    <cellStyle name="Normal 4 4 2 3 3 3" xfId="5173" xr:uid="{00000000-0005-0000-0000-00002E150000}"/>
    <cellStyle name="Normal 4 4 2 3 4" xfId="1278" xr:uid="{00000000-0005-0000-0000-00002F150000}"/>
    <cellStyle name="Normal 4 4 2 3 4 2" xfId="3508" xr:uid="{00000000-0005-0000-0000-000030150000}"/>
    <cellStyle name="Normal 4 4 2 3 4 2 2" xfId="7731" xr:uid="{00000000-0005-0000-0000-000031150000}"/>
    <cellStyle name="Normal 4 4 2 3 4 3" xfId="5586" xr:uid="{00000000-0005-0000-0000-000032150000}"/>
    <cellStyle name="Normal 4 4 2 3 5" xfId="1691" xr:uid="{00000000-0005-0000-0000-000033150000}"/>
    <cellStyle name="Normal 4 4 2 3 5 2" xfId="3921" xr:uid="{00000000-0005-0000-0000-000034150000}"/>
    <cellStyle name="Normal 4 4 2 3 5 2 2" xfId="8144" xr:uid="{00000000-0005-0000-0000-000035150000}"/>
    <cellStyle name="Normal 4 4 2 3 5 3" xfId="5999" xr:uid="{00000000-0005-0000-0000-000036150000}"/>
    <cellStyle name="Normal 4 4 2 3 6" xfId="2105" xr:uid="{00000000-0005-0000-0000-000037150000}"/>
    <cellStyle name="Normal 4 4 2 3 6 2" xfId="4334" xr:uid="{00000000-0005-0000-0000-000038150000}"/>
    <cellStyle name="Normal 4 4 2 3 6 2 2" xfId="8557" xr:uid="{00000000-0005-0000-0000-000039150000}"/>
    <cellStyle name="Normal 4 4 2 3 6 3" xfId="6412" xr:uid="{00000000-0005-0000-0000-00003A150000}"/>
    <cellStyle name="Normal 4 4 2 3 7" xfId="2541" xr:uid="{00000000-0005-0000-0000-00003B150000}"/>
    <cellStyle name="Normal 4 4 2 3 7 2" xfId="6825" xr:uid="{00000000-0005-0000-0000-00003C150000}"/>
    <cellStyle name="Normal 4 4 2 3 8" xfId="4760" xr:uid="{00000000-0005-0000-0000-00003D150000}"/>
    <cellStyle name="Normal 4 4 2 4" xfId="386" xr:uid="{00000000-0005-0000-0000-00003E150000}"/>
    <cellStyle name="Normal 4 4 2 4 2" xfId="862" xr:uid="{00000000-0005-0000-0000-00003F150000}"/>
    <cellStyle name="Normal 4 4 2 4 2 2" xfId="3097" xr:uid="{00000000-0005-0000-0000-000040150000}"/>
    <cellStyle name="Normal 4 4 2 4 2 2 2" xfId="7320" xr:uid="{00000000-0005-0000-0000-000041150000}"/>
    <cellStyle name="Normal 4 4 2 4 2 3" xfId="5175" xr:uid="{00000000-0005-0000-0000-000042150000}"/>
    <cellStyle name="Normal 4 4 2 4 3" xfId="1280" xr:uid="{00000000-0005-0000-0000-000043150000}"/>
    <cellStyle name="Normal 4 4 2 4 3 2" xfId="3510" xr:uid="{00000000-0005-0000-0000-000044150000}"/>
    <cellStyle name="Normal 4 4 2 4 3 2 2" xfId="7733" xr:uid="{00000000-0005-0000-0000-000045150000}"/>
    <cellStyle name="Normal 4 4 2 4 3 3" xfId="5588" xr:uid="{00000000-0005-0000-0000-000046150000}"/>
    <cellStyle name="Normal 4 4 2 4 4" xfId="1693" xr:uid="{00000000-0005-0000-0000-000047150000}"/>
    <cellStyle name="Normal 4 4 2 4 4 2" xfId="3923" xr:uid="{00000000-0005-0000-0000-000048150000}"/>
    <cellStyle name="Normal 4 4 2 4 4 2 2" xfId="8146" xr:uid="{00000000-0005-0000-0000-000049150000}"/>
    <cellStyle name="Normal 4 4 2 4 4 3" xfId="6001" xr:uid="{00000000-0005-0000-0000-00004A150000}"/>
    <cellStyle name="Normal 4 4 2 4 5" xfId="2107" xr:uid="{00000000-0005-0000-0000-00004B150000}"/>
    <cellStyle name="Normal 4 4 2 4 5 2" xfId="4336" xr:uid="{00000000-0005-0000-0000-00004C150000}"/>
    <cellStyle name="Normal 4 4 2 4 5 2 2" xfId="8559" xr:uid="{00000000-0005-0000-0000-00004D150000}"/>
    <cellStyle name="Normal 4 4 2 4 5 3" xfId="6414" xr:uid="{00000000-0005-0000-0000-00004E150000}"/>
    <cellStyle name="Normal 4 4 2 4 6" xfId="2543" xr:uid="{00000000-0005-0000-0000-00004F150000}"/>
    <cellStyle name="Normal 4 4 2 4 6 2" xfId="6827" xr:uid="{00000000-0005-0000-0000-000050150000}"/>
    <cellStyle name="Normal 4 4 2 4 7" xfId="4762" xr:uid="{00000000-0005-0000-0000-000051150000}"/>
    <cellStyle name="Normal 4 4 2 5" xfId="855" xr:uid="{00000000-0005-0000-0000-000052150000}"/>
    <cellStyle name="Normal 4 4 2 5 2" xfId="3090" xr:uid="{00000000-0005-0000-0000-000053150000}"/>
    <cellStyle name="Normal 4 4 2 5 2 2" xfId="7313" xr:uid="{00000000-0005-0000-0000-000054150000}"/>
    <cellStyle name="Normal 4 4 2 5 3" xfId="5168" xr:uid="{00000000-0005-0000-0000-000055150000}"/>
    <cellStyle name="Normal 4 4 2 6" xfId="1273" xr:uid="{00000000-0005-0000-0000-000056150000}"/>
    <cellStyle name="Normal 4 4 2 6 2" xfId="3503" xr:uid="{00000000-0005-0000-0000-000057150000}"/>
    <cellStyle name="Normal 4 4 2 6 2 2" xfId="7726" xr:uid="{00000000-0005-0000-0000-000058150000}"/>
    <cellStyle name="Normal 4 4 2 6 3" xfId="5581" xr:uid="{00000000-0005-0000-0000-000059150000}"/>
    <cellStyle name="Normal 4 4 2 7" xfId="1686" xr:uid="{00000000-0005-0000-0000-00005A150000}"/>
    <cellStyle name="Normal 4 4 2 7 2" xfId="3916" xr:uid="{00000000-0005-0000-0000-00005B150000}"/>
    <cellStyle name="Normal 4 4 2 7 2 2" xfId="8139" xr:uid="{00000000-0005-0000-0000-00005C150000}"/>
    <cellStyle name="Normal 4 4 2 7 3" xfId="5994" xr:uid="{00000000-0005-0000-0000-00005D150000}"/>
    <cellStyle name="Normal 4 4 2 8" xfId="2100" xr:uid="{00000000-0005-0000-0000-00005E150000}"/>
    <cellStyle name="Normal 4 4 2 8 2" xfId="4329" xr:uid="{00000000-0005-0000-0000-00005F150000}"/>
    <cellStyle name="Normal 4 4 2 8 2 2" xfId="8552" xr:uid="{00000000-0005-0000-0000-000060150000}"/>
    <cellStyle name="Normal 4 4 2 8 3" xfId="6407" xr:uid="{00000000-0005-0000-0000-000061150000}"/>
    <cellStyle name="Normal 4 4 2 9" xfId="2536" xr:uid="{00000000-0005-0000-0000-000062150000}"/>
    <cellStyle name="Normal 4 4 2 9 2" xfId="6820"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5" xr:uid="{00000000-0005-0000-0000-000067150000}"/>
    <cellStyle name="Normal 4 4 3 2 2 2 2" xfId="3100" xr:uid="{00000000-0005-0000-0000-000068150000}"/>
    <cellStyle name="Normal 4 4 3 2 2 2 2 2" xfId="7323" xr:uid="{00000000-0005-0000-0000-000069150000}"/>
    <cellStyle name="Normal 4 4 3 2 2 2 3" xfId="5178" xr:uid="{00000000-0005-0000-0000-00006A150000}"/>
    <cellStyle name="Normal 4 4 3 2 2 3" xfId="1283" xr:uid="{00000000-0005-0000-0000-00006B150000}"/>
    <cellStyle name="Normal 4 4 3 2 2 3 2" xfId="3513" xr:uid="{00000000-0005-0000-0000-00006C150000}"/>
    <cellStyle name="Normal 4 4 3 2 2 3 2 2" xfId="7736" xr:uid="{00000000-0005-0000-0000-00006D150000}"/>
    <cellStyle name="Normal 4 4 3 2 2 3 3" xfId="5591" xr:uid="{00000000-0005-0000-0000-00006E150000}"/>
    <cellStyle name="Normal 4 4 3 2 2 4" xfId="1696" xr:uid="{00000000-0005-0000-0000-00006F150000}"/>
    <cellStyle name="Normal 4 4 3 2 2 4 2" xfId="3926" xr:uid="{00000000-0005-0000-0000-000070150000}"/>
    <cellStyle name="Normal 4 4 3 2 2 4 2 2" xfId="8149" xr:uid="{00000000-0005-0000-0000-000071150000}"/>
    <cellStyle name="Normal 4 4 3 2 2 4 3" xfId="6004" xr:uid="{00000000-0005-0000-0000-000072150000}"/>
    <cellStyle name="Normal 4 4 3 2 2 5" xfId="2110" xr:uid="{00000000-0005-0000-0000-000073150000}"/>
    <cellStyle name="Normal 4 4 3 2 2 5 2" xfId="4339" xr:uid="{00000000-0005-0000-0000-000074150000}"/>
    <cellStyle name="Normal 4 4 3 2 2 5 2 2" xfId="8562" xr:uid="{00000000-0005-0000-0000-000075150000}"/>
    <cellStyle name="Normal 4 4 3 2 2 5 3" xfId="6417" xr:uid="{00000000-0005-0000-0000-000076150000}"/>
    <cellStyle name="Normal 4 4 3 2 2 6" xfId="2546" xr:uid="{00000000-0005-0000-0000-000077150000}"/>
    <cellStyle name="Normal 4 4 3 2 2 6 2" xfId="6830" xr:uid="{00000000-0005-0000-0000-000078150000}"/>
    <cellStyle name="Normal 4 4 3 2 2 7" xfId="4765" xr:uid="{00000000-0005-0000-0000-000079150000}"/>
    <cellStyle name="Normal 4 4 3 2 3" xfId="864" xr:uid="{00000000-0005-0000-0000-00007A150000}"/>
    <cellStyle name="Normal 4 4 3 2 3 2" xfId="3099" xr:uid="{00000000-0005-0000-0000-00007B150000}"/>
    <cellStyle name="Normal 4 4 3 2 3 2 2" xfId="7322" xr:uid="{00000000-0005-0000-0000-00007C150000}"/>
    <cellStyle name="Normal 4 4 3 2 3 3" xfId="5177" xr:uid="{00000000-0005-0000-0000-00007D150000}"/>
    <cellStyle name="Normal 4 4 3 2 4" xfId="1282" xr:uid="{00000000-0005-0000-0000-00007E150000}"/>
    <cellStyle name="Normal 4 4 3 2 4 2" xfId="3512" xr:uid="{00000000-0005-0000-0000-00007F150000}"/>
    <cellStyle name="Normal 4 4 3 2 4 2 2" xfId="7735" xr:uid="{00000000-0005-0000-0000-000080150000}"/>
    <cellStyle name="Normal 4 4 3 2 4 3" xfId="5590" xr:uid="{00000000-0005-0000-0000-000081150000}"/>
    <cellStyle name="Normal 4 4 3 2 5" xfId="1695" xr:uid="{00000000-0005-0000-0000-000082150000}"/>
    <cellStyle name="Normal 4 4 3 2 5 2" xfId="3925" xr:uid="{00000000-0005-0000-0000-000083150000}"/>
    <cellStyle name="Normal 4 4 3 2 5 2 2" xfId="8148" xr:uid="{00000000-0005-0000-0000-000084150000}"/>
    <cellStyle name="Normal 4 4 3 2 5 3" xfId="6003" xr:uid="{00000000-0005-0000-0000-000085150000}"/>
    <cellStyle name="Normal 4 4 3 2 6" xfId="2109" xr:uid="{00000000-0005-0000-0000-000086150000}"/>
    <cellStyle name="Normal 4 4 3 2 6 2" xfId="4338" xr:uid="{00000000-0005-0000-0000-000087150000}"/>
    <cellStyle name="Normal 4 4 3 2 6 2 2" xfId="8561" xr:uid="{00000000-0005-0000-0000-000088150000}"/>
    <cellStyle name="Normal 4 4 3 2 6 3" xfId="6416" xr:uid="{00000000-0005-0000-0000-000089150000}"/>
    <cellStyle name="Normal 4 4 3 2 7" xfId="2545" xr:uid="{00000000-0005-0000-0000-00008A150000}"/>
    <cellStyle name="Normal 4 4 3 2 7 2" xfId="6829" xr:uid="{00000000-0005-0000-0000-00008B150000}"/>
    <cellStyle name="Normal 4 4 3 2 8" xfId="4764" xr:uid="{00000000-0005-0000-0000-00008C150000}"/>
    <cellStyle name="Normal 4 4 3 3" xfId="390" xr:uid="{00000000-0005-0000-0000-00008D150000}"/>
    <cellStyle name="Normal 4 4 3 3 2" xfId="866" xr:uid="{00000000-0005-0000-0000-00008E150000}"/>
    <cellStyle name="Normal 4 4 3 3 2 2" xfId="3101" xr:uid="{00000000-0005-0000-0000-00008F150000}"/>
    <cellStyle name="Normal 4 4 3 3 2 2 2" xfId="7324" xr:uid="{00000000-0005-0000-0000-000090150000}"/>
    <cellStyle name="Normal 4 4 3 3 2 3" xfId="5179" xr:uid="{00000000-0005-0000-0000-000091150000}"/>
    <cellStyle name="Normal 4 4 3 3 3" xfId="1284" xr:uid="{00000000-0005-0000-0000-000092150000}"/>
    <cellStyle name="Normal 4 4 3 3 3 2" xfId="3514" xr:uid="{00000000-0005-0000-0000-000093150000}"/>
    <cellStyle name="Normal 4 4 3 3 3 2 2" xfId="7737" xr:uid="{00000000-0005-0000-0000-000094150000}"/>
    <cellStyle name="Normal 4 4 3 3 3 3" xfId="5592" xr:uid="{00000000-0005-0000-0000-000095150000}"/>
    <cellStyle name="Normal 4 4 3 3 4" xfId="1697" xr:uid="{00000000-0005-0000-0000-000096150000}"/>
    <cellStyle name="Normal 4 4 3 3 4 2" xfId="3927" xr:uid="{00000000-0005-0000-0000-000097150000}"/>
    <cellStyle name="Normal 4 4 3 3 4 2 2" xfId="8150" xr:uid="{00000000-0005-0000-0000-000098150000}"/>
    <cellStyle name="Normal 4 4 3 3 4 3" xfId="6005" xr:uid="{00000000-0005-0000-0000-000099150000}"/>
    <cellStyle name="Normal 4 4 3 3 5" xfId="2111" xr:uid="{00000000-0005-0000-0000-00009A150000}"/>
    <cellStyle name="Normal 4 4 3 3 5 2" xfId="4340" xr:uid="{00000000-0005-0000-0000-00009B150000}"/>
    <cellStyle name="Normal 4 4 3 3 5 2 2" xfId="8563" xr:uid="{00000000-0005-0000-0000-00009C150000}"/>
    <cellStyle name="Normal 4 4 3 3 5 3" xfId="6418" xr:uid="{00000000-0005-0000-0000-00009D150000}"/>
    <cellStyle name="Normal 4 4 3 3 6" xfId="2547" xr:uid="{00000000-0005-0000-0000-00009E150000}"/>
    <cellStyle name="Normal 4 4 3 3 6 2" xfId="6831" xr:uid="{00000000-0005-0000-0000-00009F150000}"/>
    <cellStyle name="Normal 4 4 3 3 7" xfId="4766" xr:uid="{00000000-0005-0000-0000-0000A0150000}"/>
    <cellStyle name="Normal 4 4 3 4" xfId="863" xr:uid="{00000000-0005-0000-0000-0000A1150000}"/>
    <cellStyle name="Normal 4 4 3 4 2" xfId="3098" xr:uid="{00000000-0005-0000-0000-0000A2150000}"/>
    <cellStyle name="Normal 4 4 3 4 2 2" xfId="7321" xr:uid="{00000000-0005-0000-0000-0000A3150000}"/>
    <cellStyle name="Normal 4 4 3 4 3" xfId="5176" xr:uid="{00000000-0005-0000-0000-0000A4150000}"/>
    <cellStyle name="Normal 4 4 3 5" xfId="1281" xr:uid="{00000000-0005-0000-0000-0000A5150000}"/>
    <cellStyle name="Normal 4 4 3 5 2" xfId="3511" xr:uid="{00000000-0005-0000-0000-0000A6150000}"/>
    <cellStyle name="Normal 4 4 3 5 2 2" xfId="7734" xr:uid="{00000000-0005-0000-0000-0000A7150000}"/>
    <cellStyle name="Normal 4 4 3 5 3" xfId="5589" xr:uid="{00000000-0005-0000-0000-0000A8150000}"/>
    <cellStyle name="Normal 4 4 3 6" xfId="1694" xr:uid="{00000000-0005-0000-0000-0000A9150000}"/>
    <cellStyle name="Normal 4 4 3 6 2" xfId="3924" xr:uid="{00000000-0005-0000-0000-0000AA150000}"/>
    <cellStyle name="Normal 4 4 3 6 2 2" xfId="8147" xr:uid="{00000000-0005-0000-0000-0000AB150000}"/>
    <cellStyle name="Normal 4 4 3 6 3" xfId="6002" xr:uid="{00000000-0005-0000-0000-0000AC150000}"/>
    <cellStyle name="Normal 4 4 3 7" xfId="2108" xr:uid="{00000000-0005-0000-0000-0000AD150000}"/>
    <cellStyle name="Normal 4 4 3 7 2" xfId="4337" xr:uid="{00000000-0005-0000-0000-0000AE150000}"/>
    <cellStyle name="Normal 4 4 3 7 2 2" xfId="8560" xr:uid="{00000000-0005-0000-0000-0000AF150000}"/>
    <cellStyle name="Normal 4 4 3 7 3" xfId="6415" xr:uid="{00000000-0005-0000-0000-0000B0150000}"/>
    <cellStyle name="Normal 4 4 3 8" xfId="2544" xr:uid="{00000000-0005-0000-0000-0000B1150000}"/>
    <cellStyle name="Normal 4 4 3 8 2" xfId="6828" xr:uid="{00000000-0005-0000-0000-0000B2150000}"/>
    <cellStyle name="Normal 4 4 3 9" xfId="4763" xr:uid="{00000000-0005-0000-0000-0000B3150000}"/>
    <cellStyle name="Normal 4 4 4" xfId="391" xr:uid="{00000000-0005-0000-0000-0000B4150000}"/>
    <cellStyle name="Normal 4 4 4 2" xfId="392" xr:uid="{00000000-0005-0000-0000-0000B5150000}"/>
    <cellStyle name="Normal 4 4 4 2 2" xfId="868" xr:uid="{00000000-0005-0000-0000-0000B6150000}"/>
    <cellStyle name="Normal 4 4 4 2 2 2" xfId="3103" xr:uid="{00000000-0005-0000-0000-0000B7150000}"/>
    <cellStyle name="Normal 4 4 4 2 2 2 2" xfId="7326" xr:uid="{00000000-0005-0000-0000-0000B8150000}"/>
    <cellStyle name="Normal 4 4 4 2 2 3" xfId="5181" xr:uid="{00000000-0005-0000-0000-0000B9150000}"/>
    <cellStyle name="Normal 4 4 4 2 3" xfId="1286" xr:uid="{00000000-0005-0000-0000-0000BA150000}"/>
    <cellStyle name="Normal 4 4 4 2 3 2" xfId="3516" xr:uid="{00000000-0005-0000-0000-0000BB150000}"/>
    <cellStyle name="Normal 4 4 4 2 3 2 2" xfId="7739" xr:uid="{00000000-0005-0000-0000-0000BC150000}"/>
    <cellStyle name="Normal 4 4 4 2 3 3" xfId="5594" xr:uid="{00000000-0005-0000-0000-0000BD150000}"/>
    <cellStyle name="Normal 4 4 4 2 4" xfId="1699" xr:uid="{00000000-0005-0000-0000-0000BE150000}"/>
    <cellStyle name="Normal 4 4 4 2 4 2" xfId="3929" xr:uid="{00000000-0005-0000-0000-0000BF150000}"/>
    <cellStyle name="Normal 4 4 4 2 4 2 2" xfId="8152" xr:uid="{00000000-0005-0000-0000-0000C0150000}"/>
    <cellStyle name="Normal 4 4 4 2 4 3" xfId="6007" xr:uid="{00000000-0005-0000-0000-0000C1150000}"/>
    <cellStyle name="Normal 4 4 4 2 5" xfId="2113" xr:uid="{00000000-0005-0000-0000-0000C2150000}"/>
    <cellStyle name="Normal 4 4 4 2 5 2" xfId="4342" xr:uid="{00000000-0005-0000-0000-0000C3150000}"/>
    <cellStyle name="Normal 4 4 4 2 5 2 2" xfId="8565" xr:uid="{00000000-0005-0000-0000-0000C4150000}"/>
    <cellStyle name="Normal 4 4 4 2 5 3" xfId="6420" xr:uid="{00000000-0005-0000-0000-0000C5150000}"/>
    <cellStyle name="Normal 4 4 4 2 6" xfId="2549" xr:uid="{00000000-0005-0000-0000-0000C6150000}"/>
    <cellStyle name="Normal 4 4 4 2 6 2" xfId="6833" xr:uid="{00000000-0005-0000-0000-0000C7150000}"/>
    <cellStyle name="Normal 4 4 4 2 7" xfId="4768" xr:uid="{00000000-0005-0000-0000-0000C8150000}"/>
    <cellStyle name="Normal 4 4 4 3" xfId="867" xr:uid="{00000000-0005-0000-0000-0000C9150000}"/>
    <cellStyle name="Normal 4 4 4 3 2" xfId="3102" xr:uid="{00000000-0005-0000-0000-0000CA150000}"/>
    <cellStyle name="Normal 4 4 4 3 2 2" xfId="7325" xr:uid="{00000000-0005-0000-0000-0000CB150000}"/>
    <cellStyle name="Normal 4 4 4 3 3" xfId="5180" xr:uid="{00000000-0005-0000-0000-0000CC150000}"/>
    <cellStyle name="Normal 4 4 4 4" xfId="1285" xr:uid="{00000000-0005-0000-0000-0000CD150000}"/>
    <cellStyle name="Normal 4 4 4 4 2" xfId="3515" xr:uid="{00000000-0005-0000-0000-0000CE150000}"/>
    <cellStyle name="Normal 4 4 4 4 2 2" xfId="7738" xr:uid="{00000000-0005-0000-0000-0000CF150000}"/>
    <cellStyle name="Normal 4 4 4 4 3" xfId="5593" xr:uid="{00000000-0005-0000-0000-0000D0150000}"/>
    <cellStyle name="Normal 4 4 4 5" xfId="1698" xr:uid="{00000000-0005-0000-0000-0000D1150000}"/>
    <cellStyle name="Normal 4 4 4 5 2" xfId="3928" xr:uid="{00000000-0005-0000-0000-0000D2150000}"/>
    <cellStyle name="Normal 4 4 4 5 2 2" xfId="8151" xr:uid="{00000000-0005-0000-0000-0000D3150000}"/>
    <cellStyle name="Normal 4 4 4 5 3" xfId="6006" xr:uid="{00000000-0005-0000-0000-0000D4150000}"/>
    <cellStyle name="Normal 4 4 4 6" xfId="2112" xr:uid="{00000000-0005-0000-0000-0000D5150000}"/>
    <cellStyle name="Normal 4 4 4 6 2" xfId="4341" xr:uid="{00000000-0005-0000-0000-0000D6150000}"/>
    <cellStyle name="Normal 4 4 4 6 2 2" xfId="8564" xr:uid="{00000000-0005-0000-0000-0000D7150000}"/>
    <cellStyle name="Normal 4 4 4 6 3" xfId="6419" xr:uid="{00000000-0005-0000-0000-0000D8150000}"/>
    <cellStyle name="Normal 4 4 4 7" xfId="2548" xr:uid="{00000000-0005-0000-0000-0000D9150000}"/>
    <cellStyle name="Normal 4 4 4 7 2" xfId="6832" xr:uid="{00000000-0005-0000-0000-0000DA150000}"/>
    <cellStyle name="Normal 4 4 4 8" xfId="4767" xr:uid="{00000000-0005-0000-0000-0000DB150000}"/>
    <cellStyle name="Normal 4 4 5" xfId="393" xr:uid="{00000000-0005-0000-0000-0000DC150000}"/>
    <cellStyle name="Normal 4 4 5 2" xfId="869" xr:uid="{00000000-0005-0000-0000-0000DD150000}"/>
    <cellStyle name="Normal 4 4 5 2 2" xfId="3104" xr:uid="{00000000-0005-0000-0000-0000DE150000}"/>
    <cellStyle name="Normal 4 4 5 2 2 2" xfId="7327" xr:uid="{00000000-0005-0000-0000-0000DF150000}"/>
    <cellStyle name="Normal 4 4 5 2 3" xfId="5182" xr:uid="{00000000-0005-0000-0000-0000E0150000}"/>
    <cellStyle name="Normal 4 4 5 3" xfId="1287" xr:uid="{00000000-0005-0000-0000-0000E1150000}"/>
    <cellStyle name="Normal 4 4 5 3 2" xfId="3517" xr:uid="{00000000-0005-0000-0000-0000E2150000}"/>
    <cellStyle name="Normal 4 4 5 3 2 2" xfId="7740" xr:uid="{00000000-0005-0000-0000-0000E3150000}"/>
    <cellStyle name="Normal 4 4 5 3 3" xfId="5595" xr:uid="{00000000-0005-0000-0000-0000E4150000}"/>
    <cellStyle name="Normal 4 4 5 4" xfId="1700" xr:uid="{00000000-0005-0000-0000-0000E5150000}"/>
    <cellStyle name="Normal 4 4 5 4 2" xfId="3930" xr:uid="{00000000-0005-0000-0000-0000E6150000}"/>
    <cellStyle name="Normal 4 4 5 4 2 2" xfId="8153" xr:uid="{00000000-0005-0000-0000-0000E7150000}"/>
    <cellStyle name="Normal 4 4 5 4 3" xfId="6008" xr:uid="{00000000-0005-0000-0000-0000E8150000}"/>
    <cellStyle name="Normal 4 4 5 5" xfId="2114" xr:uid="{00000000-0005-0000-0000-0000E9150000}"/>
    <cellStyle name="Normal 4 4 5 5 2" xfId="4343" xr:uid="{00000000-0005-0000-0000-0000EA150000}"/>
    <cellStyle name="Normal 4 4 5 5 2 2" xfId="8566" xr:uid="{00000000-0005-0000-0000-0000EB150000}"/>
    <cellStyle name="Normal 4 4 5 5 3" xfId="6421" xr:uid="{00000000-0005-0000-0000-0000EC150000}"/>
    <cellStyle name="Normal 4 4 5 6" xfId="2550" xr:uid="{00000000-0005-0000-0000-0000ED150000}"/>
    <cellStyle name="Normal 4 4 5 6 2" xfId="6834" xr:uid="{00000000-0005-0000-0000-0000EE150000}"/>
    <cellStyle name="Normal 4 4 5 7" xfId="4769" xr:uid="{00000000-0005-0000-0000-0000EF150000}"/>
    <cellStyle name="Normal 4 4 6" xfId="854" xr:uid="{00000000-0005-0000-0000-0000F0150000}"/>
    <cellStyle name="Normal 4 4 6 2" xfId="3089" xr:uid="{00000000-0005-0000-0000-0000F1150000}"/>
    <cellStyle name="Normal 4 4 6 2 2" xfId="7312" xr:uid="{00000000-0005-0000-0000-0000F2150000}"/>
    <cellStyle name="Normal 4 4 6 3" xfId="5167" xr:uid="{00000000-0005-0000-0000-0000F3150000}"/>
    <cellStyle name="Normal 4 4 7" xfId="1272" xr:uid="{00000000-0005-0000-0000-0000F4150000}"/>
    <cellStyle name="Normal 4 4 7 2" xfId="3502" xr:uid="{00000000-0005-0000-0000-0000F5150000}"/>
    <cellStyle name="Normal 4 4 7 2 2" xfId="7725" xr:uid="{00000000-0005-0000-0000-0000F6150000}"/>
    <cellStyle name="Normal 4 4 7 3" xfId="5580" xr:uid="{00000000-0005-0000-0000-0000F7150000}"/>
    <cellStyle name="Normal 4 4 8" xfId="1685" xr:uid="{00000000-0005-0000-0000-0000F8150000}"/>
    <cellStyle name="Normal 4 4 8 2" xfId="3915" xr:uid="{00000000-0005-0000-0000-0000F9150000}"/>
    <cellStyle name="Normal 4 4 8 2 2" xfId="8138" xr:uid="{00000000-0005-0000-0000-0000FA150000}"/>
    <cellStyle name="Normal 4 4 8 3" xfId="5993" xr:uid="{00000000-0005-0000-0000-0000FB150000}"/>
    <cellStyle name="Normal 4 4 9" xfId="2099" xr:uid="{00000000-0005-0000-0000-0000FC150000}"/>
    <cellStyle name="Normal 4 4 9 2" xfId="4328" xr:uid="{00000000-0005-0000-0000-0000FD150000}"/>
    <cellStyle name="Normal 4 4 9 2 2" xfId="8551" xr:uid="{00000000-0005-0000-0000-0000FE150000}"/>
    <cellStyle name="Normal 4 4 9 3" xfId="6406" xr:uid="{00000000-0005-0000-0000-0000FF150000}"/>
    <cellStyle name="Normal 4 5" xfId="394" xr:uid="{00000000-0005-0000-0000-000000160000}"/>
    <cellStyle name="Normal 4 6" xfId="395" xr:uid="{00000000-0005-0000-0000-000001160000}"/>
    <cellStyle name="Normal 4 6 10" xfId="4770"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3" xr:uid="{00000000-0005-0000-0000-000006160000}"/>
    <cellStyle name="Normal 4 6 2 2 2 2 2" xfId="3108" xr:uid="{00000000-0005-0000-0000-000007160000}"/>
    <cellStyle name="Normal 4 6 2 2 2 2 2 2" xfId="7331" xr:uid="{00000000-0005-0000-0000-000008160000}"/>
    <cellStyle name="Normal 4 6 2 2 2 2 3" xfId="5186" xr:uid="{00000000-0005-0000-0000-000009160000}"/>
    <cellStyle name="Normal 4 6 2 2 2 3" xfId="1291" xr:uid="{00000000-0005-0000-0000-00000A160000}"/>
    <cellStyle name="Normal 4 6 2 2 2 3 2" xfId="3521" xr:uid="{00000000-0005-0000-0000-00000B160000}"/>
    <cellStyle name="Normal 4 6 2 2 2 3 2 2" xfId="7744" xr:uid="{00000000-0005-0000-0000-00000C160000}"/>
    <cellStyle name="Normal 4 6 2 2 2 3 3" xfId="5599" xr:uid="{00000000-0005-0000-0000-00000D160000}"/>
    <cellStyle name="Normal 4 6 2 2 2 4" xfId="1704" xr:uid="{00000000-0005-0000-0000-00000E160000}"/>
    <cellStyle name="Normal 4 6 2 2 2 4 2" xfId="3934" xr:uid="{00000000-0005-0000-0000-00000F160000}"/>
    <cellStyle name="Normal 4 6 2 2 2 4 2 2" xfId="8157" xr:uid="{00000000-0005-0000-0000-000010160000}"/>
    <cellStyle name="Normal 4 6 2 2 2 4 3" xfId="6012" xr:uid="{00000000-0005-0000-0000-000011160000}"/>
    <cellStyle name="Normal 4 6 2 2 2 5" xfId="2118" xr:uid="{00000000-0005-0000-0000-000012160000}"/>
    <cellStyle name="Normal 4 6 2 2 2 5 2" xfId="4347" xr:uid="{00000000-0005-0000-0000-000013160000}"/>
    <cellStyle name="Normal 4 6 2 2 2 5 2 2" xfId="8570" xr:uid="{00000000-0005-0000-0000-000014160000}"/>
    <cellStyle name="Normal 4 6 2 2 2 5 3" xfId="6425" xr:uid="{00000000-0005-0000-0000-000015160000}"/>
    <cellStyle name="Normal 4 6 2 2 2 6" xfId="2554" xr:uid="{00000000-0005-0000-0000-000016160000}"/>
    <cellStyle name="Normal 4 6 2 2 2 6 2" xfId="6838" xr:uid="{00000000-0005-0000-0000-000017160000}"/>
    <cellStyle name="Normal 4 6 2 2 2 7" xfId="4773" xr:uid="{00000000-0005-0000-0000-000018160000}"/>
    <cellStyle name="Normal 4 6 2 2 3" xfId="872" xr:uid="{00000000-0005-0000-0000-000019160000}"/>
    <cellStyle name="Normal 4 6 2 2 3 2" xfId="3107" xr:uid="{00000000-0005-0000-0000-00001A160000}"/>
    <cellStyle name="Normal 4 6 2 2 3 2 2" xfId="7330" xr:uid="{00000000-0005-0000-0000-00001B160000}"/>
    <cellStyle name="Normal 4 6 2 2 3 3" xfId="5185" xr:uid="{00000000-0005-0000-0000-00001C160000}"/>
    <cellStyle name="Normal 4 6 2 2 4" xfId="1290" xr:uid="{00000000-0005-0000-0000-00001D160000}"/>
    <cellStyle name="Normal 4 6 2 2 4 2" xfId="3520" xr:uid="{00000000-0005-0000-0000-00001E160000}"/>
    <cellStyle name="Normal 4 6 2 2 4 2 2" xfId="7743" xr:uid="{00000000-0005-0000-0000-00001F160000}"/>
    <cellStyle name="Normal 4 6 2 2 4 3" xfId="5598" xr:uid="{00000000-0005-0000-0000-000020160000}"/>
    <cellStyle name="Normal 4 6 2 2 5" xfId="1703" xr:uid="{00000000-0005-0000-0000-000021160000}"/>
    <cellStyle name="Normal 4 6 2 2 5 2" xfId="3933" xr:uid="{00000000-0005-0000-0000-000022160000}"/>
    <cellStyle name="Normal 4 6 2 2 5 2 2" xfId="8156" xr:uid="{00000000-0005-0000-0000-000023160000}"/>
    <cellStyle name="Normal 4 6 2 2 5 3" xfId="6011" xr:uid="{00000000-0005-0000-0000-000024160000}"/>
    <cellStyle name="Normal 4 6 2 2 6" xfId="2117" xr:uid="{00000000-0005-0000-0000-000025160000}"/>
    <cellStyle name="Normal 4 6 2 2 6 2" xfId="4346" xr:uid="{00000000-0005-0000-0000-000026160000}"/>
    <cellStyle name="Normal 4 6 2 2 6 2 2" xfId="8569" xr:uid="{00000000-0005-0000-0000-000027160000}"/>
    <cellStyle name="Normal 4 6 2 2 6 3" xfId="6424" xr:uid="{00000000-0005-0000-0000-000028160000}"/>
    <cellStyle name="Normal 4 6 2 2 7" xfId="2553" xr:uid="{00000000-0005-0000-0000-000029160000}"/>
    <cellStyle name="Normal 4 6 2 2 7 2" xfId="6837" xr:uid="{00000000-0005-0000-0000-00002A160000}"/>
    <cellStyle name="Normal 4 6 2 2 8" xfId="4772" xr:uid="{00000000-0005-0000-0000-00002B160000}"/>
    <cellStyle name="Normal 4 6 2 3" xfId="399" xr:uid="{00000000-0005-0000-0000-00002C160000}"/>
    <cellStyle name="Normal 4 6 2 3 2" xfId="874" xr:uid="{00000000-0005-0000-0000-00002D160000}"/>
    <cellStyle name="Normal 4 6 2 3 2 2" xfId="3109" xr:uid="{00000000-0005-0000-0000-00002E160000}"/>
    <cellStyle name="Normal 4 6 2 3 2 2 2" xfId="7332" xr:uid="{00000000-0005-0000-0000-00002F160000}"/>
    <cellStyle name="Normal 4 6 2 3 2 3" xfId="5187" xr:uid="{00000000-0005-0000-0000-000030160000}"/>
    <cellStyle name="Normal 4 6 2 3 3" xfId="1292" xr:uid="{00000000-0005-0000-0000-000031160000}"/>
    <cellStyle name="Normal 4 6 2 3 3 2" xfId="3522" xr:uid="{00000000-0005-0000-0000-000032160000}"/>
    <cellStyle name="Normal 4 6 2 3 3 2 2" xfId="7745" xr:uid="{00000000-0005-0000-0000-000033160000}"/>
    <cellStyle name="Normal 4 6 2 3 3 3" xfId="5600" xr:uid="{00000000-0005-0000-0000-000034160000}"/>
    <cellStyle name="Normal 4 6 2 3 4" xfId="1705" xr:uid="{00000000-0005-0000-0000-000035160000}"/>
    <cellStyle name="Normal 4 6 2 3 4 2" xfId="3935" xr:uid="{00000000-0005-0000-0000-000036160000}"/>
    <cellStyle name="Normal 4 6 2 3 4 2 2" xfId="8158" xr:uid="{00000000-0005-0000-0000-000037160000}"/>
    <cellStyle name="Normal 4 6 2 3 4 3" xfId="6013" xr:uid="{00000000-0005-0000-0000-000038160000}"/>
    <cellStyle name="Normal 4 6 2 3 5" xfId="2119" xr:uid="{00000000-0005-0000-0000-000039160000}"/>
    <cellStyle name="Normal 4 6 2 3 5 2" xfId="4348" xr:uid="{00000000-0005-0000-0000-00003A160000}"/>
    <cellStyle name="Normal 4 6 2 3 5 2 2" xfId="8571" xr:uid="{00000000-0005-0000-0000-00003B160000}"/>
    <cellStyle name="Normal 4 6 2 3 5 3" xfId="6426" xr:uid="{00000000-0005-0000-0000-00003C160000}"/>
    <cellStyle name="Normal 4 6 2 3 6" xfId="2555" xr:uid="{00000000-0005-0000-0000-00003D160000}"/>
    <cellStyle name="Normal 4 6 2 3 6 2" xfId="6839" xr:uid="{00000000-0005-0000-0000-00003E160000}"/>
    <cellStyle name="Normal 4 6 2 3 7" xfId="4774" xr:uid="{00000000-0005-0000-0000-00003F160000}"/>
    <cellStyle name="Normal 4 6 2 4" xfId="871" xr:uid="{00000000-0005-0000-0000-000040160000}"/>
    <cellStyle name="Normal 4 6 2 4 2" xfId="3106" xr:uid="{00000000-0005-0000-0000-000041160000}"/>
    <cellStyle name="Normal 4 6 2 4 2 2" xfId="7329" xr:uid="{00000000-0005-0000-0000-000042160000}"/>
    <cellStyle name="Normal 4 6 2 4 3" xfId="5184" xr:uid="{00000000-0005-0000-0000-000043160000}"/>
    <cellStyle name="Normal 4 6 2 5" xfId="1289" xr:uid="{00000000-0005-0000-0000-000044160000}"/>
    <cellStyle name="Normal 4 6 2 5 2" xfId="3519" xr:uid="{00000000-0005-0000-0000-000045160000}"/>
    <cellStyle name="Normal 4 6 2 5 2 2" xfId="7742" xr:uid="{00000000-0005-0000-0000-000046160000}"/>
    <cellStyle name="Normal 4 6 2 5 3" xfId="5597" xr:uid="{00000000-0005-0000-0000-000047160000}"/>
    <cellStyle name="Normal 4 6 2 6" xfId="1702" xr:uid="{00000000-0005-0000-0000-000048160000}"/>
    <cellStyle name="Normal 4 6 2 6 2" xfId="3932" xr:uid="{00000000-0005-0000-0000-000049160000}"/>
    <cellStyle name="Normal 4 6 2 6 2 2" xfId="8155" xr:uid="{00000000-0005-0000-0000-00004A160000}"/>
    <cellStyle name="Normal 4 6 2 6 3" xfId="6010" xr:uid="{00000000-0005-0000-0000-00004B160000}"/>
    <cellStyle name="Normal 4 6 2 7" xfId="2116" xr:uid="{00000000-0005-0000-0000-00004C160000}"/>
    <cellStyle name="Normal 4 6 2 7 2" xfId="4345" xr:uid="{00000000-0005-0000-0000-00004D160000}"/>
    <cellStyle name="Normal 4 6 2 7 2 2" xfId="8568" xr:uid="{00000000-0005-0000-0000-00004E160000}"/>
    <cellStyle name="Normal 4 6 2 7 3" xfId="6423" xr:uid="{00000000-0005-0000-0000-00004F160000}"/>
    <cellStyle name="Normal 4 6 2 8" xfId="2552" xr:uid="{00000000-0005-0000-0000-000050160000}"/>
    <cellStyle name="Normal 4 6 2 8 2" xfId="6836" xr:uid="{00000000-0005-0000-0000-000051160000}"/>
    <cellStyle name="Normal 4 6 2 9" xfId="4771" xr:uid="{00000000-0005-0000-0000-000052160000}"/>
    <cellStyle name="Normal 4 6 3" xfId="400" xr:uid="{00000000-0005-0000-0000-000053160000}"/>
    <cellStyle name="Normal 4 6 3 2" xfId="401" xr:uid="{00000000-0005-0000-0000-000054160000}"/>
    <cellStyle name="Normal 4 6 3 2 2" xfId="876" xr:uid="{00000000-0005-0000-0000-000055160000}"/>
    <cellStyle name="Normal 4 6 3 2 2 2" xfId="3111" xr:uid="{00000000-0005-0000-0000-000056160000}"/>
    <cellStyle name="Normal 4 6 3 2 2 2 2" xfId="7334" xr:uid="{00000000-0005-0000-0000-000057160000}"/>
    <cellStyle name="Normal 4 6 3 2 2 3" xfId="5189" xr:uid="{00000000-0005-0000-0000-000058160000}"/>
    <cellStyle name="Normal 4 6 3 2 3" xfId="1294" xr:uid="{00000000-0005-0000-0000-000059160000}"/>
    <cellStyle name="Normal 4 6 3 2 3 2" xfId="3524" xr:uid="{00000000-0005-0000-0000-00005A160000}"/>
    <cellStyle name="Normal 4 6 3 2 3 2 2" xfId="7747" xr:uid="{00000000-0005-0000-0000-00005B160000}"/>
    <cellStyle name="Normal 4 6 3 2 3 3" xfId="5602" xr:uid="{00000000-0005-0000-0000-00005C160000}"/>
    <cellStyle name="Normal 4 6 3 2 4" xfId="1707" xr:uid="{00000000-0005-0000-0000-00005D160000}"/>
    <cellStyle name="Normal 4 6 3 2 4 2" xfId="3937" xr:uid="{00000000-0005-0000-0000-00005E160000}"/>
    <cellStyle name="Normal 4 6 3 2 4 2 2" xfId="8160" xr:uid="{00000000-0005-0000-0000-00005F160000}"/>
    <cellStyle name="Normal 4 6 3 2 4 3" xfId="6015" xr:uid="{00000000-0005-0000-0000-000060160000}"/>
    <cellStyle name="Normal 4 6 3 2 5" xfId="2121" xr:uid="{00000000-0005-0000-0000-000061160000}"/>
    <cellStyle name="Normal 4 6 3 2 5 2" xfId="4350" xr:uid="{00000000-0005-0000-0000-000062160000}"/>
    <cellStyle name="Normal 4 6 3 2 5 2 2" xfId="8573" xr:uid="{00000000-0005-0000-0000-000063160000}"/>
    <cellStyle name="Normal 4 6 3 2 5 3" xfId="6428" xr:uid="{00000000-0005-0000-0000-000064160000}"/>
    <cellStyle name="Normal 4 6 3 2 6" xfId="2557" xr:uid="{00000000-0005-0000-0000-000065160000}"/>
    <cellStyle name="Normal 4 6 3 2 6 2" xfId="6841" xr:uid="{00000000-0005-0000-0000-000066160000}"/>
    <cellStyle name="Normal 4 6 3 2 7" xfId="4776" xr:uid="{00000000-0005-0000-0000-000067160000}"/>
    <cellStyle name="Normal 4 6 3 3" xfId="875" xr:uid="{00000000-0005-0000-0000-000068160000}"/>
    <cellStyle name="Normal 4 6 3 3 2" xfId="3110" xr:uid="{00000000-0005-0000-0000-000069160000}"/>
    <cellStyle name="Normal 4 6 3 3 2 2" xfId="7333" xr:uid="{00000000-0005-0000-0000-00006A160000}"/>
    <cellStyle name="Normal 4 6 3 3 3" xfId="5188" xr:uid="{00000000-0005-0000-0000-00006B160000}"/>
    <cellStyle name="Normal 4 6 3 4" xfId="1293" xr:uid="{00000000-0005-0000-0000-00006C160000}"/>
    <cellStyle name="Normal 4 6 3 4 2" xfId="3523" xr:uid="{00000000-0005-0000-0000-00006D160000}"/>
    <cellStyle name="Normal 4 6 3 4 2 2" xfId="7746" xr:uid="{00000000-0005-0000-0000-00006E160000}"/>
    <cellStyle name="Normal 4 6 3 4 3" xfId="5601" xr:uid="{00000000-0005-0000-0000-00006F160000}"/>
    <cellStyle name="Normal 4 6 3 5" xfId="1706" xr:uid="{00000000-0005-0000-0000-000070160000}"/>
    <cellStyle name="Normal 4 6 3 5 2" xfId="3936" xr:uid="{00000000-0005-0000-0000-000071160000}"/>
    <cellStyle name="Normal 4 6 3 5 2 2" xfId="8159" xr:uid="{00000000-0005-0000-0000-000072160000}"/>
    <cellStyle name="Normal 4 6 3 5 3" xfId="6014" xr:uid="{00000000-0005-0000-0000-000073160000}"/>
    <cellStyle name="Normal 4 6 3 6" xfId="2120" xr:uid="{00000000-0005-0000-0000-000074160000}"/>
    <cellStyle name="Normal 4 6 3 6 2" xfId="4349" xr:uid="{00000000-0005-0000-0000-000075160000}"/>
    <cellStyle name="Normal 4 6 3 6 2 2" xfId="8572" xr:uid="{00000000-0005-0000-0000-000076160000}"/>
    <cellStyle name="Normal 4 6 3 6 3" xfId="6427" xr:uid="{00000000-0005-0000-0000-000077160000}"/>
    <cellStyle name="Normal 4 6 3 7" xfId="2556" xr:uid="{00000000-0005-0000-0000-000078160000}"/>
    <cellStyle name="Normal 4 6 3 7 2" xfId="6840" xr:uid="{00000000-0005-0000-0000-000079160000}"/>
    <cellStyle name="Normal 4 6 3 8" xfId="4775" xr:uid="{00000000-0005-0000-0000-00007A160000}"/>
    <cellStyle name="Normal 4 6 4" xfId="402" xr:uid="{00000000-0005-0000-0000-00007B160000}"/>
    <cellStyle name="Normal 4 6 4 2" xfId="877" xr:uid="{00000000-0005-0000-0000-00007C160000}"/>
    <cellStyle name="Normal 4 6 4 2 2" xfId="3112" xr:uid="{00000000-0005-0000-0000-00007D160000}"/>
    <cellStyle name="Normal 4 6 4 2 2 2" xfId="7335" xr:uid="{00000000-0005-0000-0000-00007E160000}"/>
    <cellStyle name="Normal 4 6 4 2 3" xfId="5190" xr:uid="{00000000-0005-0000-0000-00007F160000}"/>
    <cellStyle name="Normal 4 6 4 3" xfId="1295" xr:uid="{00000000-0005-0000-0000-000080160000}"/>
    <cellStyle name="Normal 4 6 4 3 2" xfId="3525" xr:uid="{00000000-0005-0000-0000-000081160000}"/>
    <cellStyle name="Normal 4 6 4 3 2 2" xfId="7748" xr:uid="{00000000-0005-0000-0000-000082160000}"/>
    <cellStyle name="Normal 4 6 4 3 3" xfId="5603" xr:uid="{00000000-0005-0000-0000-000083160000}"/>
    <cellStyle name="Normal 4 6 4 4" xfId="1708" xr:uid="{00000000-0005-0000-0000-000084160000}"/>
    <cellStyle name="Normal 4 6 4 4 2" xfId="3938" xr:uid="{00000000-0005-0000-0000-000085160000}"/>
    <cellStyle name="Normal 4 6 4 4 2 2" xfId="8161" xr:uid="{00000000-0005-0000-0000-000086160000}"/>
    <cellStyle name="Normal 4 6 4 4 3" xfId="6016" xr:uid="{00000000-0005-0000-0000-000087160000}"/>
    <cellStyle name="Normal 4 6 4 5" xfId="2122" xr:uid="{00000000-0005-0000-0000-000088160000}"/>
    <cellStyle name="Normal 4 6 4 5 2" xfId="4351" xr:uid="{00000000-0005-0000-0000-000089160000}"/>
    <cellStyle name="Normal 4 6 4 5 2 2" xfId="8574" xr:uid="{00000000-0005-0000-0000-00008A160000}"/>
    <cellStyle name="Normal 4 6 4 5 3" xfId="6429" xr:uid="{00000000-0005-0000-0000-00008B160000}"/>
    <cellStyle name="Normal 4 6 4 6" xfId="2558" xr:uid="{00000000-0005-0000-0000-00008C160000}"/>
    <cellStyle name="Normal 4 6 4 6 2" xfId="6842" xr:uid="{00000000-0005-0000-0000-00008D160000}"/>
    <cellStyle name="Normal 4 6 4 7" xfId="4777" xr:uid="{00000000-0005-0000-0000-00008E160000}"/>
    <cellStyle name="Normal 4 6 5" xfId="870" xr:uid="{00000000-0005-0000-0000-00008F160000}"/>
    <cellStyle name="Normal 4 6 5 2" xfId="3105" xr:uid="{00000000-0005-0000-0000-000090160000}"/>
    <cellStyle name="Normal 4 6 5 2 2" xfId="7328" xr:uid="{00000000-0005-0000-0000-000091160000}"/>
    <cellStyle name="Normal 4 6 5 3" xfId="5183" xr:uid="{00000000-0005-0000-0000-000092160000}"/>
    <cellStyle name="Normal 4 6 6" xfId="1288" xr:uid="{00000000-0005-0000-0000-000093160000}"/>
    <cellStyle name="Normal 4 6 6 2" xfId="3518" xr:uid="{00000000-0005-0000-0000-000094160000}"/>
    <cellStyle name="Normal 4 6 6 2 2" xfId="7741" xr:uid="{00000000-0005-0000-0000-000095160000}"/>
    <cellStyle name="Normal 4 6 6 3" xfId="5596" xr:uid="{00000000-0005-0000-0000-000096160000}"/>
    <cellStyle name="Normal 4 6 7" xfId="1701" xr:uid="{00000000-0005-0000-0000-000097160000}"/>
    <cellStyle name="Normal 4 6 7 2" xfId="3931" xr:uid="{00000000-0005-0000-0000-000098160000}"/>
    <cellStyle name="Normal 4 6 7 2 2" xfId="8154" xr:uid="{00000000-0005-0000-0000-000099160000}"/>
    <cellStyle name="Normal 4 6 7 3" xfId="6009" xr:uid="{00000000-0005-0000-0000-00009A160000}"/>
    <cellStyle name="Normal 4 6 8" xfId="2115" xr:uid="{00000000-0005-0000-0000-00009B160000}"/>
    <cellStyle name="Normal 4 6 8 2" xfId="4344" xr:uid="{00000000-0005-0000-0000-00009C160000}"/>
    <cellStyle name="Normal 4 6 8 2 2" xfId="8567" xr:uid="{00000000-0005-0000-0000-00009D160000}"/>
    <cellStyle name="Normal 4 6 8 3" xfId="6422" xr:uid="{00000000-0005-0000-0000-00009E160000}"/>
    <cellStyle name="Normal 4 6 9" xfId="2551" xr:uid="{00000000-0005-0000-0000-00009F160000}"/>
    <cellStyle name="Normal 4 6 9 2" xfId="6835" xr:uid="{00000000-0005-0000-0000-0000A0160000}"/>
    <cellStyle name="Normal 4 7" xfId="403" xr:uid="{00000000-0005-0000-0000-0000A1160000}"/>
    <cellStyle name="Normal 4 7 2" xfId="404" xr:uid="{00000000-0005-0000-0000-0000A2160000}"/>
    <cellStyle name="Normal 4 7 2 2" xfId="879" xr:uid="{00000000-0005-0000-0000-0000A3160000}"/>
    <cellStyle name="Normal 4 7 2 2 2" xfId="3114" xr:uid="{00000000-0005-0000-0000-0000A4160000}"/>
    <cellStyle name="Normal 4 7 2 2 2 2" xfId="7337" xr:uid="{00000000-0005-0000-0000-0000A5160000}"/>
    <cellStyle name="Normal 4 7 2 2 3" xfId="5192" xr:uid="{00000000-0005-0000-0000-0000A6160000}"/>
    <cellStyle name="Normal 4 7 2 3" xfId="1297" xr:uid="{00000000-0005-0000-0000-0000A7160000}"/>
    <cellStyle name="Normal 4 7 2 3 2" xfId="3527" xr:uid="{00000000-0005-0000-0000-0000A8160000}"/>
    <cellStyle name="Normal 4 7 2 3 2 2" xfId="7750" xr:uid="{00000000-0005-0000-0000-0000A9160000}"/>
    <cellStyle name="Normal 4 7 2 3 3" xfId="5605" xr:uid="{00000000-0005-0000-0000-0000AA160000}"/>
    <cellStyle name="Normal 4 7 2 4" xfId="1710" xr:uid="{00000000-0005-0000-0000-0000AB160000}"/>
    <cellStyle name="Normal 4 7 2 4 2" xfId="3940" xr:uid="{00000000-0005-0000-0000-0000AC160000}"/>
    <cellStyle name="Normal 4 7 2 4 2 2" xfId="8163" xr:uid="{00000000-0005-0000-0000-0000AD160000}"/>
    <cellStyle name="Normal 4 7 2 4 3" xfId="6018" xr:uid="{00000000-0005-0000-0000-0000AE160000}"/>
    <cellStyle name="Normal 4 7 2 5" xfId="2124" xr:uid="{00000000-0005-0000-0000-0000AF160000}"/>
    <cellStyle name="Normal 4 7 2 5 2" xfId="4353" xr:uid="{00000000-0005-0000-0000-0000B0160000}"/>
    <cellStyle name="Normal 4 7 2 5 2 2" xfId="8576" xr:uid="{00000000-0005-0000-0000-0000B1160000}"/>
    <cellStyle name="Normal 4 7 2 5 3" xfId="6431" xr:uid="{00000000-0005-0000-0000-0000B2160000}"/>
    <cellStyle name="Normal 4 7 2 6" xfId="2560" xr:uid="{00000000-0005-0000-0000-0000B3160000}"/>
    <cellStyle name="Normal 4 7 2 6 2" xfId="6844" xr:uid="{00000000-0005-0000-0000-0000B4160000}"/>
    <cellStyle name="Normal 4 7 2 7" xfId="4779" xr:uid="{00000000-0005-0000-0000-0000B5160000}"/>
    <cellStyle name="Normal 4 7 3" xfId="878" xr:uid="{00000000-0005-0000-0000-0000B6160000}"/>
    <cellStyle name="Normal 4 7 3 2" xfId="3113" xr:uid="{00000000-0005-0000-0000-0000B7160000}"/>
    <cellStyle name="Normal 4 7 3 2 2" xfId="7336" xr:uid="{00000000-0005-0000-0000-0000B8160000}"/>
    <cellStyle name="Normal 4 7 3 3" xfId="5191" xr:uid="{00000000-0005-0000-0000-0000B9160000}"/>
    <cellStyle name="Normal 4 7 4" xfId="1296" xr:uid="{00000000-0005-0000-0000-0000BA160000}"/>
    <cellStyle name="Normal 4 7 4 2" xfId="3526" xr:uid="{00000000-0005-0000-0000-0000BB160000}"/>
    <cellStyle name="Normal 4 7 4 2 2" xfId="7749" xr:uid="{00000000-0005-0000-0000-0000BC160000}"/>
    <cellStyle name="Normal 4 7 4 3" xfId="5604" xr:uid="{00000000-0005-0000-0000-0000BD160000}"/>
    <cellStyle name="Normal 4 7 5" xfId="1709" xr:uid="{00000000-0005-0000-0000-0000BE160000}"/>
    <cellStyle name="Normal 4 7 5 2" xfId="3939" xr:uid="{00000000-0005-0000-0000-0000BF160000}"/>
    <cellStyle name="Normal 4 7 5 2 2" xfId="8162" xr:uid="{00000000-0005-0000-0000-0000C0160000}"/>
    <cellStyle name="Normal 4 7 5 3" xfId="6017" xr:uid="{00000000-0005-0000-0000-0000C1160000}"/>
    <cellStyle name="Normal 4 7 6" xfId="2123" xr:uid="{00000000-0005-0000-0000-0000C2160000}"/>
    <cellStyle name="Normal 4 7 6 2" xfId="4352" xr:uid="{00000000-0005-0000-0000-0000C3160000}"/>
    <cellStyle name="Normal 4 7 6 2 2" xfId="8575" xr:uid="{00000000-0005-0000-0000-0000C4160000}"/>
    <cellStyle name="Normal 4 7 6 3" xfId="6430" xr:uid="{00000000-0005-0000-0000-0000C5160000}"/>
    <cellStyle name="Normal 4 7 7" xfId="2559" xr:uid="{00000000-0005-0000-0000-0000C6160000}"/>
    <cellStyle name="Normal 4 7 7 2" xfId="6843" xr:uid="{00000000-0005-0000-0000-0000C7160000}"/>
    <cellStyle name="Normal 4 7 8" xfId="4778" xr:uid="{00000000-0005-0000-0000-0000C8160000}"/>
    <cellStyle name="Normal 4 8" xfId="405" xr:uid="{00000000-0005-0000-0000-0000C9160000}"/>
    <cellStyle name="Normal 4 8 2" xfId="880" xr:uid="{00000000-0005-0000-0000-0000CA160000}"/>
    <cellStyle name="Normal 4 8 2 2" xfId="3115" xr:uid="{00000000-0005-0000-0000-0000CB160000}"/>
    <cellStyle name="Normal 4 8 2 2 2" xfId="7338" xr:uid="{00000000-0005-0000-0000-0000CC160000}"/>
    <cellStyle name="Normal 4 8 2 3" xfId="5193" xr:uid="{00000000-0005-0000-0000-0000CD160000}"/>
    <cellStyle name="Normal 4 8 3" xfId="1298" xr:uid="{00000000-0005-0000-0000-0000CE160000}"/>
    <cellStyle name="Normal 4 8 3 2" xfId="3528" xr:uid="{00000000-0005-0000-0000-0000CF160000}"/>
    <cellStyle name="Normal 4 8 3 2 2" xfId="7751" xr:uid="{00000000-0005-0000-0000-0000D0160000}"/>
    <cellStyle name="Normal 4 8 3 3" xfId="5606" xr:uid="{00000000-0005-0000-0000-0000D1160000}"/>
    <cellStyle name="Normal 4 8 4" xfId="1711" xr:uid="{00000000-0005-0000-0000-0000D2160000}"/>
    <cellStyle name="Normal 4 8 4 2" xfId="3941" xr:uid="{00000000-0005-0000-0000-0000D3160000}"/>
    <cellStyle name="Normal 4 8 4 2 2" xfId="8164" xr:uid="{00000000-0005-0000-0000-0000D4160000}"/>
    <cellStyle name="Normal 4 8 4 3" xfId="6019" xr:uid="{00000000-0005-0000-0000-0000D5160000}"/>
    <cellStyle name="Normal 4 8 5" xfId="2125" xr:uid="{00000000-0005-0000-0000-0000D6160000}"/>
    <cellStyle name="Normal 4 8 5 2" xfId="4354" xr:uid="{00000000-0005-0000-0000-0000D7160000}"/>
    <cellStyle name="Normal 4 8 5 2 2" xfId="8577" xr:uid="{00000000-0005-0000-0000-0000D8160000}"/>
    <cellStyle name="Normal 4 8 5 3" xfId="6432" xr:uid="{00000000-0005-0000-0000-0000D9160000}"/>
    <cellStyle name="Normal 4 8 6" xfId="2561" xr:uid="{00000000-0005-0000-0000-0000DA160000}"/>
    <cellStyle name="Normal 4 8 6 2" xfId="6845" xr:uid="{00000000-0005-0000-0000-0000DB160000}"/>
    <cellStyle name="Normal 4 8 7" xfId="4780" xr:uid="{00000000-0005-0000-0000-0000DC160000}"/>
    <cellStyle name="Normal 4 9" xfId="4717" xr:uid="{00000000-0005-0000-0000-0000DD160000}"/>
    <cellStyle name="Normal 5" xfId="406" xr:uid="{00000000-0005-0000-0000-0000DE160000}"/>
    <cellStyle name="Normal 5 10" xfId="1712" xr:uid="{00000000-0005-0000-0000-0000DF160000}"/>
    <cellStyle name="Normal 5 10 2" xfId="3942" xr:uid="{00000000-0005-0000-0000-0000E0160000}"/>
    <cellStyle name="Normal 5 10 2 2" xfId="8165" xr:uid="{00000000-0005-0000-0000-0000E1160000}"/>
    <cellStyle name="Normal 5 10 3" xfId="6020" xr:uid="{00000000-0005-0000-0000-0000E2160000}"/>
    <cellStyle name="Normal 5 11" xfId="2126" xr:uid="{00000000-0005-0000-0000-0000E3160000}"/>
    <cellStyle name="Normal 5 11 2" xfId="4355" xr:uid="{00000000-0005-0000-0000-0000E4160000}"/>
    <cellStyle name="Normal 5 11 2 2" xfId="8578" xr:uid="{00000000-0005-0000-0000-0000E5160000}"/>
    <cellStyle name="Normal 5 11 3" xfId="6433" xr:uid="{00000000-0005-0000-0000-0000E6160000}"/>
    <cellStyle name="Normal 5 12" xfId="2562" xr:uid="{00000000-0005-0000-0000-0000E7160000}"/>
    <cellStyle name="Normal 5 12 2" xfId="6846" xr:uid="{00000000-0005-0000-0000-0000E8160000}"/>
    <cellStyle name="Normal 5 13" xfId="4781" xr:uid="{00000000-0005-0000-0000-0000E9160000}"/>
    <cellStyle name="Normal 5 2" xfId="407" xr:uid="{00000000-0005-0000-0000-0000EA160000}"/>
    <cellStyle name="Normal 5 2 10" xfId="2127" xr:uid="{00000000-0005-0000-0000-0000EB160000}"/>
    <cellStyle name="Normal 5 2 10 2" xfId="4356" xr:uid="{00000000-0005-0000-0000-0000EC160000}"/>
    <cellStyle name="Normal 5 2 10 2 2" xfId="8579" xr:uid="{00000000-0005-0000-0000-0000ED160000}"/>
    <cellStyle name="Normal 5 2 10 3" xfId="6434" xr:uid="{00000000-0005-0000-0000-0000EE160000}"/>
    <cellStyle name="Normal 5 2 11" xfId="2563" xr:uid="{00000000-0005-0000-0000-0000EF160000}"/>
    <cellStyle name="Normal 5 2 11 2" xfId="6847" xr:uid="{00000000-0005-0000-0000-0000F0160000}"/>
    <cellStyle name="Normal 5 2 12" xfId="4782" xr:uid="{00000000-0005-0000-0000-0000F1160000}"/>
    <cellStyle name="Normal 5 2 2" xfId="408" xr:uid="{00000000-0005-0000-0000-0000F2160000}"/>
    <cellStyle name="Normal 5 2 2 10" xfId="2564" xr:uid="{00000000-0005-0000-0000-0000F3160000}"/>
    <cellStyle name="Normal 5 2 2 10 2" xfId="6848" xr:uid="{00000000-0005-0000-0000-0000F4160000}"/>
    <cellStyle name="Normal 5 2 2 11" xfId="4783" xr:uid="{00000000-0005-0000-0000-0000F5160000}"/>
    <cellStyle name="Normal 5 2 2 2" xfId="409" xr:uid="{00000000-0005-0000-0000-0000F6160000}"/>
    <cellStyle name="Normal 5 2 2 2 10" xfId="4784"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7" xr:uid="{00000000-0005-0000-0000-0000FB160000}"/>
    <cellStyle name="Normal 5 2 2 2 2 2 2 2 2" xfId="3122" xr:uid="{00000000-0005-0000-0000-0000FC160000}"/>
    <cellStyle name="Normal 5 2 2 2 2 2 2 2 2 2" xfId="7345" xr:uid="{00000000-0005-0000-0000-0000FD160000}"/>
    <cellStyle name="Normal 5 2 2 2 2 2 2 2 3" xfId="5200" xr:uid="{00000000-0005-0000-0000-0000FE160000}"/>
    <cellStyle name="Normal 5 2 2 2 2 2 2 3" xfId="1305" xr:uid="{00000000-0005-0000-0000-0000FF160000}"/>
    <cellStyle name="Normal 5 2 2 2 2 2 2 3 2" xfId="3535" xr:uid="{00000000-0005-0000-0000-000000170000}"/>
    <cellStyle name="Normal 5 2 2 2 2 2 2 3 2 2" xfId="7758" xr:uid="{00000000-0005-0000-0000-000001170000}"/>
    <cellStyle name="Normal 5 2 2 2 2 2 2 3 3" xfId="5613" xr:uid="{00000000-0005-0000-0000-000002170000}"/>
    <cellStyle name="Normal 5 2 2 2 2 2 2 4" xfId="1718" xr:uid="{00000000-0005-0000-0000-000003170000}"/>
    <cellStyle name="Normal 5 2 2 2 2 2 2 4 2" xfId="3948" xr:uid="{00000000-0005-0000-0000-000004170000}"/>
    <cellStyle name="Normal 5 2 2 2 2 2 2 4 2 2" xfId="8171" xr:uid="{00000000-0005-0000-0000-000005170000}"/>
    <cellStyle name="Normal 5 2 2 2 2 2 2 4 3" xfId="6026" xr:uid="{00000000-0005-0000-0000-000006170000}"/>
    <cellStyle name="Normal 5 2 2 2 2 2 2 5" xfId="2132" xr:uid="{00000000-0005-0000-0000-000007170000}"/>
    <cellStyle name="Normal 5 2 2 2 2 2 2 5 2" xfId="4361" xr:uid="{00000000-0005-0000-0000-000008170000}"/>
    <cellStyle name="Normal 5 2 2 2 2 2 2 5 2 2" xfId="8584" xr:uid="{00000000-0005-0000-0000-000009170000}"/>
    <cellStyle name="Normal 5 2 2 2 2 2 2 5 3" xfId="6439" xr:uid="{00000000-0005-0000-0000-00000A170000}"/>
    <cellStyle name="Normal 5 2 2 2 2 2 2 6" xfId="2568" xr:uid="{00000000-0005-0000-0000-00000B170000}"/>
    <cellStyle name="Normal 5 2 2 2 2 2 2 6 2" xfId="6852" xr:uid="{00000000-0005-0000-0000-00000C170000}"/>
    <cellStyle name="Normal 5 2 2 2 2 2 2 7" xfId="4787" xr:uid="{00000000-0005-0000-0000-00000D170000}"/>
    <cellStyle name="Normal 5 2 2 2 2 2 3" xfId="886" xr:uid="{00000000-0005-0000-0000-00000E170000}"/>
    <cellStyle name="Normal 5 2 2 2 2 2 3 2" xfId="3121" xr:uid="{00000000-0005-0000-0000-00000F170000}"/>
    <cellStyle name="Normal 5 2 2 2 2 2 3 2 2" xfId="7344" xr:uid="{00000000-0005-0000-0000-000010170000}"/>
    <cellStyle name="Normal 5 2 2 2 2 2 3 3" xfId="5199" xr:uid="{00000000-0005-0000-0000-000011170000}"/>
    <cellStyle name="Normal 5 2 2 2 2 2 4" xfId="1304" xr:uid="{00000000-0005-0000-0000-000012170000}"/>
    <cellStyle name="Normal 5 2 2 2 2 2 4 2" xfId="3534" xr:uid="{00000000-0005-0000-0000-000013170000}"/>
    <cellStyle name="Normal 5 2 2 2 2 2 4 2 2" xfId="7757" xr:uid="{00000000-0005-0000-0000-000014170000}"/>
    <cellStyle name="Normal 5 2 2 2 2 2 4 3" xfId="5612" xr:uid="{00000000-0005-0000-0000-000015170000}"/>
    <cellStyle name="Normal 5 2 2 2 2 2 5" xfId="1717" xr:uid="{00000000-0005-0000-0000-000016170000}"/>
    <cellStyle name="Normal 5 2 2 2 2 2 5 2" xfId="3947" xr:uid="{00000000-0005-0000-0000-000017170000}"/>
    <cellStyle name="Normal 5 2 2 2 2 2 5 2 2" xfId="8170" xr:uid="{00000000-0005-0000-0000-000018170000}"/>
    <cellStyle name="Normal 5 2 2 2 2 2 5 3" xfId="6025" xr:uid="{00000000-0005-0000-0000-000019170000}"/>
    <cellStyle name="Normal 5 2 2 2 2 2 6" xfId="2131" xr:uid="{00000000-0005-0000-0000-00001A170000}"/>
    <cellStyle name="Normal 5 2 2 2 2 2 6 2" xfId="4360" xr:uid="{00000000-0005-0000-0000-00001B170000}"/>
    <cellStyle name="Normal 5 2 2 2 2 2 6 2 2" xfId="8583" xr:uid="{00000000-0005-0000-0000-00001C170000}"/>
    <cellStyle name="Normal 5 2 2 2 2 2 6 3" xfId="6438" xr:uid="{00000000-0005-0000-0000-00001D170000}"/>
    <cellStyle name="Normal 5 2 2 2 2 2 7" xfId="2567" xr:uid="{00000000-0005-0000-0000-00001E170000}"/>
    <cellStyle name="Normal 5 2 2 2 2 2 7 2" xfId="6851" xr:uid="{00000000-0005-0000-0000-00001F170000}"/>
    <cellStyle name="Normal 5 2 2 2 2 2 8" xfId="4786" xr:uid="{00000000-0005-0000-0000-000020170000}"/>
    <cellStyle name="Normal 5 2 2 2 2 3" xfId="413" xr:uid="{00000000-0005-0000-0000-000021170000}"/>
    <cellStyle name="Normal 5 2 2 2 2 3 2" xfId="888" xr:uid="{00000000-0005-0000-0000-000022170000}"/>
    <cellStyle name="Normal 5 2 2 2 2 3 2 2" xfId="3123" xr:uid="{00000000-0005-0000-0000-000023170000}"/>
    <cellStyle name="Normal 5 2 2 2 2 3 2 2 2" xfId="7346" xr:uid="{00000000-0005-0000-0000-000024170000}"/>
    <cellStyle name="Normal 5 2 2 2 2 3 2 3" xfId="5201" xr:uid="{00000000-0005-0000-0000-000025170000}"/>
    <cellStyle name="Normal 5 2 2 2 2 3 3" xfId="1306" xr:uid="{00000000-0005-0000-0000-000026170000}"/>
    <cellStyle name="Normal 5 2 2 2 2 3 3 2" xfId="3536" xr:uid="{00000000-0005-0000-0000-000027170000}"/>
    <cellStyle name="Normal 5 2 2 2 2 3 3 2 2" xfId="7759" xr:uid="{00000000-0005-0000-0000-000028170000}"/>
    <cellStyle name="Normal 5 2 2 2 2 3 3 3" xfId="5614" xr:uid="{00000000-0005-0000-0000-000029170000}"/>
    <cellStyle name="Normal 5 2 2 2 2 3 4" xfId="1719" xr:uid="{00000000-0005-0000-0000-00002A170000}"/>
    <cellStyle name="Normal 5 2 2 2 2 3 4 2" xfId="3949" xr:uid="{00000000-0005-0000-0000-00002B170000}"/>
    <cellStyle name="Normal 5 2 2 2 2 3 4 2 2" xfId="8172" xr:uid="{00000000-0005-0000-0000-00002C170000}"/>
    <cellStyle name="Normal 5 2 2 2 2 3 4 3" xfId="6027" xr:uid="{00000000-0005-0000-0000-00002D170000}"/>
    <cellStyle name="Normal 5 2 2 2 2 3 5" xfId="2133" xr:uid="{00000000-0005-0000-0000-00002E170000}"/>
    <cellStyle name="Normal 5 2 2 2 2 3 5 2" xfId="4362" xr:uid="{00000000-0005-0000-0000-00002F170000}"/>
    <cellStyle name="Normal 5 2 2 2 2 3 5 2 2" xfId="8585" xr:uid="{00000000-0005-0000-0000-000030170000}"/>
    <cellStyle name="Normal 5 2 2 2 2 3 5 3" xfId="6440" xr:uid="{00000000-0005-0000-0000-000031170000}"/>
    <cellStyle name="Normal 5 2 2 2 2 3 6" xfId="2569" xr:uid="{00000000-0005-0000-0000-000032170000}"/>
    <cellStyle name="Normal 5 2 2 2 2 3 6 2" xfId="6853" xr:uid="{00000000-0005-0000-0000-000033170000}"/>
    <cellStyle name="Normal 5 2 2 2 2 3 7" xfId="4788" xr:uid="{00000000-0005-0000-0000-000034170000}"/>
    <cellStyle name="Normal 5 2 2 2 2 4" xfId="885" xr:uid="{00000000-0005-0000-0000-000035170000}"/>
    <cellStyle name="Normal 5 2 2 2 2 4 2" xfId="3120" xr:uid="{00000000-0005-0000-0000-000036170000}"/>
    <cellStyle name="Normal 5 2 2 2 2 4 2 2" xfId="7343" xr:uid="{00000000-0005-0000-0000-000037170000}"/>
    <cellStyle name="Normal 5 2 2 2 2 4 3" xfId="5198" xr:uid="{00000000-0005-0000-0000-000038170000}"/>
    <cellStyle name="Normal 5 2 2 2 2 5" xfId="1303" xr:uid="{00000000-0005-0000-0000-000039170000}"/>
    <cellStyle name="Normal 5 2 2 2 2 5 2" xfId="3533" xr:uid="{00000000-0005-0000-0000-00003A170000}"/>
    <cellStyle name="Normal 5 2 2 2 2 5 2 2" xfId="7756" xr:uid="{00000000-0005-0000-0000-00003B170000}"/>
    <cellStyle name="Normal 5 2 2 2 2 5 3" xfId="5611" xr:uid="{00000000-0005-0000-0000-00003C170000}"/>
    <cellStyle name="Normal 5 2 2 2 2 6" xfId="1716" xr:uid="{00000000-0005-0000-0000-00003D170000}"/>
    <cellStyle name="Normal 5 2 2 2 2 6 2" xfId="3946" xr:uid="{00000000-0005-0000-0000-00003E170000}"/>
    <cellStyle name="Normal 5 2 2 2 2 6 2 2" xfId="8169" xr:uid="{00000000-0005-0000-0000-00003F170000}"/>
    <cellStyle name="Normal 5 2 2 2 2 6 3" xfId="6024" xr:uid="{00000000-0005-0000-0000-000040170000}"/>
    <cellStyle name="Normal 5 2 2 2 2 7" xfId="2130" xr:uid="{00000000-0005-0000-0000-000041170000}"/>
    <cellStyle name="Normal 5 2 2 2 2 7 2" xfId="4359" xr:uid="{00000000-0005-0000-0000-000042170000}"/>
    <cellStyle name="Normal 5 2 2 2 2 7 2 2" xfId="8582" xr:uid="{00000000-0005-0000-0000-000043170000}"/>
    <cellStyle name="Normal 5 2 2 2 2 7 3" xfId="6437" xr:uid="{00000000-0005-0000-0000-000044170000}"/>
    <cellStyle name="Normal 5 2 2 2 2 8" xfId="2566" xr:uid="{00000000-0005-0000-0000-000045170000}"/>
    <cellStyle name="Normal 5 2 2 2 2 8 2" xfId="6850" xr:uid="{00000000-0005-0000-0000-000046170000}"/>
    <cellStyle name="Normal 5 2 2 2 2 9" xfId="4785" xr:uid="{00000000-0005-0000-0000-000047170000}"/>
    <cellStyle name="Normal 5 2 2 2 3" xfId="414" xr:uid="{00000000-0005-0000-0000-000048170000}"/>
    <cellStyle name="Normal 5 2 2 2 3 2" xfId="415" xr:uid="{00000000-0005-0000-0000-000049170000}"/>
    <cellStyle name="Normal 5 2 2 2 3 2 2" xfId="890" xr:uid="{00000000-0005-0000-0000-00004A170000}"/>
    <cellStyle name="Normal 5 2 2 2 3 2 2 2" xfId="3125" xr:uid="{00000000-0005-0000-0000-00004B170000}"/>
    <cellStyle name="Normal 5 2 2 2 3 2 2 2 2" xfId="7348" xr:uid="{00000000-0005-0000-0000-00004C170000}"/>
    <cellStyle name="Normal 5 2 2 2 3 2 2 3" xfId="5203" xr:uid="{00000000-0005-0000-0000-00004D170000}"/>
    <cellStyle name="Normal 5 2 2 2 3 2 3" xfId="1308" xr:uid="{00000000-0005-0000-0000-00004E170000}"/>
    <cellStyle name="Normal 5 2 2 2 3 2 3 2" xfId="3538" xr:uid="{00000000-0005-0000-0000-00004F170000}"/>
    <cellStyle name="Normal 5 2 2 2 3 2 3 2 2" xfId="7761" xr:uid="{00000000-0005-0000-0000-000050170000}"/>
    <cellStyle name="Normal 5 2 2 2 3 2 3 3" xfId="5616" xr:uid="{00000000-0005-0000-0000-000051170000}"/>
    <cellStyle name="Normal 5 2 2 2 3 2 4" xfId="1721" xr:uid="{00000000-0005-0000-0000-000052170000}"/>
    <cellStyle name="Normal 5 2 2 2 3 2 4 2" xfId="3951" xr:uid="{00000000-0005-0000-0000-000053170000}"/>
    <cellStyle name="Normal 5 2 2 2 3 2 4 2 2" xfId="8174" xr:uid="{00000000-0005-0000-0000-000054170000}"/>
    <cellStyle name="Normal 5 2 2 2 3 2 4 3" xfId="6029" xr:uid="{00000000-0005-0000-0000-000055170000}"/>
    <cellStyle name="Normal 5 2 2 2 3 2 5" xfId="2135" xr:uid="{00000000-0005-0000-0000-000056170000}"/>
    <cellStyle name="Normal 5 2 2 2 3 2 5 2" xfId="4364" xr:uid="{00000000-0005-0000-0000-000057170000}"/>
    <cellStyle name="Normal 5 2 2 2 3 2 5 2 2" xfId="8587" xr:uid="{00000000-0005-0000-0000-000058170000}"/>
    <cellStyle name="Normal 5 2 2 2 3 2 5 3" xfId="6442" xr:uid="{00000000-0005-0000-0000-000059170000}"/>
    <cellStyle name="Normal 5 2 2 2 3 2 6" xfId="2571" xr:uid="{00000000-0005-0000-0000-00005A170000}"/>
    <cellStyle name="Normal 5 2 2 2 3 2 6 2" xfId="6855" xr:uid="{00000000-0005-0000-0000-00005B170000}"/>
    <cellStyle name="Normal 5 2 2 2 3 2 7" xfId="4790" xr:uid="{00000000-0005-0000-0000-00005C170000}"/>
    <cellStyle name="Normal 5 2 2 2 3 3" xfId="889" xr:uid="{00000000-0005-0000-0000-00005D170000}"/>
    <cellStyle name="Normal 5 2 2 2 3 3 2" xfId="3124" xr:uid="{00000000-0005-0000-0000-00005E170000}"/>
    <cellStyle name="Normal 5 2 2 2 3 3 2 2" xfId="7347" xr:uid="{00000000-0005-0000-0000-00005F170000}"/>
    <cellStyle name="Normal 5 2 2 2 3 3 3" xfId="5202" xr:uid="{00000000-0005-0000-0000-000060170000}"/>
    <cellStyle name="Normal 5 2 2 2 3 4" xfId="1307" xr:uid="{00000000-0005-0000-0000-000061170000}"/>
    <cellStyle name="Normal 5 2 2 2 3 4 2" xfId="3537" xr:uid="{00000000-0005-0000-0000-000062170000}"/>
    <cellStyle name="Normal 5 2 2 2 3 4 2 2" xfId="7760" xr:uid="{00000000-0005-0000-0000-000063170000}"/>
    <cellStyle name="Normal 5 2 2 2 3 4 3" xfId="5615" xr:uid="{00000000-0005-0000-0000-000064170000}"/>
    <cellStyle name="Normal 5 2 2 2 3 5" xfId="1720" xr:uid="{00000000-0005-0000-0000-000065170000}"/>
    <cellStyle name="Normal 5 2 2 2 3 5 2" xfId="3950" xr:uid="{00000000-0005-0000-0000-000066170000}"/>
    <cellStyle name="Normal 5 2 2 2 3 5 2 2" xfId="8173" xr:uid="{00000000-0005-0000-0000-000067170000}"/>
    <cellStyle name="Normal 5 2 2 2 3 5 3" xfId="6028" xr:uid="{00000000-0005-0000-0000-000068170000}"/>
    <cellStyle name="Normal 5 2 2 2 3 6" xfId="2134" xr:uid="{00000000-0005-0000-0000-000069170000}"/>
    <cellStyle name="Normal 5 2 2 2 3 6 2" xfId="4363" xr:uid="{00000000-0005-0000-0000-00006A170000}"/>
    <cellStyle name="Normal 5 2 2 2 3 6 2 2" xfId="8586" xr:uid="{00000000-0005-0000-0000-00006B170000}"/>
    <cellStyle name="Normal 5 2 2 2 3 6 3" xfId="6441" xr:uid="{00000000-0005-0000-0000-00006C170000}"/>
    <cellStyle name="Normal 5 2 2 2 3 7" xfId="2570" xr:uid="{00000000-0005-0000-0000-00006D170000}"/>
    <cellStyle name="Normal 5 2 2 2 3 7 2" xfId="6854" xr:uid="{00000000-0005-0000-0000-00006E170000}"/>
    <cellStyle name="Normal 5 2 2 2 3 8" xfId="4789" xr:uid="{00000000-0005-0000-0000-00006F170000}"/>
    <cellStyle name="Normal 5 2 2 2 4" xfId="416" xr:uid="{00000000-0005-0000-0000-000070170000}"/>
    <cellStyle name="Normal 5 2 2 2 4 2" xfId="891" xr:uid="{00000000-0005-0000-0000-000071170000}"/>
    <cellStyle name="Normal 5 2 2 2 4 2 2" xfId="3126" xr:uid="{00000000-0005-0000-0000-000072170000}"/>
    <cellStyle name="Normal 5 2 2 2 4 2 2 2" xfId="7349" xr:uid="{00000000-0005-0000-0000-000073170000}"/>
    <cellStyle name="Normal 5 2 2 2 4 2 3" xfId="5204" xr:uid="{00000000-0005-0000-0000-000074170000}"/>
    <cellStyle name="Normal 5 2 2 2 4 3" xfId="1309" xr:uid="{00000000-0005-0000-0000-000075170000}"/>
    <cellStyle name="Normal 5 2 2 2 4 3 2" xfId="3539" xr:uid="{00000000-0005-0000-0000-000076170000}"/>
    <cellStyle name="Normal 5 2 2 2 4 3 2 2" xfId="7762" xr:uid="{00000000-0005-0000-0000-000077170000}"/>
    <cellStyle name="Normal 5 2 2 2 4 3 3" xfId="5617" xr:uid="{00000000-0005-0000-0000-000078170000}"/>
    <cellStyle name="Normal 5 2 2 2 4 4" xfId="1722" xr:uid="{00000000-0005-0000-0000-000079170000}"/>
    <cellStyle name="Normal 5 2 2 2 4 4 2" xfId="3952" xr:uid="{00000000-0005-0000-0000-00007A170000}"/>
    <cellStyle name="Normal 5 2 2 2 4 4 2 2" xfId="8175" xr:uid="{00000000-0005-0000-0000-00007B170000}"/>
    <cellStyle name="Normal 5 2 2 2 4 4 3" xfId="6030" xr:uid="{00000000-0005-0000-0000-00007C170000}"/>
    <cellStyle name="Normal 5 2 2 2 4 5" xfId="2136" xr:uid="{00000000-0005-0000-0000-00007D170000}"/>
    <cellStyle name="Normal 5 2 2 2 4 5 2" xfId="4365" xr:uid="{00000000-0005-0000-0000-00007E170000}"/>
    <cellStyle name="Normal 5 2 2 2 4 5 2 2" xfId="8588" xr:uid="{00000000-0005-0000-0000-00007F170000}"/>
    <cellStyle name="Normal 5 2 2 2 4 5 3" xfId="6443" xr:uid="{00000000-0005-0000-0000-000080170000}"/>
    <cellStyle name="Normal 5 2 2 2 4 6" xfId="2572" xr:uid="{00000000-0005-0000-0000-000081170000}"/>
    <cellStyle name="Normal 5 2 2 2 4 6 2" xfId="6856" xr:uid="{00000000-0005-0000-0000-000082170000}"/>
    <cellStyle name="Normal 5 2 2 2 4 7" xfId="4791" xr:uid="{00000000-0005-0000-0000-000083170000}"/>
    <cellStyle name="Normal 5 2 2 2 5" xfId="884" xr:uid="{00000000-0005-0000-0000-000084170000}"/>
    <cellStyle name="Normal 5 2 2 2 5 2" xfId="3119" xr:uid="{00000000-0005-0000-0000-000085170000}"/>
    <cellStyle name="Normal 5 2 2 2 5 2 2" xfId="7342" xr:uid="{00000000-0005-0000-0000-000086170000}"/>
    <cellStyle name="Normal 5 2 2 2 5 3" xfId="5197" xr:uid="{00000000-0005-0000-0000-000087170000}"/>
    <cellStyle name="Normal 5 2 2 2 6" xfId="1302" xr:uid="{00000000-0005-0000-0000-000088170000}"/>
    <cellStyle name="Normal 5 2 2 2 6 2" xfId="3532" xr:uid="{00000000-0005-0000-0000-000089170000}"/>
    <cellStyle name="Normal 5 2 2 2 6 2 2" xfId="7755" xr:uid="{00000000-0005-0000-0000-00008A170000}"/>
    <cellStyle name="Normal 5 2 2 2 6 3" xfId="5610" xr:uid="{00000000-0005-0000-0000-00008B170000}"/>
    <cellStyle name="Normal 5 2 2 2 7" xfId="1715" xr:uid="{00000000-0005-0000-0000-00008C170000}"/>
    <cellStyle name="Normal 5 2 2 2 7 2" xfId="3945" xr:uid="{00000000-0005-0000-0000-00008D170000}"/>
    <cellStyle name="Normal 5 2 2 2 7 2 2" xfId="8168" xr:uid="{00000000-0005-0000-0000-00008E170000}"/>
    <cellStyle name="Normal 5 2 2 2 7 3" xfId="6023" xr:uid="{00000000-0005-0000-0000-00008F170000}"/>
    <cellStyle name="Normal 5 2 2 2 8" xfId="2129" xr:uid="{00000000-0005-0000-0000-000090170000}"/>
    <cellStyle name="Normal 5 2 2 2 8 2" xfId="4358" xr:uid="{00000000-0005-0000-0000-000091170000}"/>
    <cellStyle name="Normal 5 2 2 2 8 2 2" xfId="8581" xr:uid="{00000000-0005-0000-0000-000092170000}"/>
    <cellStyle name="Normal 5 2 2 2 8 3" xfId="6436" xr:uid="{00000000-0005-0000-0000-000093170000}"/>
    <cellStyle name="Normal 5 2 2 2 9" xfId="2565" xr:uid="{00000000-0005-0000-0000-000094170000}"/>
    <cellStyle name="Normal 5 2 2 2 9 2" xfId="6849"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4" xr:uid="{00000000-0005-0000-0000-000099170000}"/>
    <cellStyle name="Normal 5 2 2 3 2 2 2 2" xfId="3129" xr:uid="{00000000-0005-0000-0000-00009A170000}"/>
    <cellStyle name="Normal 5 2 2 3 2 2 2 2 2" xfId="7352" xr:uid="{00000000-0005-0000-0000-00009B170000}"/>
    <cellStyle name="Normal 5 2 2 3 2 2 2 3" xfId="5207" xr:uid="{00000000-0005-0000-0000-00009C170000}"/>
    <cellStyle name="Normal 5 2 2 3 2 2 3" xfId="1312" xr:uid="{00000000-0005-0000-0000-00009D170000}"/>
    <cellStyle name="Normal 5 2 2 3 2 2 3 2" xfId="3542" xr:uid="{00000000-0005-0000-0000-00009E170000}"/>
    <cellStyle name="Normal 5 2 2 3 2 2 3 2 2" xfId="7765" xr:uid="{00000000-0005-0000-0000-00009F170000}"/>
    <cellStyle name="Normal 5 2 2 3 2 2 3 3" xfId="5620" xr:uid="{00000000-0005-0000-0000-0000A0170000}"/>
    <cellStyle name="Normal 5 2 2 3 2 2 4" xfId="1725" xr:uid="{00000000-0005-0000-0000-0000A1170000}"/>
    <cellStyle name="Normal 5 2 2 3 2 2 4 2" xfId="3955" xr:uid="{00000000-0005-0000-0000-0000A2170000}"/>
    <cellStyle name="Normal 5 2 2 3 2 2 4 2 2" xfId="8178" xr:uid="{00000000-0005-0000-0000-0000A3170000}"/>
    <cellStyle name="Normal 5 2 2 3 2 2 4 3" xfId="6033" xr:uid="{00000000-0005-0000-0000-0000A4170000}"/>
    <cellStyle name="Normal 5 2 2 3 2 2 5" xfId="2139" xr:uid="{00000000-0005-0000-0000-0000A5170000}"/>
    <cellStyle name="Normal 5 2 2 3 2 2 5 2" xfId="4368" xr:uid="{00000000-0005-0000-0000-0000A6170000}"/>
    <cellStyle name="Normal 5 2 2 3 2 2 5 2 2" xfId="8591" xr:uid="{00000000-0005-0000-0000-0000A7170000}"/>
    <cellStyle name="Normal 5 2 2 3 2 2 5 3" xfId="6446" xr:uid="{00000000-0005-0000-0000-0000A8170000}"/>
    <cellStyle name="Normal 5 2 2 3 2 2 6" xfId="2575" xr:uid="{00000000-0005-0000-0000-0000A9170000}"/>
    <cellStyle name="Normal 5 2 2 3 2 2 6 2" xfId="6859" xr:uid="{00000000-0005-0000-0000-0000AA170000}"/>
    <cellStyle name="Normal 5 2 2 3 2 2 7" xfId="4794" xr:uid="{00000000-0005-0000-0000-0000AB170000}"/>
    <cellStyle name="Normal 5 2 2 3 2 3" xfId="893" xr:uid="{00000000-0005-0000-0000-0000AC170000}"/>
    <cellStyle name="Normal 5 2 2 3 2 3 2" xfId="3128" xr:uid="{00000000-0005-0000-0000-0000AD170000}"/>
    <cellStyle name="Normal 5 2 2 3 2 3 2 2" xfId="7351" xr:uid="{00000000-0005-0000-0000-0000AE170000}"/>
    <cellStyle name="Normal 5 2 2 3 2 3 3" xfId="5206" xr:uid="{00000000-0005-0000-0000-0000AF170000}"/>
    <cellStyle name="Normal 5 2 2 3 2 4" xfId="1311" xr:uid="{00000000-0005-0000-0000-0000B0170000}"/>
    <cellStyle name="Normal 5 2 2 3 2 4 2" xfId="3541" xr:uid="{00000000-0005-0000-0000-0000B1170000}"/>
    <cellStyle name="Normal 5 2 2 3 2 4 2 2" xfId="7764" xr:uid="{00000000-0005-0000-0000-0000B2170000}"/>
    <cellStyle name="Normal 5 2 2 3 2 4 3" xfId="5619" xr:uid="{00000000-0005-0000-0000-0000B3170000}"/>
    <cellStyle name="Normal 5 2 2 3 2 5" xfId="1724" xr:uid="{00000000-0005-0000-0000-0000B4170000}"/>
    <cellStyle name="Normal 5 2 2 3 2 5 2" xfId="3954" xr:uid="{00000000-0005-0000-0000-0000B5170000}"/>
    <cellStyle name="Normal 5 2 2 3 2 5 2 2" xfId="8177" xr:uid="{00000000-0005-0000-0000-0000B6170000}"/>
    <cellStyle name="Normal 5 2 2 3 2 5 3" xfId="6032" xr:uid="{00000000-0005-0000-0000-0000B7170000}"/>
    <cellStyle name="Normal 5 2 2 3 2 6" xfId="2138" xr:uid="{00000000-0005-0000-0000-0000B8170000}"/>
    <cellStyle name="Normal 5 2 2 3 2 6 2" xfId="4367" xr:uid="{00000000-0005-0000-0000-0000B9170000}"/>
    <cellStyle name="Normal 5 2 2 3 2 6 2 2" xfId="8590" xr:uid="{00000000-0005-0000-0000-0000BA170000}"/>
    <cellStyle name="Normal 5 2 2 3 2 6 3" xfId="6445" xr:uid="{00000000-0005-0000-0000-0000BB170000}"/>
    <cellStyle name="Normal 5 2 2 3 2 7" xfId="2574" xr:uid="{00000000-0005-0000-0000-0000BC170000}"/>
    <cellStyle name="Normal 5 2 2 3 2 7 2" xfId="6858" xr:uid="{00000000-0005-0000-0000-0000BD170000}"/>
    <cellStyle name="Normal 5 2 2 3 2 8" xfId="4793" xr:uid="{00000000-0005-0000-0000-0000BE170000}"/>
    <cellStyle name="Normal 5 2 2 3 3" xfId="420" xr:uid="{00000000-0005-0000-0000-0000BF170000}"/>
    <cellStyle name="Normal 5 2 2 3 3 2" xfId="895" xr:uid="{00000000-0005-0000-0000-0000C0170000}"/>
    <cellStyle name="Normal 5 2 2 3 3 2 2" xfId="3130" xr:uid="{00000000-0005-0000-0000-0000C1170000}"/>
    <cellStyle name="Normal 5 2 2 3 3 2 2 2" xfId="7353" xr:uid="{00000000-0005-0000-0000-0000C2170000}"/>
    <cellStyle name="Normal 5 2 2 3 3 2 3" xfId="5208" xr:uid="{00000000-0005-0000-0000-0000C3170000}"/>
    <cellStyle name="Normal 5 2 2 3 3 3" xfId="1313" xr:uid="{00000000-0005-0000-0000-0000C4170000}"/>
    <cellStyle name="Normal 5 2 2 3 3 3 2" xfId="3543" xr:uid="{00000000-0005-0000-0000-0000C5170000}"/>
    <cellStyle name="Normal 5 2 2 3 3 3 2 2" xfId="7766" xr:uid="{00000000-0005-0000-0000-0000C6170000}"/>
    <cellStyle name="Normal 5 2 2 3 3 3 3" xfId="5621" xr:uid="{00000000-0005-0000-0000-0000C7170000}"/>
    <cellStyle name="Normal 5 2 2 3 3 4" xfId="1726" xr:uid="{00000000-0005-0000-0000-0000C8170000}"/>
    <cellStyle name="Normal 5 2 2 3 3 4 2" xfId="3956" xr:uid="{00000000-0005-0000-0000-0000C9170000}"/>
    <cellStyle name="Normal 5 2 2 3 3 4 2 2" xfId="8179" xr:uid="{00000000-0005-0000-0000-0000CA170000}"/>
    <cellStyle name="Normal 5 2 2 3 3 4 3" xfId="6034" xr:uid="{00000000-0005-0000-0000-0000CB170000}"/>
    <cellStyle name="Normal 5 2 2 3 3 5" xfId="2140" xr:uid="{00000000-0005-0000-0000-0000CC170000}"/>
    <cellStyle name="Normal 5 2 2 3 3 5 2" xfId="4369" xr:uid="{00000000-0005-0000-0000-0000CD170000}"/>
    <cellStyle name="Normal 5 2 2 3 3 5 2 2" xfId="8592" xr:uid="{00000000-0005-0000-0000-0000CE170000}"/>
    <cellStyle name="Normal 5 2 2 3 3 5 3" xfId="6447" xr:uid="{00000000-0005-0000-0000-0000CF170000}"/>
    <cellStyle name="Normal 5 2 2 3 3 6" xfId="2576" xr:uid="{00000000-0005-0000-0000-0000D0170000}"/>
    <cellStyle name="Normal 5 2 2 3 3 6 2" xfId="6860" xr:uid="{00000000-0005-0000-0000-0000D1170000}"/>
    <cellStyle name="Normal 5 2 2 3 3 7" xfId="4795" xr:uid="{00000000-0005-0000-0000-0000D2170000}"/>
    <cellStyle name="Normal 5 2 2 3 4" xfId="892" xr:uid="{00000000-0005-0000-0000-0000D3170000}"/>
    <cellStyle name="Normal 5 2 2 3 4 2" xfId="3127" xr:uid="{00000000-0005-0000-0000-0000D4170000}"/>
    <cellStyle name="Normal 5 2 2 3 4 2 2" xfId="7350" xr:uid="{00000000-0005-0000-0000-0000D5170000}"/>
    <cellStyle name="Normal 5 2 2 3 4 3" xfId="5205" xr:uid="{00000000-0005-0000-0000-0000D6170000}"/>
    <cellStyle name="Normal 5 2 2 3 5" xfId="1310" xr:uid="{00000000-0005-0000-0000-0000D7170000}"/>
    <cellStyle name="Normal 5 2 2 3 5 2" xfId="3540" xr:uid="{00000000-0005-0000-0000-0000D8170000}"/>
    <cellStyle name="Normal 5 2 2 3 5 2 2" xfId="7763" xr:uid="{00000000-0005-0000-0000-0000D9170000}"/>
    <cellStyle name="Normal 5 2 2 3 5 3" xfId="5618" xr:uid="{00000000-0005-0000-0000-0000DA170000}"/>
    <cellStyle name="Normal 5 2 2 3 6" xfId="1723" xr:uid="{00000000-0005-0000-0000-0000DB170000}"/>
    <cellStyle name="Normal 5 2 2 3 6 2" xfId="3953" xr:uid="{00000000-0005-0000-0000-0000DC170000}"/>
    <cellStyle name="Normal 5 2 2 3 6 2 2" xfId="8176" xr:uid="{00000000-0005-0000-0000-0000DD170000}"/>
    <cellStyle name="Normal 5 2 2 3 6 3" xfId="6031" xr:uid="{00000000-0005-0000-0000-0000DE170000}"/>
    <cellStyle name="Normal 5 2 2 3 7" xfId="2137" xr:uid="{00000000-0005-0000-0000-0000DF170000}"/>
    <cellStyle name="Normal 5 2 2 3 7 2" xfId="4366" xr:uid="{00000000-0005-0000-0000-0000E0170000}"/>
    <cellStyle name="Normal 5 2 2 3 7 2 2" xfId="8589" xr:uid="{00000000-0005-0000-0000-0000E1170000}"/>
    <cellStyle name="Normal 5 2 2 3 7 3" xfId="6444" xr:uid="{00000000-0005-0000-0000-0000E2170000}"/>
    <cellStyle name="Normal 5 2 2 3 8" xfId="2573" xr:uid="{00000000-0005-0000-0000-0000E3170000}"/>
    <cellStyle name="Normal 5 2 2 3 8 2" xfId="6857" xr:uid="{00000000-0005-0000-0000-0000E4170000}"/>
    <cellStyle name="Normal 5 2 2 3 9" xfId="4792" xr:uid="{00000000-0005-0000-0000-0000E5170000}"/>
    <cellStyle name="Normal 5 2 2 4" xfId="421" xr:uid="{00000000-0005-0000-0000-0000E6170000}"/>
    <cellStyle name="Normal 5 2 2 4 2" xfId="422" xr:uid="{00000000-0005-0000-0000-0000E7170000}"/>
    <cellStyle name="Normal 5 2 2 4 2 2" xfId="897" xr:uid="{00000000-0005-0000-0000-0000E8170000}"/>
    <cellStyle name="Normal 5 2 2 4 2 2 2" xfId="3132" xr:uid="{00000000-0005-0000-0000-0000E9170000}"/>
    <cellStyle name="Normal 5 2 2 4 2 2 2 2" xfId="7355" xr:uid="{00000000-0005-0000-0000-0000EA170000}"/>
    <cellStyle name="Normal 5 2 2 4 2 2 3" xfId="5210" xr:uid="{00000000-0005-0000-0000-0000EB170000}"/>
    <cellStyle name="Normal 5 2 2 4 2 3" xfId="1315" xr:uid="{00000000-0005-0000-0000-0000EC170000}"/>
    <cellStyle name="Normal 5 2 2 4 2 3 2" xfId="3545" xr:uid="{00000000-0005-0000-0000-0000ED170000}"/>
    <cellStyle name="Normal 5 2 2 4 2 3 2 2" xfId="7768" xr:uid="{00000000-0005-0000-0000-0000EE170000}"/>
    <cellStyle name="Normal 5 2 2 4 2 3 3" xfId="5623" xr:uid="{00000000-0005-0000-0000-0000EF170000}"/>
    <cellStyle name="Normal 5 2 2 4 2 4" xfId="1728" xr:uid="{00000000-0005-0000-0000-0000F0170000}"/>
    <cellStyle name="Normal 5 2 2 4 2 4 2" xfId="3958" xr:uid="{00000000-0005-0000-0000-0000F1170000}"/>
    <cellStyle name="Normal 5 2 2 4 2 4 2 2" xfId="8181" xr:uid="{00000000-0005-0000-0000-0000F2170000}"/>
    <cellStyle name="Normal 5 2 2 4 2 4 3" xfId="6036" xr:uid="{00000000-0005-0000-0000-0000F3170000}"/>
    <cellStyle name="Normal 5 2 2 4 2 5" xfId="2142" xr:uid="{00000000-0005-0000-0000-0000F4170000}"/>
    <cellStyle name="Normal 5 2 2 4 2 5 2" xfId="4371" xr:uid="{00000000-0005-0000-0000-0000F5170000}"/>
    <cellStyle name="Normal 5 2 2 4 2 5 2 2" xfId="8594" xr:uid="{00000000-0005-0000-0000-0000F6170000}"/>
    <cellStyle name="Normal 5 2 2 4 2 5 3" xfId="6449" xr:uid="{00000000-0005-0000-0000-0000F7170000}"/>
    <cellStyle name="Normal 5 2 2 4 2 6" xfId="2578" xr:uid="{00000000-0005-0000-0000-0000F8170000}"/>
    <cellStyle name="Normal 5 2 2 4 2 6 2" xfId="6862" xr:uid="{00000000-0005-0000-0000-0000F9170000}"/>
    <cellStyle name="Normal 5 2 2 4 2 7" xfId="4797" xr:uid="{00000000-0005-0000-0000-0000FA170000}"/>
    <cellStyle name="Normal 5 2 2 4 3" xfId="896" xr:uid="{00000000-0005-0000-0000-0000FB170000}"/>
    <cellStyle name="Normal 5 2 2 4 3 2" xfId="3131" xr:uid="{00000000-0005-0000-0000-0000FC170000}"/>
    <cellStyle name="Normal 5 2 2 4 3 2 2" xfId="7354" xr:uid="{00000000-0005-0000-0000-0000FD170000}"/>
    <cellStyle name="Normal 5 2 2 4 3 3" xfId="5209" xr:uid="{00000000-0005-0000-0000-0000FE170000}"/>
    <cellStyle name="Normal 5 2 2 4 4" xfId="1314" xr:uid="{00000000-0005-0000-0000-0000FF170000}"/>
    <cellStyle name="Normal 5 2 2 4 4 2" xfId="3544" xr:uid="{00000000-0005-0000-0000-000000180000}"/>
    <cellStyle name="Normal 5 2 2 4 4 2 2" xfId="7767" xr:uid="{00000000-0005-0000-0000-000001180000}"/>
    <cellStyle name="Normal 5 2 2 4 4 3" xfId="5622" xr:uid="{00000000-0005-0000-0000-000002180000}"/>
    <cellStyle name="Normal 5 2 2 4 5" xfId="1727" xr:uid="{00000000-0005-0000-0000-000003180000}"/>
    <cellStyle name="Normal 5 2 2 4 5 2" xfId="3957" xr:uid="{00000000-0005-0000-0000-000004180000}"/>
    <cellStyle name="Normal 5 2 2 4 5 2 2" xfId="8180" xr:uid="{00000000-0005-0000-0000-000005180000}"/>
    <cellStyle name="Normal 5 2 2 4 5 3" xfId="6035" xr:uid="{00000000-0005-0000-0000-000006180000}"/>
    <cellStyle name="Normal 5 2 2 4 6" xfId="2141" xr:uid="{00000000-0005-0000-0000-000007180000}"/>
    <cellStyle name="Normal 5 2 2 4 6 2" xfId="4370" xr:uid="{00000000-0005-0000-0000-000008180000}"/>
    <cellStyle name="Normal 5 2 2 4 6 2 2" xfId="8593" xr:uid="{00000000-0005-0000-0000-000009180000}"/>
    <cellStyle name="Normal 5 2 2 4 6 3" xfId="6448" xr:uid="{00000000-0005-0000-0000-00000A180000}"/>
    <cellStyle name="Normal 5 2 2 4 7" xfId="2577" xr:uid="{00000000-0005-0000-0000-00000B180000}"/>
    <cellStyle name="Normal 5 2 2 4 7 2" xfId="6861" xr:uid="{00000000-0005-0000-0000-00000C180000}"/>
    <cellStyle name="Normal 5 2 2 4 8" xfId="4796" xr:uid="{00000000-0005-0000-0000-00000D180000}"/>
    <cellStyle name="Normal 5 2 2 5" xfId="423" xr:uid="{00000000-0005-0000-0000-00000E180000}"/>
    <cellStyle name="Normal 5 2 2 5 2" xfId="898" xr:uid="{00000000-0005-0000-0000-00000F180000}"/>
    <cellStyle name="Normal 5 2 2 5 2 2" xfId="3133" xr:uid="{00000000-0005-0000-0000-000010180000}"/>
    <cellStyle name="Normal 5 2 2 5 2 2 2" xfId="7356" xr:uid="{00000000-0005-0000-0000-000011180000}"/>
    <cellStyle name="Normal 5 2 2 5 2 3" xfId="5211" xr:uid="{00000000-0005-0000-0000-000012180000}"/>
    <cellStyle name="Normal 5 2 2 5 3" xfId="1316" xr:uid="{00000000-0005-0000-0000-000013180000}"/>
    <cellStyle name="Normal 5 2 2 5 3 2" xfId="3546" xr:uid="{00000000-0005-0000-0000-000014180000}"/>
    <cellStyle name="Normal 5 2 2 5 3 2 2" xfId="7769" xr:uid="{00000000-0005-0000-0000-000015180000}"/>
    <cellStyle name="Normal 5 2 2 5 3 3" xfId="5624" xr:uid="{00000000-0005-0000-0000-000016180000}"/>
    <cellStyle name="Normal 5 2 2 5 4" xfId="1729" xr:uid="{00000000-0005-0000-0000-000017180000}"/>
    <cellStyle name="Normal 5 2 2 5 4 2" xfId="3959" xr:uid="{00000000-0005-0000-0000-000018180000}"/>
    <cellStyle name="Normal 5 2 2 5 4 2 2" xfId="8182" xr:uid="{00000000-0005-0000-0000-000019180000}"/>
    <cellStyle name="Normal 5 2 2 5 4 3" xfId="6037" xr:uid="{00000000-0005-0000-0000-00001A180000}"/>
    <cellStyle name="Normal 5 2 2 5 5" xfId="2143" xr:uid="{00000000-0005-0000-0000-00001B180000}"/>
    <cellStyle name="Normal 5 2 2 5 5 2" xfId="4372" xr:uid="{00000000-0005-0000-0000-00001C180000}"/>
    <cellStyle name="Normal 5 2 2 5 5 2 2" xfId="8595" xr:uid="{00000000-0005-0000-0000-00001D180000}"/>
    <cellStyle name="Normal 5 2 2 5 5 3" xfId="6450" xr:uid="{00000000-0005-0000-0000-00001E180000}"/>
    <cellStyle name="Normal 5 2 2 5 6" xfId="2579" xr:uid="{00000000-0005-0000-0000-00001F180000}"/>
    <cellStyle name="Normal 5 2 2 5 6 2" xfId="6863" xr:uid="{00000000-0005-0000-0000-000020180000}"/>
    <cellStyle name="Normal 5 2 2 5 7" xfId="4798" xr:uid="{00000000-0005-0000-0000-000021180000}"/>
    <cellStyle name="Normal 5 2 2 6" xfId="883" xr:uid="{00000000-0005-0000-0000-000022180000}"/>
    <cellStyle name="Normal 5 2 2 6 2" xfId="3118" xr:uid="{00000000-0005-0000-0000-000023180000}"/>
    <cellStyle name="Normal 5 2 2 6 2 2" xfId="7341" xr:uid="{00000000-0005-0000-0000-000024180000}"/>
    <cellStyle name="Normal 5 2 2 6 3" xfId="5196" xr:uid="{00000000-0005-0000-0000-000025180000}"/>
    <cellStyle name="Normal 5 2 2 7" xfId="1301" xr:uid="{00000000-0005-0000-0000-000026180000}"/>
    <cellStyle name="Normal 5 2 2 7 2" xfId="3531" xr:uid="{00000000-0005-0000-0000-000027180000}"/>
    <cellStyle name="Normal 5 2 2 7 2 2" xfId="7754" xr:uid="{00000000-0005-0000-0000-000028180000}"/>
    <cellStyle name="Normal 5 2 2 7 3" xfId="5609" xr:uid="{00000000-0005-0000-0000-000029180000}"/>
    <cellStyle name="Normal 5 2 2 8" xfId="1714" xr:uid="{00000000-0005-0000-0000-00002A180000}"/>
    <cellStyle name="Normal 5 2 2 8 2" xfId="3944" xr:uid="{00000000-0005-0000-0000-00002B180000}"/>
    <cellStyle name="Normal 5 2 2 8 2 2" xfId="8167" xr:uid="{00000000-0005-0000-0000-00002C180000}"/>
    <cellStyle name="Normal 5 2 2 8 3" xfId="6022" xr:uid="{00000000-0005-0000-0000-00002D180000}"/>
    <cellStyle name="Normal 5 2 2 9" xfId="2128" xr:uid="{00000000-0005-0000-0000-00002E180000}"/>
    <cellStyle name="Normal 5 2 2 9 2" xfId="4357" xr:uid="{00000000-0005-0000-0000-00002F180000}"/>
    <cellStyle name="Normal 5 2 2 9 2 2" xfId="8580" xr:uid="{00000000-0005-0000-0000-000030180000}"/>
    <cellStyle name="Normal 5 2 2 9 3" xfId="6435" xr:uid="{00000000-0005-0000-0000-000031180000}"/>
    <cellStyle name="Normal 5 2 3" xfId="424" xr:uid="{00000000-0005-0000-0000-000032180000}"/>
    <cellStyle name="Normal 5 2 3 10" xfId="4799"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2" xr:uid="{00000000-0005-0000-0000-000037180000}"/>
    <cellStyle name="Normal 5 2 3 2 2 2 2 2" xfId="3137" xr:uid="{00000000-0005-0000-0000-000038180000}"/>
    <cellStyle name="Normal 5 2 3 2 2 2 2 2 2" xfId="7360" xr:uid="{00000000-0005-0000-0000-000039180000}"/>
    <cellStyle name="Normal 5 2 3 2 2 2 2 3" xfId="5215" xr:uid="{00000000-0005-0000-0000-00003A180000}"/>
    <cellStyle name="Normal 5 2 3 2 2 2 3" xfId="1320" xr:uid="{00000000-0005-0000-0000-00003B180000}"/>
    <cellStyle name="Normal 5 2 3 2 2 2 3 2" xfId="3550" xr:uid="{00000000-0005-0000-0000-00003C180000}"/>
    <cellStyle name="Normal 5 2 3 2 2 2 3 2 2" xfId="7773" xr:uid="{00000000-0005-0000-0000-00003D180000}"/>
    <cellStyle name="Normal 5 2 3 2 2 2 3 3" xfId="5628" xr:uid="{00000000-0005-0000-0000-00003E180000}"/>
    <cellStyle name="Normal 5 2 3 2 2 2 4" xfId="1733" xr:uid="{00000000-0005-0000-0000-00003F180000}"/>
    <cellStyle name="Normal 5 2 3 2 2 2 4 2" xfId="3963" xr:uid="{00000000-0005-0000-0000-000040180000}"/>
    <cellStyle name="Normal 5 2 3 2 2 2 4 2 2" xfId="8186" xr:uid="{00000000-0005-0000-0000-000041180000}"/>
    <cellStyle name="Normal 5 2 3 2 2 2 4 3" xfId="6041" xr:uid="{00000000-0005-0000-0000-000042180000}"/>
    <cellStyle name="Normal 5 2 3 2 2 2 5" xfId="2147" xr:uid="{00000000-0005-0000-0000-000043180000}"/>
    <cellStyle name="Normal 5 2 3 2 2 2 5 2" xfId="4376" xr:uid="{00000000-0005-0000-0000-000044180000}"/>
    <cellStyle name="Normal 5 2 3 2 2 2 5 2 2" xfId="8599" xr:uid="{00000000-0005-0000-0000-000045180000}"/>
    <cellStyle name="Normal 5 2 3 2 2 2 5 3" xfId="6454" xr:uid="{00000000-0005-0000-0000-000046180000}"/>
    <cellStyle name="Normal 5 2 3 2 2 2 6" xfId="2583" xr:uid="{00000000-0005-0000-0000-000047180000}"/>
    <cellStyle name="Normal 5 2 3 2 2 2 6 2" xfId="6867" xr:uid="{00000000-0005-0000-0000-000048180000}"/>
    <cellStyle name="Normal 5 2 3 2 2 2 7" xfId="4802" xr:uid="{00000000-0005-0000-0000-000049180000}"/>
    <cellStyle name="Normal 5 2 3 2 2 3" xfId="901" xr:uid="{00000000-0005-0000-0000-00004A180000}"/>
    <cellStyle name="Normal 5 2 3 2 2 3 2" xfId="3136" xr:uid="{00000000-0005-0000-0000-00004B180000}"/>
    <cellStyle name="Normal 5 2 3 2 2 3 2 2" xfId="7359" xr:uid="{00000000-0005-0000-0000-00004C180000}"/>
    <cellStyle name="Normal 5 2 3 2 2 3 3" xfId="5214" xr:uid="{00000000-0005-0000-0000-00004D180000}"/>
    <cellStyle name="Normal 5 2 3 2 2 4" xfId="1319" xr:uid="{00000000-0005-0000-0000-00004E180000}"/>
    <cellStyle name="Normal 5 2 3 2 2 4 2" xfId="3549" xr:uid="{00000000-0005-0000-0000-00004F180000}"/>
    <cellStyle name="Normal 5 2 3 2 2 4 2 2" xfId="7772" xr:uid="{00000000-0005-0000-0000-000050180000}"/>
    <cellStyle name="Normal 5 2 3 2 2 4 3" xfId="5627" xr:uid="{00000000-0005-0000-0000-000051180000}"/>
    <cellStyle name="Normal 5 2 3 2 2 5" xfId="1732" xr:uid="{00000000-0005-0000-0000-000052180000}"/>
    <cellStyle name="Normal 5 2 3 2 2 5 2" xfId="3962" xr:uid="{00000000-0005-0000-0000-000053180000}"/>
    <cellStyle name="Normal 5 2 3 2 2 5 2 2" xfId="8185" xr:uid="{00000000-0005-0000-0000-000054180000}"/>
    <cellStyle name="Normal 5 2 3 2 2 5 3" xfId="6040" xr:uid="{00000000-0005-0000-0000-000055180000}"/>
    <cellStyle name="Normal 5 2 3 2 2 6" xfId="2146" xr:uid="{00000000-0005-0000-0000-000056180000}"/>
    <cellStyle name="Normal 5 2 3 2 2 6 2" xfId="4375" xr:uid="{00000000-0005-0000-0000-000057180000}"/>
    <cellStyle name="Normal 5 2 3 2 2 6 2 2" xfId="8598" xr:uid="{00000000-0005-0000-0000-000058180000}"/>
    <cellStyle name="Normal 5 2 3 2 2 6 3" xfId="6453" xr:uid="{00000000-0005-0000-0000-000059180000}"/>
    <cellStyle name="Normal 5 2 3 2 2 7" xfId="2582" xr:uid="{00000000-0005-0000-0000-00005A180000}"/>
    <cellStyle name="Normal 5 2 3 2 2 7 2" xfId="6866" xr:uid="{00000000-0005-0000-0000-00005B180000}"/>
    <cellStyle name="Normal 5 2 3 2 2 8" xfId="4801" xr:uid="{00000000-0005-0000-0000-00005C180000}"/>
    <cellStyle name="Normal 5 2 3 2 3" xfId="428" xr:uid="{00000000-0005-0000-0000-00005D180000}"/>
    <cellStyle name="Normal 5 2 3 2 3 2" xfId="903" xr:uid="{00000000-0005-0000-0000-00005E180000}"/>
    <cellStyle name="Normal 5 2 3 2 3 2 2" xfId="3138" xr:uid="{00000000-0005-0000-0000-00005F180000}"/>
    <cellStyle name="Normal 5 2 3 2 3 2 2 2" xfId="7361" xr:uid="{00000000-0005-0000-0000-000060180000}"/>
    <cellStyle name="Normal 5 2 3 2 3 2 3" xfId="5216" xr:uid="{00000000-0005-0000-0000-000061180000}"/>
    <cellStyle name="Normal 5 2 3 2 3 3" xfId="1321" xr:uid="{00000000-0005-0000-0000-000062180000}"/>
    <cellStyle name="Normal 5 2 3 2 3 3 2" xfId="3551" xr:uid="{00000000-0005-0000-0000-000063180000}"/>
    <cellStyle name="Normal 5 2 3 2 3 3 2 2" xfId="7774" xr:uid="{00000000-0005-0000-0000-000064180000}"/>
    <cellStyle name="Normal 5 2 3 2 3 3 3" xfId="5629" xr:uid="{00000000-0005-0000-0000-000065180000}"/>
    <cellStyle name="Normal 5 2 3 2 3 4" xfId="1734" xr:uid="{00000000-0005-0000-0000-000066180000}"/>
    <cellStyle name="Normal 5 2 3 2 3 4 2" xfId="3964" xr:uid="{00000000-0005-0000-0000-000067180000}"/>
    <cellStyle name="Normal 5 2 3 2 3 4 2 2" xfId="8187" xr:uid="{00000000-0005-0000-0000-000068180000}"/>
    <cellStyle name="Normal 5 2 3 2 3 4 3" xfId="6042" xr:uid="{00000000-0005-0000-0000-000069180000}"/>
    <cellStyle name="Normal 5 2 3 2 3 5" xfId="2148" xr:uid="{00000000-0005-0000-0000-00006A180000}"/>
    <cellStyle name="Normal 5 2 3 2 3 5 2" xfId="4377" xr:uid="{00000000-0005-0000-0000-00006B180000}"/>
    <cellStyle name="Normal 5 2 3 2 3 5 2 2" xfId="8600" xr:uid="{00000000-0005-0000-0000-00006C180000}"/>
    <cellStyle name="Normal 5 2 3 2 3 5 3" xfId="6455" xr:uid="{00000000-0005-0000-0000-00006D180000}"/>
    <cellStyle name="Normal 5 2 3 2 3 6" xfId="2584" xr:uid="{00000000-0005-0000-0000-00006E180000}"/>
    <cellStyle name="Normal 5 2 3 2 3 6 2" xfId="6868" xr:uid="{00000000-0005-0000-0000-00006F180000}"/>
    <cellStyle name="Normal 5 2 3 2 3 7" xfId="4803" xr:uid="{00000000-0005-0000-0000-000070180000}"/>
    <cellStyle name="Normal 5 2 3 2 4" xfId="900" xr:uid="{00000000-0005-0000-0000-000071180000}"/>
    <cellStyle name="Normal 5 2 3 2 4 2" xfId="3135" xr:uid="{00000000-0005-0000-0000-000072180000}"/>
    <cellStyle name="Normal 5 2 3 2 4 2 2" xfId="7358" xr:uid="{00000000-0005-0000-0000-000073180000}"/>
    <cellStyle name="Normal 5 2 3 2 4 3" xfId="5213" xr:uid="{00000000-0005-0000-0000-000074180000}"/>
    <cellStyle name="Normal 5 2 3 2 5" xfId="1318" xr:uid="{00000000-0005-0000-0000-000075180000}"/>
    <cellStyle name="Normal 5 2 3 2 5 2" xfId="3548" xr:uid="{00000000-0005-0000-0000-000076180000}"/>
    <cellStyle name="Normal 5 2 3 2 5 2 2" xfId="7771" xr:uid="{00000000-0005-0000-0000-000077180000}"/>
    <cellStyle name="Normal 5 2 3 2 5 3" xfId="5626" xr:uid="{00000000-0005-0000-0000-000078180000}"/>
    <cellStyle name="Normal 5 2 3 2 6" xfId="1731" xr:uid="{00000000-0005-0000-0000-000079180000}"/>
    <cellStyle name="Normal 5 2 3 2 6 2" xfId="3961" xr:uid="{00000000-0005-0000-0000-00007A180000}"/>
    <cellStyle name="Normal 5 2 3 2 6 2 2" xfId="8184" xr:uid="{00000000-0005-0000-0000-00007B180000}"/>
    <cellStyle name="Normal 5 2 3 2 6 3" xfId="6039" xr:uid="{00000000-0005-0000-0000-00007C180000}"/>
    <cellStyle name="Normal 5 2 3 2 7" xfId="2145" xr:uid="{00000000-0005-0000-0000-00007D180000}"/>
    <cellStyle name="Normal 5 2 3 2 7 2" xfId="4374" xr:uid="{00000000-0005-0000-0000-00007E180000}"/>
    <cellStyle name="Normal 5 2 3 2 7 2 2" xfId="8597" xr:uid="{00000000-0005-0000-0000-00007F180000}"/>
    <cellStyle name="Normal 5 2 3 2 7 3" xfId="6452" xr:uid="{00000000-0005-0000-0000-000080180000}"/>
    <cellStyle name="Normal 5 2 3 2 8" xfId="2581" xr:uid="{00000000-0005-0000-0000-000081180000}"/>
    <cellStyle name="Normal 5 2 3 2 8 2" xfId="6865" xr:uid="{00000000-0005-0000-0000-000082180000}"/>
    <cellStyle name="Normal 5 2 3 2 9" xfId="4800" xr:uid="{00000000-0005-0000-0000-000083180000}"/>
    <cellStyle name="Normal 5 2 3 3" xfId="429" xr:uid="{00000000-0005-0000-0000-000084180000}"/>
    <cellStyle name="Normal 5 2 3 3 2" xfId="430" xr:uid="{00000000-0005-0000-0000-000085180000}"/>
    <cellStyle name="Normal 5 2 3 3 2 2" xfId="905" xr:uid="{00000000-0005-0000-0000-000086180000}"/>
    <cellStyle name="Normal 5 2 3 3 2 2 2" xfId="3140" xr:uid="{00000000-0005-0000-0000-000087180000}"/>
    <cellStyle name="Normal 5 2 3 3 2 2 2 2" xfId="7363" xr:uid="{00000000-0005-0000-0000-000088180000}"/>
    <cellStyle name="Normal 5 2 3 3 2 2 3" xfId="5218" xr:uid="{00000000-0005-0000-0000-000089180000}"/>
    <cellStyle name="Normal 5 2 3 3 2 3" xfId="1323" xr:uid="{00000000-0005-0000-0000-00008A180000}"/>
    <cellStyle name="Normal 5 2 3 3 2 3 2" xfId="3553" xr:uid="{00000000-0005-0000-0000-00008B180000}"/>
    <cellStyle name="Normal 5 2 3 3 2 3 2 2" xfId="7776" xr:uid="{00000000-0005-0000-0000-00008C180000}"/>
    <cellStyle name="Normal 5 2 3 3 2 3 3" xfId="5631" xr:uid="{00000000-0005-0000-0000-00008D180000}"/>
    <cellStyle name="Normal 5 2 3 3 2 4" xfId="1736" xr:uid="{00000000-0005-0000-0000-00008E180000}"/>
    <cellStyle name="Normal 5 2 3 3 2 4 2" xfId="3966" xr:uid="{00000000-0005-0000-0000-00008F180000}"/>
    <cellStyle name="Normal 5 2 3 3 2 4 2 2" xfId="8189" xr:uid="{00000000-0005-0000-0000-000090180000}"/>
    <cellStyle name="Normal 5 2 3 3 2 4 3" xfId="6044" xr:uid="{00000000-0005-0000-0000-000091180000}"/>
    <cellStyle name="Normal 5 2 3 3 2 5" xfId="2150" xr:uid="{00000000-0005-0000-0000-000092180000}"/>
    <cellStyle name="Normal 5 2 3 3 2 5 2" xfId="4379" xr:uid="{00000000-0005-0000-0000-000093180000}"/>
    <cellStyle name="Normal 5 2 3 3 2 5 2 2" xfId="8602" xr:uid="{00000000-0005-0000-0000-000094180000}"/>
    <cellStyle name="Normal 5 2 3 3 2 5 3" xfId="6457" xr:uid="{00000000-0005-0000-0000-000095180000}"/>
    <cellStyle name="Normal 5 2 3 3 2 6" xfId="2586" xr:uid="{00000000-0005-0000-0000-000096180000}"/>
    <cellStyle name="Normal 5 2 3 3 2 6 2" xfId="6870" xr:uid="{00000000-0005-0000-0000-000097180000}"/>
    <cellStyle name="Normal 5 2 3 3 2 7" xfId="4805" xr:uid="{00000000-0005-0000-0000-000098180000}"/>
    <cellStyle name="Normal 5 2 3 3 3" xfId="904" xr:uid="{00000000-0005-0000-0000-000099180000}"/>
    <cellStyle name="Normal 5 2 3 3 3 2" xfId="3139" xr:uid="{00000000-0005-0000-0000-00009A180000}"/>
    <cellStyle name="Normal 5 2 3 3 3 2 2" xfId="7362" xr:uid="{00000000-0005-0000-0000-00009B180000}"/>
    <cellStyle name="Normal 5 2 3 3 3 3" xfId="5217" xr:uid="{00000000-0005-0000-0000-00009C180000}"/>
    <cellStyle name="Normal 5 2 3 3 4" xfId="1322" xr:uid="{00000000-0005-0000-0000-00009D180000}"/>
    <cellStyle name="Normal 5 2 3 3 4 2" xfId="3552" xr:uid="{00000000-0005-0000-0000-00009E180000}"/>
    <cellStyle name="Normal 5 2 3 3 4 2 2" xfId="7775" xr:uid="{00000000-0005-0000-0000-00009F180000}"/>
    <cellStyle name="Normal 5 2 3 3 4 3" xfId="5630" xr:uid="{00000000-0005-0000-0000-0000A0180000}"/>
    <cellStyle name="Normal 5 2 3 3 5" xfId="1735" xr:uid="{00000000-0005-0000-0000-0000A1180000}"/>
    <cellStyle name="Normal 5 2 3 3 5 2" xfId="3965" xr:uid="{00000000-0005-0000-0000-0000A2180000}"/>
    <cellStyle name="Normal 5 2 3 3 5 2 2" xfId="8188" xr:uid="{00000000-0005-0000-0000-0000A3180000}"/>
    <cellStyle name="Normal 5 2 3 3 5 3" xfId="6043" xr:uid="{00000000-0005-0000-0000-0000A4180000}"/>
    <cellStyle name="Normal 5 2 3 3 6" xfId="2149" xr:uid="{00000000-0005-0000-0000-0000A5180000}"/>
    <cellStyle name="Normal 5 2 3 3 6 2" xfId="4378" xr:uid="{00000000-0005-0000-0000-0000A6180000}"/>
    <cellStyle name="Normal 5 2 3 3 6 2 2" xfId="8601" xr:uid="{00000000-0005-0000-0000-0000A7180000}"/>
    <cellStyle name="Normal 5 2 3 3 6 3" xfId="6456" xr:uid="{00000000-0005-0000-0000-0000A8180000}"/>
    <cellStyle name="Normal 5 2 3 3 7" xfId="2585" xr:uid="{00000000-0005-0000-0000-0000A9180000}"/>
    <cellStyle name="Normal 5 2 3 3 7 2" xfId="6869" xr:uid="{00000000-0005-0000-0000-0000AA180000}"/>
    <cellStyle name="Normal 5 2 3 3 8" xfId="4804" xr:uid="{00000000-0005-0000-0000-0000AB180000}"/>
    <cellStyle name="Normal 5 2 3 4" xfId="431" xr:uid="{00000000-0005-0000-0000-0000AC180000}"/>
    <cellStyle name="Normal 5 2 3 4 2" xfId="906" xr:uid="{00000000-0005-0000-0000-0000AD180000}"/>
    <cellStyle name="Normal 5 2 3 4 2 2" xfId="3141" xr:uid="{00000000-0005-0000-0000-0000AE180000}"/>
    <cellStyle name="Normal 5 2 3 4 2 2 2" xfId="7364" xr:uid="{00000000-0005-0000-0000-0000AF180000}"/>
    <cellStyle name="Normal 5 2 3 4 2 3" xfId="5219" xr:uid="{00000000-0005-0000-0000-0000B0180000}"/>
    <cellStyle name="Normal 5 2 3 4 3" xfId="1324" xr:uid="{00000000-0005-0000-0000-0000B1180000}"/>
    <cellStyle name="Normal 5 2 3 4 3 2" xfId="3554" xr:uid="{00000000-0005-0000-0000-0000B2180000}"/>
    <cellStyle name="Normal 5 2 3 4 3 2 2" xfId="7777" xr:uid="{00000000-0005-0000-0000-0000B3180000}"/>
    <cellStyle name="Normal 5 2 3 4 3 3" xfId="5632" xr:uid="{00000000-0005-0000-0000-0000B4180000}"/>
    <cellStyle name="Normal 5 2 3 4 4" xfId="1737" xr:uid="{00000000-0005-0000-0000-0000B5180000}"/>
    <cellStyle name="Normal 5 2 3 4 4 2" xfId="3967" xr:uid="{00000000-0005-0000-0000-0000B6180000}"/>
    <cellStyle name="Normal 5 2 3 4 4 2 2" xfId="8190" xr:uid="{00000000-0005-0000-0000-0000B7180000}"/>
    <cellStyle name="Normal 5 2 3 4 4 3" xfId="6045" xr:uid="{00000000-0005-0000-0000-0000B8180000}"/>
    <cellStyle name="Normal 5 2 3 4 5" xfId="2151" xr:uid="{00000000-0005-0000-0000-0000B9180000}"/>
    <cellStyle name="Normal 5 2 3 4 5 2" xfId="4380" xr:uid="{00000000-0005-0000-0000-0000BA180000}"/>
    <cellStyle name="Normal 5 2 3 4 5 2 2" xfId="8603" xr:uid="{00000000-0005-0000-0000-0000BB180000}"/>
    <cellStyle name="Normal 5 2 3 4 5 3" xfId="6458" xr:uid="{00000000-0005-0000-0000-0000BC180000}"/>
    <cellStyle name="Normal 5 2 3 4 6" xfId="2587" xr:uid="{00000000-0005-0000-0000-0000BD180000}"/>
    <cellStyle name="Normal 5 2 3 4 6 2" xfId="6871" xr:uid="{00000000-0005-0000-0000-0000BE180000}"/>
    <cellStyle name="Normal 5 2 3 4 7" xfId="4806" xr:uid="{00000000-0005-0000-0000-0000BF180000}"/>
    <cellStyle name="Normal 5 2 3 5" xfId="899" xr:uid="{00000000-0005-0000-0000-0000C0180000}"/>
    <cellStyle name="Normal 5 2 3 5 2" xfId="3134" xr:uid="{00000000-0005-0000-0000-0000C1180000}"/>
    <cellStyle name="Normal 5 2 3 5 2 2" xfId="7357" xr:uid="{00000000-0005-0000-0000-0000C2180000}"/>
    <cellStyle name="Normal 5 2 3 5 3" xfId="5212" xr:uid="{00000000-0005-0000-0000-0000C3180000}"/>
    <cellStyle name="Normal 5 2 3 6" xfId="1317" xr:uid="{00000000-0005-0000-0000-0000C4180000}"/>
    <cellStyle name="Normal 5 2 3 6 2" xfId="3547" xr:uid="{00000000-0005-0000-0000-0000C5180000}"/>
    <cellStyle name="Normal 5 2 3 6 2 2" xfId="7770" xr:uid="{00000000-0005-0000-0000-0000C6180000}"/>
    <cellStyle name="Normal 5 2 3 6 3" xfId="5625" xr:uid="{00000000-0005-0000-0000-0000C7180000}"/>
    <cellStyle name="Normal 5 2 3 7" xfId="1730" xr:uid="{00000000-0005-0000-0000-0000C8180000}"/>
    <cellStyle name="Normal 5 2 3 7 2" xfId="3960" xr:uid="{00000000-0005-0000-0000-0000C9180000}"/>
    <cellStyle name="Normal 5 2 3 7 2 2" xfId="8183" xr:uid="{00000000-0005-0000-0000-0000CA180000}"/>
    <cellStyle name="Normal 5 2 3 7 3" xfId="6038" xr:uid="{00000000-0005-0000-0000-0000CB180000}"/>
    <cellStyle name="Normal 5 2 3 8" xfId="2144" xr:uid="{00000000-0005-0000-0000-0000CC180000}"/>
    <cellStyle name="Normal 5 2 3 8 2" xfId="4373" xr:uid="{00000000-0005-0000-0000-0000CD180000}"/>
    <cellStyle name="Normal 5 2 3 8 2 2" xfId="8596" xr:uid="{00000000-0005-0000-0000-0000CE180000}"/>
    <cellStyle name="Normal 5 2 3 8 3" xfId="6451" xr:uid="{00000000-0005-0000-0000-0000CF180000}"/>
    <cellStyle name="Normal 5 2 3 9" xfId="2580" xr:uid="{00000000-0005-0000-0000-0000D0180000}"/>
    <cellStyle name="Normal 5 2 3 9 2" xfId="6864"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9" xr:uid="{00000000-0005-0000-0000-0000D5180000}"/>
    <cellStyle name="Normal 5 2 4 2 2 2 2" xfId="3144" xr:uid="{00000000-0005-0000-0000-0000D6180000}"/>
    <cellStyle name="Normal 5 2 4 2 2 2 2 2" xfId="7367" xr:uid="{00000000-0005-0000-0000-0000D7180000}"/>
    <cellStyle name="Normal 5 2 4 2 2 2 3" xfId="5222" xr:uid="{00000000-0005-0000-0000-0000D8180000}"/>
    <cellStyle name="Normal 5 2 4 2 2 3" xfId="1327" xr:uid="{00000000-0005-0000-0000-0000D9180000}"/>
    <cellStyle name="Normal 5 2 4 2 2 3 2" xfId="3557" xr:uid="{00000000-0005-0000-0000-0000DA180000}"/>
    <cellStyle name="Normal 5 2 4 2 2 3 2 2" xfId="7780" xr:uid="{00000000-0005-0000-0000-0000DB180000}"/>
    <cellStyle name="Normal 5 2 4 2 2 3 3" xfId="5635" xr:uid="{00000000-0005-0000-0000-0000DC180000}"/>
    <cellStyle name="Normal 5 2 4 2 2 4" xfId="1740" xr:uid="{00000000-0005-0000-0000-0000DD180000}"/>
    <cellStyle name="Normal 5 2 4 2 2 4 2" xfId="3970" xr:uid="{00000000-0005-0000-0000-0000DE180000}"/>
    <cellStyle name="Normal 5 2 4 2 2 4 2 2" xfId="8193" xr:uid="{00000000-0005-0000-0000-0000DF180000}"/>
    <cellStyle name="Normal 5 2 4 2 2 4 3" xfId="6048" xr:uid="{00000000-0005-0000-0000-0000E0180000}"/>
    <cellStyle name="Normal 5 2 4 2 2 5" xfId="2154" xr:uid="{00000000-0005-0000-0000-0000E1180000}"/>
    <cellStyle name="Normal 5 2 4 2 2 5 2" xfId="4383" xr:uid="{00000000-0005-0000-0000-0000E2180000}"/>
    <cellStyle name="Normal 5 2 4 2 2 5 2 2" xfId="8606" xr:uid="{00000000-0005-0000-0000-0000E3180000}"/>
    <cellStyle name="Normal 5 2 4 2 2 5 3" xfId="6461" xr:uid="{00000000-0005-0000-0000-0000E4180000}"/>
    <cellStyle name="Normal 5 2 4 2 2 6" xfId="2590" xr:uid="{00000000-0005-0000-0000-0000E5180000}"/>
    <cellStyle name="Normal 5 2 4 2 2 6 2" xfId="6874" xr:uid="{00000000-0005-0000-0000-0000E6180000}"/>
    <cellStyle name="Normal 5 2 4 2 2 7" xfId="4809" xr:uid="{00000000-0005-0000-0000-0000E7180000}"/>
    <cellStyle name="Normal 5 2 4 2 3" xfId="908" xr:uid="{00000000-0005-0000-0000-0000E8180000}"/>
    <cellStyle name="Normal 5 2 4 2 3 2" xfId="3143" xr:uid="{00000000-0005-0000-0000-0000E9180000}"/>
    <cellStyle name="Normal 5 2 4 2 3 2 2" xfId="7366" xr:uid="{00000000-0005-0000-0000-0000EA180000}"/>
    <cellStyle name="Normal 5 2 4 2 3 3" xfId="5221" xr:uid="{00000000-0005-0000-0000-0000EB180000}"/>
    <cellStyle name="Normal 5 2 4 2 4" xfId="1326" xr:uid="{00000000-0005-0000-0000-0000EC180000}"/>
    <cellStyle name="Normal 5 2 4 2 4 2" xfId="3556" xr:uid="{00000000-0005-0000-0000-0000ED180000}"/>
    <cellStyle name="Normal 5 2 4 2 4 2 2" xfId="7779" xr:uid="{00000000-0005-0000-0000-0000EE180000}"/>
    <cellStyle name="Normal 5 2 4 2 4 3" xfId="5634" xr:uid="{00000000-0005-0000-0000-0000EF180000}"/>
    <cellStyle name="Normal 5 2 4 2 5" xfId="1739" xr:uid="{00000000-0005-0000-0000-0000F0180000}"/>
    <cellStyle name="Normal 5 2 4 2 5 2" xfId="3969" xr:uid="{00000000-0005-0000-0000-0000F1180000}"/>
    <cellStyle name="Normal 5 2 4 2 5 2 2" xfId="8192" xr:uid="{00000000-0005-0000-0000-0000F2180000}"/>
    <cellStyle name="Normal 5 2 4 2 5 3" xfId="6047" xr:uid="{00000000-0005-0000-0000-0000F3180000}"/>
    <cellStyle name="Normal 5 2 4 2 6" xfId="2153" xr:uid="{00000000-0005-0000-0000-0000F4180000}"/>
    <cellStyle name="Normal 5 2 4 2 6 2" xfId="4382" xr:uid="{00000000-0005-0000-0000-0000F5180000}"/>
    <cellStyle name="Normal 5 2 4 2 6 2 2" xfId="8605" xr:uid="{00000000-0005-0000-0000-0000F6180000}"/>
    <cellStyle name="Normal 5 2 4 2 6 3" xfId="6460" xr:uid="{00000000-0005-0000-0000-0000F7180000}"/>
    <cellStyle name="Normal 5 2 4 2 7" xfId="2589" xr:uid="{00000000-0005-0000-0000-0000F8180000}"/>
    <cellStyle name="Normal 5 2 4 2 7 2" xfId="6873" xr:uid="{00000000-0005-0000-0000-0000F9180000}"/>
    <cellStyle name="Normal 5 2 4 2 8" xfId="4808" xr:uid="{00000000-0005-0000-0000-0000FA180000}"/>
    <cellStyle name="Normal 5 2 4 3" xfId="435" xr:uid="{00000000-0005-0000-0000-0000FB180000}"/>
    <cellStyle name="Normal 5 2 4 3 2" xfId="910" xr:uid="{00000000-0005-0000-0000-0000FC180000}"/>
    <cellStyle name="Normal 5 2 4 3 2 2" xfId="3145" xr:uid="{00000000-0005-0000-0000-0000FD180000}"/>
    <cellStyle name="Normal 5 2 4 3 2 2 2" xfId="7368" xr:uid="{00000000-0005-0000-0000-0000FE180000}"/>
    <cellStyle name="Normal 5 2 4 3 2 3" xfId="5223" xr:uid="{00000000-0005-0000-0000-0000FF180000}"/>
    <cellStyle name="Normal 5 2 4 3 3" xfId="1328" xr:uid="{00000000-0005-0000-0000-000000190000}"/>
    <cellStyle name="Normal 5 2 4 3 3 2" xfId="3558" xr:uid="{00000000-0005-0000-0000-000001190000}"/>
    <cellStyle name="Normal 5 2 4 3 3 2 2" xfId="7781" xr:uid="{00000000-0005-0000-0000-000002190000}"/>
    <cellStyle name="Normal 5 2 4 3 3 3" xfId="5636" xr:uid="{00000000-0005-0000-0000-000003190000}"/>
    <cellStyle name="Normal 5 2 4 3 4" xfId="1741" xr:uid="{00000000-0005-0000-0000-000004190000}"/>
    <cellStyle name="Normal 5 2 4 3 4 2" xfId="3971" xr:uid="{00000000-0005-0000-0000-000005190000}"/>
    <cellStyle name="Normal 5 2 4 3 4 2 2" xfId="8194" xr:uid="{00000000-0005-0000-0000-000006190000}"/>
    <cellStyle name="Normal 5 2 4 3 4 3" xfId="6049" xr:uid="{00000000-0005-0000-0000-000007190000}"/>
    <cellStyle name="Normal 5 2 4 3 5" xfId="2155" xr:uid="{00000000-0005-0000-0000-000008190000}"/>
    <cellStyle name="Normal 5 2 4 3 5 2" xfId="4384" xr:uid="{00000000-0005-0000-0000-000009190000}"/>
    <cellStyle name="Normal 5 2 4 3 5 2 2" xfId="8607" xr:uid="{00000000-0005-0000-0000-00000A190000}"/>
    <cellStyle name="Normal 5 2 4 3 5 3" xfId="6462" xr:uid="{00000000-0005-0000-0000-00000B190000}"/>
    <cellStyle name="Normal 5 2 4 3 6" xfId="2591" xr:uid="{00000000-0005-0000-0000-00000C190000}"/>
    <cellStyle name="Normal 5 2 4 3 6 2" xfId="6875" xr:uid="{00000000-0005-0000-0000-00000D190000}"/>
    <cellStyle name="Normal 5 2 4 3 7" xfId="4810" xr:uid="{00000000-0005-0000-0000-00000E190000}"/>
    <cellStyle name="Normal 5 2 4 4" xfId="907" xr:uid="{00000000-0005-0000-0000-00000F190000}"/>
    <cellStyle name="Normal 5 2 4 4 2" xfId="3142" xr:uid="{00000000-0005-0000-0000-000010190000}"/>
    <cellStyle name="Normal 5 2 4 4 2 2" xfId="7365" xr:uid="{00000000-0005-0000-0000-000011190000}"/>
    <cellStyle name="Normal 5 2 4 4 3" xfId="5220" xr:uid="{00000000-0005-0000-0000-000012190000}"/>
    <cellStyle name="Normal 5 2 4 5" xfId="1325" xr:uid="{00000000-0005-0000-0000-000013190000}"/>
    <cellStyle name="Normal 5 2 4 5 2" xfId="3555" xr:uid="{00000000-0005-0000-0000-000014190000}"/>
    <cellStyle name="Normal 5 2 4 5 2 2" xfId="7778" xr:uid="{00000000-0005-0000-0000-000015190000}"/>
    <cellStyle name="Normal 5 2 4 5 3" xfId="5633" xr:uid="{00000000-0005-0000-0000-000016190000}"/>
    <cellStyle name="Normal 5 2 4 6" xfId="1738" xr:uid="{00000000-0005-0000-0000-000017190000}"/>
    <cellStyle name="Normal 5 2 4 6 2" xfId="3968" xr:uid="{00000000-0005-0000-0000-000018190000}"/>
    <cellStyle name="Normal 5 2 4 6 2 2" xfId="8191" xr:uid="{00000000-0005-0000-0000-000019190000}"/>
    <cellStyle name="Normal 5 2 4 6 3" xfId="6046" xr:uid="{00000000-0005-0000-0000-00001A190000}"/>
    <cellStyle name="Normal 5 2 4 7" xfId="2152" xr:uid="{00000000-0005-0000-0000-00001B190000}"/>
    <cellStyle name="Normal 5 2 4 7 2" xfId="4381" xr:uid="{00000000-0005-0000-0000-00001C190000}"/>
    <cellStyle name="Normal 5 2 4 7 2 2" xfId="8604" xr:uid="{00000000-0005-0000-0000-00001D190000}"/>
    <cellStyle name="Normal 5 2 4 7 3" xfId="6459" xr:uid="{00000000-0005-0000-0000-00001E190000}"/>
    <cellStyle name="Normal 5 2 4 8" xfId="2588" xr:uid="{00000000-0005-0000-0000-00001F190000}"/>
    <cellStyle name="Normal 5 2 4 8 2" xfId="6872" xr:uid="{00000000-0005-0000-0000-000020190000}"/>
    <cellStyle name="Normal 5 2 4 9" xfId="4807" xr:uid="{00000000-0005-0000-0000-000021190000}"/>
    <cellStyle name="Normal 5 2 5" xfId="436" xr:uid="{00000000-0005-0000-0000-000022190000}"/>
    <cellStyle name="Normal 5 2 5 2" xfId="437" xr:uid="{00000000-0005-0000-0000-000023190000}"/>
    <cellStyle name="Normal 5 2 5 2 2" xfId="912" xr:uid="{00000000-0005-0000-0000-000024190000}"/>
    <cellStyle name="Normal 5 2 5 2 2 2" xfId="3147" xr:uid="{00000000-0005-0000-0000-000025190000}"/>
    <cellStyle name="Normal 5 2 5 2 2 2 2" xfId="7370" xr:uid="{00000000-0005-0000-0000-000026190000}"/>
    <cellStyle name="Normal 5 2 5 2 2 3" xfId="5225" xr:uid="{00000000-0005-0000-0000-000027190000}"/>
    <cellStyle name="Normal 5 2 5 2 3" xfId="1330" xr:uid="{00000000-0005-0000-0000-000028190000}"/>
    <cellStyle name="Normal 5 2 5 2 3 2" xfId="3560" xr:uid="{00000000-0005-0000-0000-000029190000}"/>
    <cellStyle name="Normal 5 2 5 2 3 2 2" xfId="7783" xr:uid="{00000000-0005-0000-0000-00002A190000}"/>
    <cellStyle name="Normal 5 2 5 2 3 3" xfId="5638" xr:uid="{00000000-0005-0000-0000-00002B190000}"/>
    <cellStyle name="Normal 5 2 5 2 4" xfId="1743" xr:uid="{00000000-0005-0000-0000-00002C190000}"/>
    <cellStyle name="Normal 5 2 5 2 4 2" xfId="3973" xr:uid="{00000000-0005-0000-0000-00002D190000}"/>
    <cellStyle name="Normal 5 2 5 2 4 2 2" xfId="8196" xr:uid="{00000000-0005-0000-0000-00002E190000}"/>
    <cellStyle name="Normal 5 2 5 2 4 3" xfId="6051" xr:uid="{00000000-0005-0000-0000-00002F190000}"/>
    <cellStyle name="Normal 5 2 5 2 5" xfId="2157" xr:uid="{00000000-0005-0000-0000-000030190000}"/>
    <cellStyle name="Normal 5 2 5 2 5 2" xfId="4386" xr:uid="{00000000-0005-0000-0000-000031190000}"/>
    <cellStyle name="Normal 5 2 5 2 5 2 2" xfId="8609" xr:uid="{00000000-0005-0000-0000-000032190000}"/>
    <cellStyle name="Normal 5 2 5 2 5 3" xfId="6464" xr:uid="{00000000-0005-0000-0000-000033190000}"/>
    <cellStyle name="Normal 5 2 5 2 6" xfId="2593" xr:uid="{00000000-0005-0000-0000-000034190000}"/>
    <cellStyle name="Normal 5 2 5 2 6 2" xfId="6877" xr:uid="{00000000-0005-0000-0000-000035190000}"/>
    <cellStyle name="Normal 5 2 5 2 7" xfId="4812" xr:uid="{00000000-0005-0000-0000-000036190000}"/>
    <cellStyle name="Normal 5 2 5 3" xfId="911" xr:uid="{00000000-0005-0000-0000-000037190000}"/>
    <cellStyle name="Normal 5 2 5 3 2" xfId="3146" xr:uid="{00000000-0005-0000-0000-000038190000}"/>
    <cellStyle name="Normal 5 2 5 3 2 2" xfId="7369" xr:uid="{00000000-0005-0000-0000-000039190000}"/>
    <cellStyle name="Normal 5 2 5 3 3" xfId="5224" xr:uid="{00000000-0005-0000-0000-00003A190000}"/>
    <cellStyle name="Normal 5 2 5 4" xfId="1329" xr:uid="{00000000-0005-0000-0000-00003B190000}"/>
    <cellStyle name="Normal 5 2 5 4 2" xfId="3559" xr:uid="{00000000-0005-0000-0000-00003C190000}"/>
    <cellStyle name="Normal 5 2 5 4 2 2" xfId="7782" xr:uid="{00000000-0005-0000-0000-00003D190000}"/>
    <cellStyle name="Normal 5 2 5 4 3" xfId="5637" xr:uid="{00000000-0005-0000-0000-00003E190000}"/>
    <cellStyle name="Normal 5 2 5 5" xfId="1742" xr:uid="{00000000-0005-0000-0000-00003F190000}"/>
    <cellStyle name="Normal 5 2 5 5 2" xfId="3972" xr:uid="{00000000-0005-0000-0000-000040190000}"/>
    <cellStyle name="Normal 5 2 5 5 2 2" xfId="8195" xr:uid="{00000000-0005-0000-0000-000041190000}"/>
    <cellStyle name="Normal 5 2 5 5 3" xfId="6050" xr:uid="{00000000-0005-0000-0000-000042190000}"/>
    <cellStyle name="Normal 5 2 5 6" xfId="2156" xr:uid="{00000000-0005-0000-0000-000043190000}"/>
    <cellStyle name="Normal 5 2 5 6 2" xfId="4385" xr:uid="{00000000-0005-0000-0000-000044190000}"/>
    <cellStyle name="Normal 5 2 5 6 2 2" xfId="8608" xr:uid="{00000000-0005-0000-0000-000045190000}"/>
    <cellStyle name="Normal 5 2 5 6 3" xfId="6463" xr:uid="{00000000-0005-0000-0000-000046190000}"/>
    <cellStyle name="Normal 5 2 5 7" xfId="2592" xr:uid="{00000000-0005-0000-0000-000047190000}"/>
    <cellStyle name="Normal 5 2 5 7 2" xfId="6876" xr:uid="{00000000-0005-0000-0000-000048190000}"/>
    <cellStyle name="Normal 5 2 5 8" xfId="4811" xr:uid="{00000000-0005-0000-0000-000049190000}"/>
    <cellStyle name="Normal 5 2 6" xfId="438" xr:uid="{00000000-0005-0000-0000-00004A190000}"/>
    <cellStyle name="Normal 5 2 6 2" xfId="913" xr:uid="{00000000-0005-0000-0000-00004B190000}"/>
    <cellStyle name="Normal 5 2 6 2 2" xfId="3148" xr:uid="{00000000-0005-0000-0000-00004C190000}"/>
    <cellStyle name="Normal 5 2 6 2 2 2" xfId="7371" xr:uid="{00000000-0005-0000-0000-00004D190000}"/>
    <cellStyle name="Normal 5 2 6 2 3" xfId="5226" xr:uid="{00000000-0005-0000-0000-00004E190000}"/>
    <cellStyle name="Normal 5 2 6 3" xfId="1331" xr:uid="{00000000-0005-0000-0000-00004F190000}"/>
    <cellStyle name="Normal 5 2 6 3 2" xfId="3561" xr:uid="{00000000-0005-0000-0000-000050190000}"/>
    <cellStyle name="Normal 5 2 6 3 2 2" xfId="7784" xr:uid="{00000000-0005-0000-0000-000051190000}"/>
    <cellStyle name="Normal 5 2 6 3 3" xfId="5639" xr:uid="{00000000-0005-0000-0000-000052190000}"/>
    <cellStyle name="Normal 5 2 6 4" xfId="1744" xr:uid="{00000000-0005-0000-0000-000053190000}"/>
    <cellStyle name="Normal 5 2 6 4 2" xfId="3974" xr:uid="{00000000-0005-0000-0000-000054190000}"/>
    <cellStyle name="Normal 5 2 6 4 2 2" xfId="8197" xr:uid="{00000000-0005-0000-0000-000055190000}"/>
    <cellStyle name="Normal 5 2 6 4 3" xfId="6052" xr:uid="{00000000-0005-0000-0000-000056190000}"/>
    <cellStyle name="Normal 5 2 6 5" xfId="2158" xr:uid="{00000000-0005-0000-0000-000057190000}"/>
    <cellStyle name="Normal 5 2 6 5 2" xfId="4387" xr:uid="{00000000-0005-0000-0000-000058190000}"/>
    <cellStyle name="Normal 5 2 6 5 2 2" xfId="8610" xr:uid="{00000000-0005-0000-0000-000059190000}"/>
    <cellStyle name="Normal 5 2 6 5 3" xfId="6465" xr:uid="{00000000-0005-0000-0000-00005A190000}"/>
    <cellStyle name="Normal 5 2 6 6" xfId="2594" xr:uid="{00000000-0005-0000-0000-00005B190000}"/>
    <cellStyle name="Normal 5 2 6 6 2" xfId="6878" xr:uid="{00000000-0005-0000-0000-00005C190000}"/>
    <cellStyle name="Normal 5 2 6 7" xfId="4813" xr:uid="{00000000-0005-0000-0000-00005D190000}"/>
    <cellStyle name="Normal 5 2 7" xfId="882" xr:uid="{00000000-0005-0000-0000-00005E190000}"/>
    <cellStyle name="Normal 5 2 7 2" xfId="3117" xr:uid="{00000000-0005-0000-0000-00005F190000}"/>
    <cellStyle name="Normal 5 2 7 2 2" xfId="7340" xr:uid="{00000000-0005-0000-0000-000060190000}"/>
    <cellStyle name="Normal 5 2 7 3" xfId="5195" xr:uid="{00000000-0005-0000-0000-000061190000}"/>
    <cellStyle name="Normal 5 2 8" xfId="1300" xr:uid="{00000000-0005-0000-0000-000062190000}"/>
    <cellStyle name="Normal 5 2 8 2" xfId="3530" xr:uid="{00000000-0005-0000-0000-000063190000}"/>
    <cellStyle name="Normal 5 2 8 2 2" xfId="7753" xr:uid="{00000000-0005-0000-0000-000064190000}"/>
    <cellStyle name="Normal 5 2 8 3" xfId="5608" xr:uid="{00000000-0005-0000-0000-000065190000}"/>
    <cellStyle name="Normal 5 2 9" xfId="1713" xr:uid="{00000000-0005-0000-0000-000066190000}"/>
    <cellStyle name="Normal 5 2 9 2" xfId="3943" xr:uid="{00000000-0005-0000-0000-000067190000}"/>
    <cellStyle name="Normal 5 2 9 2 2" xfId="8166" xr:uid="{00000000-0005-0000-0000-000068190000}"/>
    <cellStyle name="Normal 5 2 9 3" xfId="6021" xr:uid="{00000000-0005-0000-0000-000069190000}"/>
    <cellStyle name="Normal 5 3" xfId="439" xr:uid="{00000000-0005-0000-0000-00006A190000}"/>
    <cellStyle name="Normal 5 3 10" xfId="2159" xr:uid="{00000000-0005-0000-0000-00006B190000}"/>
    <cellStyle name="Normal 5 3 10 2" xfId="4388" xr:uid="{00000000-0005-0000-0000-00006C190000}"/>
    <cellStyle name="Normal 5 3 10 2 2" xfId="8611" xr:uid="{00000000-0005-0000-0000-00006D190000}"/>
    <cellStyle name="Normal 5 3 10 3" xfId="6466" xr:uid="{00000000-0005-0000-0000-00006E190000}"/>
    <cellStyle name="Normal 5 3 11" xfId="2595" xr:uid="{00000000-0005-0000-0000-00006F190000}"/>
    <cellStyle name="Normal 5 3 11 2" xfId="6879" xr:uid="{00000000-0005-0000-0000-000070190000}"/>
    <cellStyle name="Normal 5 3 12" xfId="4814" xr:uid="{00000000-0005-0000-0000-000071190000}"/>
    <cellStyle name="Normal 5 3 2" xfId="440" xr:uid="{00000000-0005-0000-0000-000072190000}"/>
    <cellStyle name="Normal 5 3 2 2" xfId="915" xr:uid="{00000000-0005-0000-0000-000073190000}"/>
    <cellStyle name="Normal 5 3 3" xfId="441" xr:uid="{00000000-0005-0000-0000-000074190000}"/>
    <cellStyle name="Normal 5 3 3 10" xfId="4815"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9" xr:uid="{00000000-0005-0000-0000-000079190000}"/>
    <cellStyle name="Normal 5 3 3 2 2 2 2 2" xfId="3153" xr:uid="{00000000-0005-0000-0000-00007A190000}"/>
    <cellStyle name="Normal 5 3 3 2 2 2 2 2 2" xfId="7376" xr:uid="{00000000-0005-0000-0000-00007B190000}"/>
    <cellStyle name="Normal 5 3 3 2 2 2 2 3" xfId="5231" xr:uid="{00000000-0005-0000-0000-00007C190000}"/>
    <cellStyle name="Normal 5 3 3 2 2 2 3" xfId="1336" xr:uid="{00000000-0005-0000-0000-00007D190000}"/>
    <cellStyle name="Normal 5 3 3 2 2 2 3 2" xfId="3566" xr:uid="{00000000-0005-0000-0000-00007E190000}"/>
    <cellStyle name="Normal 5 3 3 2 2 2 3 2 2" xfId="7789" xr:uid="{00000000-0005-0000-0000-00007F190000}"/>
    <cellStyle name="Normal 5 3 3 2 2 2 3 3" xfId="5644" xr:uid="{00000000-0005-0000-0000-000080190000}"/>
    <cellStyle name="Normal 5 3 3 2 2 2 4" xfId="1749" xr:uid="{00000000-0005-0000-0000-000081190000}"/>
    <cellStyle name="Normal 5 3 3 2 2 2 4 2" xfId="3979" xr:uid="{00000000-0005-0000-0000-000082190000}"/>
    <cellStyle name="Normal 5 3 3 2 2 2 4 2 2" xfId="8202" xr:uid="{00000000-0005-0000-0000-000083190000}"/>
    <cellStyle name="Normal 5 3 3 2 2 2 4 3" xfId="6057" xr:uid="{00000000-0005-0000-0000-000084190000}"/>
    <cellStyle name="Normal 5 3 3 2 2 2 5" xfId="2163" xr:uid="{00000000-0005-0000-0000-000085190000}"/>
    <cellStyle name="Normal 5 3 3 2 2 2 5 2" xfId="4392" xr:uid="{00000000-0005-0000-0000-000086190000}"/>
    <cellStyle name="Normal 5 3 3 2 2 2 5 2 2" xfId="8615" xr:uid="{00000000-0005-0000-0000-000087190000}"/>
    <cellStyle name="Normal 5 3 3 2 2 2 5 3" xfId="6470" xr:uid="{00000000-0005-0000-0000-000088190000}"/>
    <cellStyle name="Normal 5 3 3 2 2 2 6" xfId="2599" xr:uid="{00000000-0005-0000-0000-000089190000}"/>
    <cellStyle name="Normal 5 3 3 2 2 2 6 2" xfId="6883" xr:uid="{00000000-0005-0000-0000-00008A190000}"/>
    <cellStyle name="Normal 5 3 3 2 2 2 7" xfId="4818" xr:uid="{00000000-0005-0000-0000-00008B190000}"/>
    <cellStyle name="Normal 5 3 3 2 2 3" xfId="918" xr:uid="{00000000-0005-0000-0000-00008C190000}"/>
    <cellStyle name="Normal 5 3 3 2 2 3 2" xfId="3152" xr:uid="{00000000-0005-0000-0000-00008D190000}"/>
    <cellStyle name="Normal 5 3 3 2 2 3 2 2" xfId="7375" xr:uid="{00000000-0005-0000-0000-00008E190000}"/>
    <cellStyle name="Normal 5 3 3 2 2 3 3" xfId="5230" xr:uid="{00000000-0005-0000-0000-00008F190000}"/>
    <cellStyle name="Normal 5 3 3 2 2 4" xfId="1335" xr:uid="{00000000-0005-0000-0000-000090190000}"/>
    <cellStyle name="Normal 5 3 3 2 2 4 2" xfId="3565" xr:uid="{00000000-0005-0000-0000-000091190000}"/>
    <cellStyle name="Normal 5 3 3 2 2 4 2 2" xfId="7788" xr:uid="{00000000-0005-0000-0000-000092190000}"/>
    <cellStyle name="Normal 5 3 3 2 2 4 3" xfId="5643" xr:uid="{00000000-0005-0000-0000-000093190000}"/>
    <cellStyle name="Normal 5 3 3 2 2 5" xfId="1748" xr:uid="{00000000-0005-0000-0000-000094190000}"/>
    <cellStyle name="Normal 5 3 3 2 2 5 2" xfId="3978" xr:uid="{00000000-0005-0000-0000-000095190000}"/>
    <cellStyle name="Normal 5 3 3 2 2 5 2 2" xfId="8201" xr:uid="{00000000-0005-0000-0000-000096190000}"/>
    <cellStyle name="Normal 5 3 3 2 2 5 3" xfId="6056" xr:uid="{00000000-0005-0000-0000-000097190000}"/>
    <cellStyle name="Normal 5 3 3 2 2 6" xfId="2162" xr:uid="{00000000-0005-0000-0000-000098190000}"/>
    <cellStyle name="Normal 5 3 3 2 2 6 2" xfId="4391" xr:uid="{00000000-0005-0000-0000-000099190000}"/>
    <cellStyle name="Normal 5 3 3 2 2 6 2 2" xfId="8614" xr:uid="{00000000-0005-0000-0000-00009A190000}"/>
    <cellStyle name="Normal 5 3 3 2 2 6 3" xfId="6469" xr:uid="{00000000-0005-0000-0000-00009B190000}"/>
    <cellStyle name="Normal 5 3 3 2 2 7" xfId="2598" xr:uid="{00000000-0005-0000-0000-00009C190000}"/>
    <cellStyle name="Normal 5 3 3 2 2 7 2" xfId="6882" xr:uid="{00000000-0005-0000-0000-00009D190000}"/>
    <cellStyle name="Normal 5 3 3 2 2 8" xfId="4817" xr:uid="{00000000-0005-0000-0000-00009E190000}"/>
    <cellStyle name="Normal 5 3 3 2 3" xfId="445" xr:uid="{00000000-0005-0000-0000-00009F190000}"/>
    <cellStyle name="Normal 5 3 3 2 3 2" xfId="920" xr:uid="{00000000-0005-0000-0000-0000A0190000}"/>
    <cellStyle name="Normal 5 3 3 2 3 2 2" xfId="3154" xr:uid="{00000000-0005-0000-0000-0000A1190000}"/>
    <cellStyle name="Normal 5 3 3 2 3 2 2 2" xfId="7377" xr:uid="{00000000-0005-0000-0000-0000A2190000}"/>
    <cellStyle name="Normal 5 3 3 2 3 2 3" xfId="5232" xr:uid="{00000000-0005-0000-0000-0000A3190000}"/>
    <cellStyle name="Normal 5 3 3 2 3 3" xfId="1337" xr:uid="{00000000-0005-0000-0000-0000A4190000}"/>
    <cellStyle name="Normal 5 3 3 2 3 3 2" xfId="3567" xr:uid="{00000000-0005-0000-0000-0000A5190000}"/>
    <cellStyle name="Normal 5 3 3 2 3 3 2 2" xfId="7790" xr:uid="{00000000-0005-0000-0000-0000A6190000}"/>
    <cellStyle name="Normal 5 3 3 2 3 3 3" xfId="5645" xr:uid="{00000000-0005-0000-0000-0000A7190000}"/>
    <cellStyle name="Normal 5 3 3 2 3 4" xfId="1750" xr:uid="{00000000-0005-0000-0000-0000A8190000}"/>
    <cellStyle name="Normal 5 3 3 2 3 4 2" xfId="3980" xr:uid="{00000000-0005-0000-0000-0000A9190000}"/>
    <cellStyle name="Normal 5 3 3 2 3 4 2 2" xfId="8203" xr:uid="{00000000-0005-0000-0000-0000AA190000}"/>
    <cellStyle name="Normal 5 3 3 2 3 4 3" xfId="6058" xr:uid="{00000000-0005-0000-0000-0000AB190000}"/>
    <cellStyle name="Normal 5 3 3 2 3 5" xfId="2164" xr:uid="{00000000-0005-0000-0000-0000AC190000}"/>
    <cellStyle name="Normal 5 3 3 2 3 5 2" xfId="4393" xr:uid="{00000000-0005-0000-0000-0000AD190000}"/>
    <cellStyle name="Normal 5 3 3 2 3 5 2 2" xfId="8616" xr:uid="{00000000-0005-0000-0000-0000AE190000}"/>
    <cellStyle name="Normal 5 3 3 2 3 5 3" xfId="6471" xr:uid="{00000000-0005-0000-0000-0000AF190000}"/>
    <cellStyle name="Normal 5 3 3 2 3 6" xfId="2600" xr:uid="{00000000-0005-0000-0000-0000B0190000}"/>
    <cellStyle name="Normal 5 3 3 2 3 6 2" xfId="6884" xr:uid="{00000000-0005-0000-0000-0000B1190000}"/>
    <cellStyle name="Normal 5 3 3 2 3 7" xfId="4819" xr:uid="{00000000-0005-0000-0000-0000B2190000}"/>
    <cellStyle name="Normal 5 3 3 2 4" xfId="917" xr:uid="{00000000-0005-0000-0000-0000B3190000}"/>
    <cellStyle name="Normal 5 3 3 2 4 2" xfId="3151" xr:uid="{00000000-0005-0000-0000-0000B4190000}"/>
    <cellStyle name="Normal 5 3 3 2 4 2 2" xfId="7374" xr:uid="{00000000-0005-0000-0000-0000B5190000}"/>
    <cellStyle name="Normal 5 3 3 2 4 3" xfId="5229" xr:uid="{00000000-0005-0000-0000-0000B6190000}"/>
    <cellStyle name="Normal 5 3 3 2 5" xfId="1334" xr:uid="{00000000-0005-0000-0000-0000B7190000}"/>
    <cellStyle name="Normal 5 3 3 2 5 2" xfId="3564" xr:uid="{00000000-0005-0000-0000-0000B8190000}"/>
    <cellStyle name="Normal 5 3 3 2 5 2 2" xfId="7787" xr:uid="{00000000-0005-0000-0000-0000B9190000}"/>
    <cellStyle name="Normal 5 3 3 2 5 3" xfId="5642" xr:uid="{00000000-0005-0000-0000-0000BA190000}"/>
    <cellStyle name="Normal 5 3 3 2 6" xfId="1747" xr:uid="{00000000-0005-0000-0000-0000BB190000}"/>
    <cellStyle name="Normal 5 3 3 2 6 2" xfId="3977" xr:uid="{00000000-0005-0000-0000-0000BC190000}"/>
    <cellStyle name="Normal 5 3 3 2 6 2 2" xfId="8200" xr:uid="{00000000-0005-0000-0000-0000BD190000}"/>
    <cellStyle name="Normal 5 3 3 2 6 3" xfId="6055" xr:uid="{00000000-0005-0000-0000-0000BE190000}"/>
    <cellStyle name="Normal 5 3 3 2 7" xfId="2161" xr:uid="{00000000-0005-0000-0000-0000BF190000}"/>
    <cellStyle name="Normal 5 3 3 2 7 2" xfId="4390" xr:uid="{00000000-0005-0000-0000-0000C0190000}"/>
    <cellStyle name="Normal 5 3 3 2 7 2 2" xfId="8613" xr:uid="{00000000-0005-0000-0000-0000C1190000}"/>
    <cellStyle name="Normal 5 3 3 2 7 3" xfId="6468" xr:uid="{00000000-0005-0000-0000-0000C2190000}"/>
    <cellStyle name="Normal 5 3 3 2 8" xfId="2597" xr:uid="{00000000-0005-0000-0000-0000C3190000}"/>
    <cellStyle name="Normal 5 3 3 2 8 2" xfId="6881" xr:uid="{00000000-0005-0000-0000-0000C4190000}"/>
    <cellStyle name="Normal 5 3 3 2 9" xfId="4816" xr:uid="{00000000-0005-0000-0000-0000C5190000}"/>
    <cellStyle name="Normal 5 3 3 3" xfId="446" xr:uid="{00000000-0005-0000-0000-0000C6190000}"/>
    <cellStyle name="Normal 5 3 3 3 2" xfId="447" xr:uid="{00000000-0005-0000-0000-0000C7190000}"/>
    <cellStyle name="Normal 5 3 3 3 2 2" xfId="922" xr:uid="{00000000-0005-0000-0000-0000C8190000}"/>
    <cellStyle name="Normal 5 3 3 3 2 2 2" xfId="3156" xr:uid="{00000000-0005-0000-0000-0000C9190000}"/>
    <cellStyle name="Normal 5 3 3 3 2 2 2 2" xfId="7379" xr:uid="{00000000-0005-0000-0000-0000CA190000}"/>
    <cellStyle name="Normal 5 3 3 3 2 2 3" xfId="5234" xr:uid="{00000000-0005-0000-0000-0000CB190000}"/>
    <cellStyle name="Normal 5 3 3 3 2 3" xfId="1339" xr:uid="{00000000-0005-0000-0000-0000CC190000}"/>
    <cellStyle name="Normal 5 3 3 3 2 3 2" xfId="3569" xr:uid="{00000000-0005-0000-0000-0000CD190000}"/>
    <cellStyle name="Normal 5 3 3 3 2 3 2 2" xfId="7792" xr:uid="{00000000-0005-0000-0000-0000CE190000}"/>
    <cellStyle name="Normal 5 3 3 3 2 3 3" xfId="5647" xr:uid="{00000000-0005-0000-0000-0000CF190000}"/>
    <cellStyle name="Normal 5 3 3 3 2 4" xfId="1752" xr:uid="{00000000-0005-0000-0000-0000D0190000}"/>
    <cellStyle name="Normal 5 3 3 3 2 4 2" xfId="3982" xr:uid="{00000000-0005-0000-0000-0000D1190000}"/>
    <cellStyle name="Normal 5 3 3 3 2 4 2 2" xfId="8205" xr:uid="{00000000-0005-0000-0000-0000D2190000}"/>
    <cellStyle name="Normal 5 3 3 3 2 4 3" xfId="6060" xr:uid="{00000000-0005-0000-0000-0000D3190000}"/>
    <cellStyle name="Normal 5 3 3 3 2 5" xfId="2166" xr:uid="{00000000-0005-0000-0000-0000D4190000}"/>
    <cellStyle name="Normal 5 3 3 3 2 5 2" xfId="4395" xr:uid="{00000000-0005-0000-0000-0000D5190000}"/>
    <cellStyle name="Normal 5 3 3 3 2 5 2 2" xfId="8618" xr:uid="{00000000-0005-0000-0000-0000D6190000}"/>
    <cellStyle name="Normal 5 3 3 3 2 5 3" xfId="6473" xr:uid="{00000000-0005-0000-0000-0000D7190000}"/>
    <cellStyle name="Normal 5 3 3 3 2 6" xfId="2602" xr:uid="{00000000-0005-0000-0000-0000D8190000}"/>
    <cellStyle name="Normal 5 3 3 3 2 6 2" xfId="6886" xr:uid="{00000000-0005-0000-0000-0000D9190000}"/>
    <cellStyle name="Normal 5 3 3 3 2 7" xfId="4821" xr:uid="{00000000-0005-0000-0000-0000DA190000}"/>
    <cellStyle name="Normal 5 3 3 3 3" xfId="921" xr:uid="{00000000-0005-0000-0000-0000DB190000}"/>
    <cellStyle name="Normal 5 3 3 3 3 2" xfId="3155" xr:uid="{00000000-0005-0000-0000-0000DC190000}"/>
    <cellStyle name="Normal 5 3 3 3 3 2 2" xfId="7378" xr:uid="{00000000-0005-0000-0000-0000DD190000}"/>
    <cellStyle name="Normal 5 3 3 3 3 3" xfId="5233" xr:uid="{00000000-0005-0000-0000-0000DE190000}"/>
    <cellStyle name="Normal 5 3 3 3 4" xfId="1338" xr:uid="{00000000-0005-0000-0000-0000DF190000}"/>
    <cellStyle name="Normal 5 3 3 3 4 2" xfId="3568" xr:uid="{00000000-0005-0000-0000-0000E0190000}"/>
    <cellStyle name="Normal 5 3 3 3 4 2 2" xfId="7791" xr:uid="{00000000-0005-0000-0000-0000E1190000}"/>
    <cellStyle name="Normal 5 3 3 3 4 3" xfId="5646" xr:uid="{00000000-0005-0000-0000-0000E2190000}"/>
    <cellStyle name="Normal 5 3 3 3 5" xfId="1751" xr:uid="{00000000-0005-0000-0000-0000E3190000}"/>
    <cellStyle name="Normal 5 3 3 3 5 2" xfId="3981" xr:uid="{00000000-0005-0000-0000-0000E4190000}"/>
    <cellStyle name="Normal 5 3 3 3 5 2 2" xfId="8204" xr:uid="{00000000-0005-0000-0000-0000E5190000}"/>
    <cellStyle name="Normal 5 3 3 3 5 3" xfId="6059" xr:uid="{00000000-0005-0000-0000-0000E6190000}"/>
    <cellStyle name="Normal 5 3 3 3 6" xfId="2165" xr:uid="{00000000-0005-0000-0000-0000E7190000}"/>
    <cellStyle name="Normal 5 3 3 3 6 2" xfId="4394" xr:uid="{00000000-0005-0000-0000-0000E8190000}"/>
    <cellStyle name="Normal 5 3 3 3 6 2 2" xfId="8617" xr:uid="{00000000-0005-0000-0000-0000E9190000}"/>
    <cellStyle name="Normal 5 3 3 3 6 3" xfId="6472" xr:uid="{00000000-0005-0000-0000-0000EA190000}"/>
    <cellStyle name="Normal 5 3 3 3 7" xfId="2601" xr:uid="{00000000-0005-0000-0000-0000EB190000}"/>
    <cellStyle name="Normal 5 3 3 3 7 2" xfId="6885" xr:uid="{00000000-0005-0000-0000-0000EC190000}"/>
    <cellStyle name="Normal 5 3 3 3 8" xfId="4820" xr:uid="{00000000-0005-0000-0000-0000ED190000}"/>
    <cellStyle name="Normal 5 3 3 4" xfId="448" xr:uid="{00000000-0005-0000-0000-0000EE190000}"/>
    <cellStyle name="Normal 5 3 3 4 2" xfId="923" xr:uid="{00000000-0005-0000-0000-0000EF190000}"/>
    <cellStyle name="Normal 5 3 3 4 2 2" xfId="3157" xr:uid="{00000000-0005-0000-0000-0000F0190000}"/>
    <cellStyle name="Normal 5 3 3 4 2 2 2" xfId="7380" xr:uid="{00000000-0005-0000-0000-0000F1190000}"/>
    <cellStyle name="Normal 5 3 3 4 2 3" xfId="5235" xr:uid="{00000000-0005-0000-0000-0000F2190000}"/>
    <cellStyle name="Normal 5 3 3 4 3" xfId="1340" xr:uid="{00000000-0005-0000-0000-0000F3190000}"/>
    <cellStyle name="Normal 5 3 3 4 3 2" xfId="3570" xr:uid="{00000000-0005-0000-0000-0000F4190000}"/>
    <cellStyle name="Normal 5 3 3 4 3 2 2" xfId="7793" xr:uid="{00000000-0005-0000-0000-0000F5190000}"/>
    <cellStyle name="Normal 5 3 3 4 3 3" xfId="5648" xr:uid="{00000000-0005-0000-0000-0000F6190000}"/>
    <cellStyle name="Normal 5 3 3 4 4" xfId="1753" xr:uid="{00000000-0005-0000-0000-0000F7190000}"/>
    <cellStyle name="Normal 5 3 3 4 4 2" xfId="3983" xr:uid="{00000000-0005-0000-0000-0000F8190000}"/>
    <cellStyle name="Normal 5 3 3 4 4 2 2" xfId="8206" xr:uid="{00000000-0005-0000-0000-0000F9190000}"/>
    <cellStyle name="Normal 5 3 3 4 4 3" xfId="6061" xr:uid="{00000000-0005-0000-0000-0000FA190000}"/>
    <cellStyle name="Normal 5 3 3 4 5" xfId="2167" xr:uid="{00000000-0005-0000-0000-0000FB190000}"/>
    <cellStyle name="Normal 5 3 3 4 5 2" xfId="4396" xr:uid="{00000000-0005-0000-0000-0000FC190000}"/>
    <cellStyle name="Normal 5 3 3 4 5 2 2" xfId="8619" xr:uid="{00000000-0005-0000-0000-0000FD190000}"/>
    <cellStyle name="Normal 5 3 3 4 5 3" xfId="6474" xr:uid="{00000000-0005-0000-0000-0000FE190000}"/>
    <cellStyle name="Normal 5 3 3 4 6" xfId="2603" xr:uid="{00000000-0005-0000-0000-0000FF190000}"/>
    <cellStyle name="Normal 5 3 3 4 6 2" xfId="6887" xr:uid="{00000000-0005-0000-0000-0000001A0000}"/>
    <cellStyle name="Normal 5 3 3 4 7" xfId="4822" xr:uid="{00000000-0005-0000-0000-0000011A0000}"/>
    <cellStyle name="Normal 5 3 3 5" xfId="916" xr:uid="{00000000-0005-0000-0000-0000021A0000}"/>
    <cellStyle name="Normal 5 3 3 5 2" xfId="3150" xr:uid="{00000000-0005-0000-0000-0000031A0000}"/>
    <cellStyle name="Normal 5 3 3 5 2 2" xfId="7373" xr:uid="{00000000-0005-0000-0000-0000041A0000}"/>
    <cellStyle name="Normal 5 3 3 5 3" xfId="5228" xr:uid="{00000000-0005-0000-0000-0000051A0000}"/>
    <cellStyle name="Normal 5 3 3 6" xfId="1333" xr:uid="{00000000-0005-0000-0000-0000061A0000}"/>
    <cellStyle name="Normal 5 3 3 6 2" xfId="3563" xr:uid="{00000000-0005-0000-0000-0000071A0000}"/>
    <cellStyle name="Normal 5 3 3 6 2 2" xfId="7786" xr:uid="{00000000-0005-0000-0000-0000081A0000}"/>
    <cellStyle name="Normal 5 3 3 6 3" xfId="5641" xr:uid="{00000000-0005-0000-0000-0000091A0000}"/>
    <cellStyle name="Normal 5 3 3 7" xfId="1746" xr:uid="{00000000-0005-0000-0000-00000A1A0000}"/>
    <cellStyle name="Normal 5 3 3 7 2" xfId="3976" xr:uid="{00000000-0005-0000-0000-00000B1A0000}"/>
    <cellStyle name="Normal 5 3 3 7 2 2" xfId="8199" xr:uid="{00000000-0005-0000-0000-00000C1A0000}"/>
    <cellStyle name="Normal 5 3 3 7 3" xfId="6054" xr:uid="{00000000-0005-0000-0000-00000D1A0000}"/>
    <cellStyle name="Normal 5 3 3 8" xfId="2160" xr:uid="{00000000-0005-0000-0000-00000E1A0000}"/>
    <cellStyle name="Normal 5 3 3 8 2" xfId="4389" xr:uid="{00000000-0005-0000-0000-00000F1A0000}"/>
    <cellStyle name="Normal 5 3 3 8 2 2" xfId="8612" xr:uid="{00000000-0005-0000-0000-0000101A0000}"/>
    <cellStyle name="Normal 5 3 3 8 3" xfId="6467" xr:uid="{00000000-0005-0000-0000-0000111A0000}"/>
    <cellStyle name="Normal 5 3 3 9" xfId="2596" xr:uid="{00000000-0005-0000-0000-0000121A0000}"/>
    <cellStyle name="Normal 5 3 3 9 2" xfId="6880"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6" xr:uid="{00000000-0005-0000-0000-0000171A0000}"/>
    <cellStyle name="Normal 5 3 4 2 2 2 2" xfId="3160" xr:uid="{00000000-0005-0000-0000-0000181A0000}"/>
    <cellStyle name="Normal 5 3 4 2 2 2 2 2" xfId="7383" xr:uid="{00000000-0005-0000-0000-0000191A0000}"/>
    <cellStyle name="Normal 5 3 4 2 2 2 3" xfId="5238" xr:uid="{00000000-0005-0000-0000-00001A1A0000}"/>
    <cellStyle name="Normal 5 3 4 2 2 3" xfId="1343" xr:uid="{00000000-0005-0000-0000-00001B1A0000}"/>
    <cellStyle name="Normal 5 3 4 2 2 3 2" xfId="3573" xr:uid="{00000000-0005-0000-0000-00001C1A0000}"/>
    <cellStyle name="Normal 5 3 4 2 2 3 2 2" xfId="7796" xr:uid="{00000000-0005-0000-0000-00001D1A0000}"/>
    <cellStyle name="Normal 5 3 4 2 2 3 3" xfId="5651" xr:uid="{00000000-0005-0000-0000-00001E1A0000}"/>
    <cellStyle name="Normal 5 3 4 2 2 4" xfId="1756" xr:uid="{00000000-0005-0000-0000-00001F1A0000}"/>
    <cellStyle name="Normal 5 3 4 2 2 4 2" xfId="3986" xr:uid="{00000000-0005-0000-0000-0000201A0000}"/>
    <cellStyle name="Normal 5 3 4 2 2 4 2 2" xfId="8209" xr:uid="{00000000-0005-0000-0000-0000211A0000}"/>
    <cellStyle name="Normal 5 3 4 2 2 4 3" xfId="6064" xr:uid="{00000000-0005-0000-0000-0000221A0000}"/>
    <cellStyle name="Normal 5 3 4 2 2 5" xfId="2170" xr:uid="{00000000-0005-0000-0000-0000231A0000}"/>
    <cellStyle name="Normal 5 3 4 2 2 5 2" xfId="4399" xr:uid="{00000000-0005-0000-0000-0000241A0000}"/>
    <cellStyle name="Normal 5 3 4 2 2 5 2 2" xfId="8622" xr:uid="{00000000-0005-0000-0000-0000251A0000}"/>
    <cellStyle name="Normal 5 3 4 2 2 5 3" xfId="6477" xr:uid="{00000000-0005-0000-0000-0000261A0000}"/>
    <cellStyle name="Normal 5 3 4 2 2 6" xfId="2606" xr:uid="{00000000-0005-0000-0000-0000271A0000}"/>
    <cellStyle name="Normal 5 3 4 2 2 6 2" xfId="6890" xr:uid="{00000000-0005-0000-0000-0000281A0000}"/>
    <cellStyle name="Normal 5 3 4 2 2 7" xfId="4825" xr:uid="{00000000-0005-0000-0000-0000291A0000}"/>
    <cellStyle name="Normal 5 3 4 2 3" xfId="925" xr:uid="{00000000-0005-0000-0000-00002A1A0000}"/>
    <cellStyle name="Normal 5 3 4 2 3 2" xfId="3159" xr:uid="{00000000-0005-0000-0000-00002B1A0000}"/>
    <cellStyle name="Normal 5 3 4 2 3 2 2" xfId="7382" xr:uid="{00000000-0005-0000-0000-00002C1A0000}"/>
    <cellStyle name="Normal 5 3 4 2 3 3" xfId="5237" xr:uid="{00000000-0005-0000-0000-00002D1A0000}"/>
    <cellStyle name="Normal 5 3 4 2 4" xfId="1342" xr:uid="{00000000-0005-0000-0000-00002E1A0000}"/>
    <cellStyle name="Normal 5 3 4 2 4 2" xfId="3572" xr:uid="{00000000-0005-0000-0000-00002F1A0000}"/>
    <cellStyle name="Normal 5 3 4 2 4 2 2" xfId="7795" xr:uid="{00000000-0005-0000-0000-0000301A0000}"/>
    <cellStyle name="Normal 5 3 4 2 4 3" xfId="5650" xr:uid="{00000000-0005-0000-0000-0000311A0000}"/>
    <cellStyle name="Normal 5 3 4 2 5" xfId="1755" xr:uid="{00000000-0005-0000-0000-0000321A0000}"/>
    <cellStyle name="Normal 5 3 4 2 5 2" xfId="3985" xr:uid="{00000000-0005-0000-0000-0000331A0000}"/>
    <cellStyle name="Normal 5 3 4 2 5 2 2" xfId="8208" xr:uid="{00000000-0005-0000-0000-0000341A0000}"/>
    <cellStyle name="Normal 5 3 4 2 5 3" xfId="6063" xr:uid="{00000000-0005-0000-0000-0000351A0000}"/>
    <cellStyle name="Normal 5 3 4 2 6" xfId="2169" xr:uid="{00000000-0005-0000-0000-0000361A0000}"/>
    <cellStyle name="Normal 5 3 4 2 6 2" xfId="4398" xr:uid="{00000000-0005-0000-0000-0000371A0000}"/>
    <cellStyle name="Normal 5 3 4 2 6 2 2" xfId="8621" xr:uid="{00000000-0005-0000-0000-0000381A0000}"/>
    <cellStyle name="Normal 5 3 4 2 6 3" xfId="6476" xr:uid="{00000000-0005-0000-0000-0000391A0000}"/>
    <cellStyle name="Normal 5 3 4 2 7" xfId="2605" xr:uid="{00000000-0005-0000-0000-00003A1A0000}"/>
    <cellStyle name="Normal 5 3 4 2 7 2" xfId="6889" xr:uid="{00000000-0005-0000-0000-00003B1A0000}"/>
    <cellStyle name="Normal 5 3 4 2 8" xfId="4824" xr:uid="{00000000-0005-0000-0000-00003C1A0000}"/>
    <cellStyle name="Normal 5 3 4 3" xfId="452" xr:uid="{00000000-0005-0000-0000-00003D1A0000}"/>
    <cellStyle name="Normal 5 3 4 3 2" xfId="927" xr:uid="{00000000-0005-0000-0000-00003E1A0000}"/>
    <cellStyle name="Normal 5 3 4 3 2 2" xfId="3161" xr:uid="{00000000-0005-0000-0000-00003F1A0000}"/>
    <cellStyle name="Normal 5 3 4 3 2 2 2" xfId="7384" xr:uid="{00000000-0005-0000-0000-0000401A0000}"/>
    <cellStyle name="Normal 5 3 4 3 2 3" xfId="5239" xr:uid="{00000000-0005-0000-0000-0000411A0000}"/>
    <cellStyle name="Normal 5 3 4 3 3" xfId="1344" xr:uid="{00000000-0005-0000-0000-0000421A0000}"/>
    <cellStyle name="Normal 5 3 4 3 3 2" xfId="3574" xr:uid="{00000000-0005-0000-0000-0000431A0000}"/>
    <cellStyle name="Normal 5 3 4 3 3 2 2" xfId="7797" xr:uid="{00000000-0005-0000-0000-0000441A0000}"/>
    <cellStyle name="Normal 5 3 4 3 3 3" xfId="5652" xr:uid="{00000000-0005-0000-0000-0000451A0000}"/>
    <cellStyle name="Normal 5 3 4 3 4" xfId="1757" xr:uid="{00000000-0005-0000-0000-0000461A0000}"/>
    <cellStyle name="Normal 5 3 4 3 4 2" xfId="3987" xr:uid="{00000000-0005-0000-0000-0000471A0000}"/>
    <cellStyle name="Normal 5 3 4 3 4 2 2" xfId="8210" xr:uid="{00000000-0005-0000-0000-0000481A0000}"/>
    <cellStyle name="Normal 5 3 4 3 4 3" xfId="6065" xr:uid="{00000000-0005-0000-0000-0000491A0000}"/>
    <cellStyle name="Normal 5 3 4 3 5" xfId="2171" xr:uid="{00000000-0005-0000-0000-00004A1A0000}"/>
    <cellStyle name="Normal 5 3 4 3 5 2" xfId="4400" xr:uid="{00000000-0005-0000-0000-00004B1A0000}"/>
    <cellStyle name="Normal 5 3 4 3 5 2 2" xfId="8623" xr:uid="{00000000-0005-0000-0000-00004C1A0000}"/>
    <cellStyle name="Normal 5 3 4 3 5 3" xfId="6478" xr:uid="{00000000-0005-0000-0000-00004D1A0000}"/>
    <cellStyle name="Normal 5 3 4 3 6" xfId="2607" xr:uid="{00000000-0005-0000-0000-00004E1A0000}"/>
    <cellStyle name="Normal 5 3 4 3 6 2" xfId="6891" xr:uid="{00000000-0005-0000-0000-00004F1A0000}"/>
    <cellStyle name="Normal 5 3 4 3 7" xfId="4826" xr:uid="{00000000-0005-0000-0000-0000501A0000}"/>
    <cellStyle name="Normal 5 3 4 4" xfId="924" xr:uid="{00000000-0005-0000-0000-0000511A0000}"/>
    <cellStyle name="Normal 5 3 4 4 2" xfId="3158" xr:uid="{00000000-0005-0000-0000-0000521A0000}"/>
    <cellStyle name="Normal 5 3 4 4 2 2" xfId="7381" xr:uid="{00000000-0005-0000-0000-0000531A0000}"/>
    <cellStyle name="Normal 5 3 4 4 3" xfId="5236" xr:uid="{00000000-0005-0000-0000-0000541A0000}"/>
    <cellStyle name="Normal 5 3 4 5" xfId="1341" xr:uid="{00000000-0005-0000-0000-0000551A0000}"/>
    <cellStyle name="Normal 5 3 4 5 2" xfId="3571" xr:uid="{00000000-0005-0000-0000-0000561A0000}"/>
    <cellStyle name="Normal 5 3 4 5 2 2" xfId="7794" xr:uid="{00000000-0005-0000-0000-0000571A0000}"/>
    <cellStyle name="Normal 5 3 4 5 3" xfId="5649" xr:uid="{00000000-0005-0000-0000-0000581A0000}"/>
    <cellStyle name="Normal 5 3 4 6" xfId="1754" xr:uid="{00000000-0005-0000-0000-0000591A0000}"/>
    <cellStyle name="Normal 5 3 4 6 2" xfId="3984" xr:uid="{00000000-0005-0000-0000-00005A1A0000}"/>
    <cellStyle name="Normal 5 3 4 6 2 2" xfId="8207" xr:uid="{00000000-0005-0000-0000-00005B1A0000}"/>
    <cellStyle name="Normal 5 3 4 6 3" xfId="6062" xr:uid="{00000000-0005-0000-0000-00005C1A0000}"/>
    <cellStyle name="Normal 5 3 4 7" xfId="2168" xr:uid="{00000000-0005-0000-0000-00005D1A0000}"/>
    <cellStyle name="Normal 5 3 4 7 2" xfId="4397" xr:uid="{00000000-0005-0000-0000-00005E1A0000}"/>
    <cellStyle name="Normal 5 3 4 7 2 2" xfId="8620" xr:uid="{00000000-0005-0000-0000-00005F1A0000}"/>
    <cellStyle name="Normal 5 3 4 7 3" xfId="6475" xr:uid="{00000000-0005-0000-0000-0000601A0000}"/>
    <cellStyle name="Normal 5 3 4 8" xfId="2604" xr:uid="{00000000-0005-0000-0000-0000611A0000}"/>
    <cellStyle name="Normal 5 3 4 8 2" xfId="6888" xr:uid="{00000000-0005-0000-0000-0000621A0000}"/>
    <cellStyle name="Normal 5 3 4 9" xfId="4823" xr:uid="{00000000-0005-0000-0000-0000631A0000}"/>
    <cellStyle name="Normal 5 3 5" xfId="453" xr:uid="{00000000-0005-0000-0000-0000641A0000}"/>
    <cellStyle name="Normal 5 3 5 2" xfId="454" xr:uid="{00000000-0005-0000-0000-0000651A0000}"/>
    <cellStyle name="Normal 5 3 5 2 2" xfId="929" xr:uid="{00000000-0005-0000-0000-0000661A0000}"/>
    <cellStyle name="Normal 5 3 5 2 2 2" xfId="3163" xr:uid="{00000000-0005-0000-0000-0000671A0000}"/>
    <cellStyle name="Normal 5 3 5 2 2 2 2" xfId="7386" xr:uid="{00000000-0005-0000-0000-0000681A0000}"/>
    <cellStyle name="Normal 5 3 5 2 2 3" xfId="5241" xr:uid="{00000000-0005-0000-0000-0000691A0000}"/>
    <cellStyle name="Normal 5 3 5 2 3" xfId="1346" xr:uid="{00000000-0005-0000-0000-00006A1A0000}"/>
    <cellStyle name="Normal 5 3 5 2 3 2" xfId="3576" xr:uid="{00000000-0005-0000-0000-00006B1A0000}"/>
    <cellStyle name="Normal 5 3 5 2 3 2 2" xfId="7799" xr:uid="{00000000-0005-0000-0000-00006C1A0000}"/>
    <cellStyle name="Normal 5 3 5 2 3 3" xfId="5654" xr:uid="{00000000-0005-0000-0000-00006D1A0000}"/>
    <cellStyle name="Normal 5 3 5 2 4" xfId="1759" xr:uid="{00000000-0005-0000-0000-00006E1A0000}"/>
    <cellStyle name="Normal 5 3 5 2 4 2" xfId="3989" xr:uid="{00000000-0005-0000-0000-00006F1A0000}"/>
    <cellStyle name="Normal 5 3 5 2 4 2 2" xfId="8212" xr:uid="{00000000-0005-0000-0000-0000701A0000}"/>
    <cellStyle name="Normal 5 3 5 2 4 3" xfId="6067" xr:uid="{00000000-0005-0000-0000-0000711A0000}"/>
    <cellStyle name="Normal 5 3 5 2 5" xfId="2173" xr:uid="{00000000-0005-0000-0000-0000721A0000}"/>
    <cellStyle name="Normal 5 3 5 2 5 2" xfId="4402" xr:uid="{00000000-0005-0000-0000-0000731A0000}"/>
    <cellStyle name="Normal 5 3 5 2 5 2 2" xfId="8625" xr:uid="{00000000-0005-0000-0000-0000741A0000}"/>
    <cellStyle name="Normal 5 3 5 2 5 3" xfId="6480" xr:uid="{00000000-0005-0000-0000-0000751A0000}"/>
    <cellStyle name="Normal 5 3 5 2 6" xfId="2609" xr:uid="{00000000-0005-0000-0000-0000761A0000}"/>
    <cellStyle name="Normal 5 3 5 2 6 2" xfId="6893" xr:uid="{00000000-0005-0000-0000-0000771A0000}"/>
    <cellStyle name="Normal 5 3 5 2 7" xfId="4828" xr:uid="{00000000-0005-0000-0000-0000781A0000}"/>
    <cellStyle name="Normal 5 3 5 3" xfId="928" xr:uid="{00000000-0005-0000-0000-0000791A0000}"/>
    <cellStyle name="Normal 5 3 5 3 2" xfId="3162" xr:uid="{00000000-0005-0000-0000-00007A1A0000}"/>
    <cellStyle name="Normal 5 3 5 3 2 2" xfId="7385" xr:uid="{00000000-0005-0000-0000-00007B1A0000}"/>
    <cellStyle name="Normal 5 3 5 3 3" xfId="5240" xr:uid="{00000000-0005-0000-0000-00007C1A0000}"/>
    <cellStyle name="Normal 5 3 5 4" xfId="1345" xr:uid="{00000000-0005-0000-0000-00007D1A0000}"/>
    <cellStyle name="Normal 5 3 5 4 2" xfId="3575" xr:uid="{00000000-0005-0000-0000-00007E1A0000}"/>
    <cellStyle name="Normal 5 3 5 4 2 2" xfId="7798" xr:uid="{00000000-0005-0000-0000-00007F1A0000}"/>
    <cellStyle name="Normal 5 3 5 4 3" xfId="5653" xr:uid="{00000000-0005-0000-0000-0000801A0000}"/>
    <cellStyle name="Normal 5 3 5 5" xfId="1758" xr:uid="{00000000-0005-0000-0000-0000811A0000}"/>
    <cellStyle name="Normal 5 3 5 5 2" xfId="3988" xr:uid="{00000000-0005-0000-0000-0000821A0000}"/>
    <cellStyle name="Normal 5 3 5 5 2 2" xfId="8211" xr:uid="{00000000-0005-0000-0000-0000831A0000}"/>
    <cellStyle name="Normal 5 3 5 5 3" xfId="6066" xr:uid="{00000000-0005-0000-0000-0000841A0000}"/>
    <cellStyle name="Normal 5 3 5 6" xfId="2172" xr:uid="{00000000-0005-0000-0000-0000851A0000}"/>
    <cellStyle name="Normal 5 3 5 6 2" xfId="4401" xr:uid="{00000000-0005-0000-0000-0000861A0000}"/>
    <cellStyle name="Normal 5 3 5 6 2 2" xfId="8624" xr:uid="{00000000-0005-0000-0000-0000871A0000}"/>
    <cellStyle name="Normal 5 3 5 6 3" xfId="6479" xr:uid="{00000000-0005-0000-0000-0000881A0000}"/>
    <cellStyle name="Normal 5 3 5 7" xfId="2608" xr:uid="{00000000-0005-0000-0000-0000891A0000}"/>
    <cellStyle name="Normal 5 3 5 7 2" xfId="6892" xr:uid="{00000000-0005-0000-0000-00008A1A0000}"/>
    <cellStyle name="Normal 5 3 5 8" xfId="4827" xr:uid="{00000000-0005-0000-0000-00008B1A0000}"/>
    <cellStyle name="Normal 5 3 6" xfId="455" xr:uid="{00000000-0005-0000-0000-00008C1A0000}"/>
    <cellStyle name="Normal 5 3 6 2" xfId="930" xr:uid="{00000000-0005-0000-0000-00008D1A0000}"/>
    <cellStyle name="Normal 5 3 6 2 2" xfId="3164" xr:uid="{00000000-0005-0000-0000-00008E1A0000}"/>
    <cellStyle name="Normal 5 3 6 2 2 2" xfId="7387" xr:uid="{00000000-0005-0000-0000-00008F1A0000}"/>
    <cellStyle name="Normal 5 3 6 2 3" xfId="5242" xr:uid="{00000000-0005-0000-0000-0000901A0000}"/>
    <cellStyle name="Normal 5 3 6 3" xfId="1347" xr:uid="{00000000-0005-0000-0000-0000911A0000}"/>
    <cellStyle name="Normal 5 3 6 3 2" xfId="3577" xr:uid="{00000000-0005-0000-0000-0000921A0000}"/>
    <cellStyle name="Normal 5 3 6 3 2 2" xfId="7800" xr:uid="{00000000-0005-0000-0000-0000931A0000}"/>
    <cellStyle name="Normal 5 3 6 3 3" xfId="5655" xr:uid="{00000000-0005-0000-0000-0000941A0000}"/>
    <cellStyle name="Normal 5 3 6 4" xfId="1760" xr:uid="{00000000-0005-0000-0000-0000951A0000}"/>
    <cellStyle name="Normal 5 3 6 4 2" xfId="3990" xr:uid="{00000000-0005-0000-0000-0000961A0000}"/>
    <cellStyle name="Normal 5 3 6 4 2 2" xfId="8213" xr:uid="{00000000-0005-0000-0000-0000971A0000}"/>
    <cellStyle name="Normal 5 3 6 4 3" xfId="6068" xr:uid="{00000000-0005-0000-0000-0000981A0000}"/>
    <cellStyle name="Normal 5 3 6 5" xfId="2174" xr:uid="{00000000-0005-0000-0000-0000991A0000}"/>
    <cellStyle name="Normal 5 3 6 5 2" xfId="4403" xr:uid="{00000000-0005-0000-0000-00009A1A0000}"/>
    <cellStyle name="Normal 5 3 6 5 2 2" xfId="8626" xr:uid="{00000000-0005-0000-0000-00009B1A0000}"/>
    <cellStyle name="Normal 5 3 6 5 3" xfId="6481" xr:uid="{00000000-0005-0000-0000-00009C1A0000}"/>
    <cellStyle name="Normal 5 3 6 6" xfId="2610" xr:uid="{00000000-0005-0000-0000-00009D1A0000}"/>
    <cellStyle name="Normal 5 3 6 6 2" xfId="6894" xr:uid="{00000000-0005-0000-0000-00009E1A0000}"/>
    <cellStyle name="Normal 5 3 6 7" xfId="4829" xr:uid="{00000000-0005-0000-0000-00009F1A0000}"/>
    <cellStyle name="Normal 5 3 7" xfId="914" xr:uid="{00000000-0005-0000-0000-0000A01A0000}"/>
    <cellStyle name="Normal 5 3 7 2" xfId="3149" xr:uid="{00000000-0005-0000-0000-0000A11A0000}"/>
    <cellStyle name="Normal 5 3 7 2 2" xfId="7372" xr:uid="{00000000-0005-0000-0000-0000A21A0000}"/>
    <cellStyle name="Normal 5 3 7 3" xfId="5227" xr:uid="{00000000-0005-0000-0000-0000A31A0000}"/>
    <cellStyle name="Normal 5 3 8" xfId="1332" xr:uid="{00000000-0005-0000-0000-0000A41A0000}"/>
    <cellStyle name="Normal 5 3 8 2" xfId="3562" xr:uid="{00000000-0005-0000-0000-0000A51A0000}"/>
    <cellStyle name="Normal 5 3 8 2 2" xfId="7785" xr:uid="{00000000-0005-0000-0000-0000A61A0000}"/>
    <cellStyle name="Normal 5 3 8 3" xfId="5640" xr:uid="{00000000-0005-0000-0000-0000A71A0000}"/>
    <cellStyle name="Normal 5 3 9" xfId="1745" xr:uid="{00000000-0005-0000-0000-0000A81A0000}"/>
    <cellStyle name="Normal 5 3 9 2" xfId="3975" xr:uid="{00000000-0005-0000-0000-0000A91A0000}"/>
    <cellStyle name="Normal 5 3 9 2 2" xfId="8198" xr:uid="{00000000-0005-0000-0000-0000AA1A0000}"/>
    <cellStyle name="Normal 5 3 9 3" xfId="6053" xr:uid="{00000000-0005-0000-0000-0000AB1A0000}"/>
    <cellStyle name="Normal 5 4" xfId="456" xr:uid="{00000000-0005-0000-0000-0000AC1A0000}"/>
    <cellStyle name="Normal 5 4 10" xfId="4830"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4" xr:uid="{00000000-0005-0000-0000-0000B11A0000}"/>
    <cellStyle name="Normal 5 4 2 2 2 2 2" xfId="3168" xr:uid="{00000000-0005-0000-0000-0000B21A0000}"/>
    <cellStyle name="Normal 5 4 2 2 2 2 2 2" xfId="7391" xr:uid="{00000000-0005-0000-0000-0000B31A0000}"/>
    <cellStyle name="Normal 5 4 2 2 2 2 3" xfId="5246" xr:uid="{00000000-0005-0000-0000-0000B41A0000}"/>
    <cellStyle name="Normal 5 4 2 2 2 3" xfId="1351" xr:uid="{00000000-0005-0000-0000-0000B51A0000}"/>
    <cellStyle name="Normal 5 4 2 2 2 3 2" xfId="3581" xr:uid="{00000000-0005-0000-0000-0000B61A0000}"/>
    <cellStyle name="Normal 5 4 2 2 2 3 2 2" xfId="7804" xr:uid="{00000000-0005-0000-0000-0000B71A0000}"/>
    <cellStyle name="Normal 5 4 2 2 2 3 3" xfId="5659" xr:uid="{00000000-0005-0000-0000-0000B81A0000}"/>
    <cellStyle name="Normal 5 4 2 2 2 4" xfId="1764" xr:uid="{00000000-0005-0000-0000-0000B91A0000}"/>
    <cellStyle name="Normal 5 4 2 2 2 4 2" xfId="3994" xr:uid="{00000000-0005-0000-0000-0000BA1A0000}"/>
    <cellStyle name="Normal 5 4 2 2 2 4 2 2" xfId="8217" xr:uid="{00000000-0005-0000-0000-0000BB1A0000}"/>
    <cellStyle name="Normal 5 4 2 2 2 4 3" xfId="6072" xr:uid="{00000000-0005-0000-0000-0000BC1A0000}"/>
    <cellStyle name="Normal 5 4 2 2 2 5" xfId="2178" xr:uid="{00000000-0005-0000-0000-0000BD1A0000}"/>
    <cellStyle name="Normal 5 4 2 2 2 5 2" xfId="4407" xr:uid="{00000000-0005-0000-0000-0000BE1A0000}"/>
    <cellStyle name="Normal 5 4 2 2 2 5 2 2" xfId="8630" xr:uid="{00000000-0005-0000-0000-0000BF1A0000}"/>
    <cellStyle name="Normal 5 4 2 2 2 5 3" xfId="6485" xr:uid="{00000000-0005-0000-0000-0000C01A0000}"/>
    <cellStyle name="Normal 5 4 2 2 2 6" xfId="2614" xr:uid="{00000000-0005-0000-0000-0000C11A0000}"/>
    <cellStyle name="Normal 5 4 2 2 2 6 2" xfId="6898" xr:uid="{00000000-0005-0000-0000-0000C21A0000}"/>
    <cellStyle name="Normal 5 4 2 2 2 7" xfId="4833" xr:uid="{00000000-0005-0000-0000-0000C31A0000}"/>
    <cellStyle name="Normal 5 4 2 2 3" xfId="933" xr:uid="{00000000-0005-0000-0000-0000C41A0000}"/>
    <cellStyle name="Normal 5 4 2 2 3 2" xfId="3167" xr:uid="{00000000-0005-0000-0000-0000C51A0000}"/>
    <cellStyle name="Normal 5 4 2 2 3 2 2" xfId="7390" xr:uid="{00000000-0005-0000-0000-0000C61A0000}"/>
    <cellStyle name="Normal 5 4 2 2 3 3" xfId="5245" xr:uid="{00000000-0005-0000-0000-0000C71A0000}"/>
    <cellStyle name="Normal 5 4 2 2 4" xfId="1350" xr:uid="{00000000-0005-0000-0000-0000C81A0000}"/>
    <cellStyle name="Normal 5 4 2 2 4 2" xfId="3580" xr:uid="{00000000-0005-0000-0000-0000C91A0000}"/>
    <cellStyle name="Normal 5 4 2 2 4 2 2" xfId="7803" xr:uid="{00000000-0005-0000-0000-0000CA1A0000}"/>
    <cellStyle name="Normal 5 4 2 2 4 3" xfId="5658" xr:uid="{00000000-0005-0000-0000-0000CB1A0000}"/>
    <cellStyle name="Normal 5 4 2 2 5" xfId="1763" xr:uid="{00000000-0005-0000-0000-0000CC1A0000}"/>
    <cellStyle name="Normal 5 4 2 2 5 2" xfId="3993" xr:uid="{00000000-0005-0000-0000-0000CD1A0000}"/>
    <cellStyle name="Normal 5 4 2 2 5 2 2" xfId="8216" xr:uid="{00000000-0005-0000-0000-0000CE1A0000}"/>
    <cellStyle name="Normal 5 4 2 2 5 3" xfId="6071" xr:uid="{00000000-0005-0000-0000-0000CF1A0000}"/>
    <cellStyle name="Normal 5 4 2 2 6" xfId="2177" xr:uid="{00000000-0005-0000-0000-0000D01A0000}"/>
    <cellStyle name="Normal 5 4 2 2 6 2" xfId="4406" xr:uid="{00000000-0005-0000-0000-0000D11A0000}"/>
    <cellStyle name="Normal 5 4 2 2 6 2 2" xfId="8629" xr:uid="{00000000-0005-0000-0000-0000D21A0000}"/>
    <cellStyle name="Normal 5 4 2 2 6 3" xfId="6484" xr:uid="{00000000-0005-0000-0000-0000D31A0000}"/>
    <cellStyle name="Normal 5 4 2 2 7" xfId="2613" xr:uid="{00000000-0005-0000-0000-0000D41A0000}"/>
    <cellStyle name="Normal 5 4 2 2 7 2" xfId="6897" xr:uid="{00000000-0005-0000-0000-0000D51A0000}"/>
    <cellStyle name="Normal 5 4 2 2 8" xfId="4832" xr:uid="{00000000-0005-0000-0000-0000D61A0000}"/>
    <cellStyle name="Normal 5 4 2 3" xfId="460" xr:uid="{00000000-0005-0000-0000-0000D71A0000}"/>
    <cellStyle name="Normal 5 4 2 3 2" xfId="935" xr:uid="{00000000-0005-0000-0000-0000D81A0000}"/>
    <cellStyle name="Normal 5 4 2 3 2 2" xfId="3169" xr:uid="{00000000-0005-0000-0000-0000D91A0000}"/>
    <cellStyle name="Normal 5 4 2 3 2 2 2" xfId="7392" xr:uid="{00000000-0005-0000-0000-0000DA1A0000}"/>
    <cellStyle name="Normal 5 4 2 3 2 3" xfId="5247" xr:uid="{00000000-0005-0000-0000-0000DB1A0000}"/>
    <cellStyle name="Normal 5 4 2 3 3" xfId="1352" xr:uid="{00000000-0005-0000-0000-0000DC1A0000}"/>
    <cellStyle name="Normal 5 4 2 3 3 2" xfId="3582" xr:uid="{00000000-0005-0000-0000-0000DD1A0000}"/>
    <cellStyle name="Normal 5 4 2 3 3 2 2" xfId="7805" xr:uid="{00000000-0005-0000-0000-0000DE1A0000}"/>
    <cellStyle name="Normal 5 4 2 3 3 3" xfId="5660" xr:uid="{00000000-0005-0000-0000-0000DF1A0000}"/>
    <cellStyle name="Normal 5 4 2 3 4" xfId="1765" xr:uid="{00000000-0005-0000-0000-0000E01A0000}"/>
    <cellStyle name="Normal 5 4 2 3 4 2" xfId="3995" xr:uid="{00000000-0005-0000-0000-0000E11A0000}"/>
    <cellStyle name="Normal 5 4 2 3 4 2 2" xfId="8218" xr:uid="{00000000-0005-0000-0000-0000E21A0000}"/>
    <cellStyle name="Normal 5 4 2 3 4 3" xfId="6073" xr:uid="{00000000-0005-0000-0000-0000E31A0000}"/>
    <cellStyle name="Normal 5 4 2 3 5" xfId="2179" xr:uid="{00000000-0005-0000-0000-0000E41A0000}"/>
    <cellStyle name="Normal 5 4 2 3 5 2" xfId="4408" xr:uid="{00000000-0005-0000-0000-0000E51A0000}"/>
    <cellStyle name="Normal 5 4 2 3 5 2 2" xfId="8631" xr:uid="{00000000-0005-0000-0000-0000E61A0000}"/>
    <cellStyle name="Normal 5 4 2 3 5 3" xfId="6486" xr:uid="{00000000-0005-0000-0000-0000E71A0000}"/>
    <cellStyle name="Normal 5 4 2 3 6" xfId="2615" xr:uid="{00000000-0005-0000-0000-0000E81A0000}"/>
    <cellStyle name="Normal 5 4 2 3 6 2" xfId="6899" xr:uid="{00000000-0005-0000-0000-0000E91A0000}"/>
    <cellStyle name="Normal 5 4 2 3 7" xfId="4834" xr:uid="{00000000-0005-0000-0000-0000EA1A0000}"/>
    <cellStyle name="Normal 5 4 2 4" xfId="932" xr:uid="{00000000-0005-0000-0000-0000EB1A0000}"/>
    <cellStyle name="Normal 5 4 2 4 2" xfId="3166" xr:uid="{00000000-0005-0000-0000-0000EC1A0000}"/>
    <cellStyle name="Normal 5 4 2 4 2 2" xfId="7389" xr:uid="{00000000-0005-0000-0000-0000ED1A0000}"/>
    <cellStyle name="Normal 5 4 2 4 3" xfId="5244" xr:uid="{00000000-0005-0000-0000-0000EE1A0000}"/>
    <cellStyle name="Normal 5 4 2 5" xfId="1349" xr:uid="{00000000-0005-0000-0000-0000EF1A0000}"/>
    <cellStyle name="Normal 5 4 2 5 2" xfId="3579" xr:uid="{00000000-0005-0000-0000-0000F01A0000}"/>
    <cellStyle name="Normal 5 4 2 5 2 2" xfId="7802" xr:uid="{00000000-0005-0000-0000-0000F11A0000}"/>
    <cellStyle name="Normal 5 4 2 5 3" xfId="5657" xr:uid="{00000000-0005-0000-0000-0000F21A0000}"/>
    <cellStyle name="Normal 5 4 2 6" xfId="1762" xr:uid="{00000000-0005-0000-0000-0000F31A0000}"/>
    <cellStyle name="Normal 5 4 2 6 2" xfId="3992" xr:uid="{00000000-0005-0000-0000-0000F41A0000}"/>
    <cellStyle name="Normal 5 4 2 6 2 2" xfId="8215" xr:uid="{00000000-0005-0000-0000-0000F51A0000}"/>
    <cellStyle name="Normal 5 4 2 6 3" xfId="6070" xr:uid="{00000000-0005-0000-0000-0000F61A0000}"/>
    <cellStyle name="Normal 5 4 2 7" xfId="2176" xr:uid="{00000000-0005-0000-0000-0000F71A0000}"/>
    <cellStyle name="Normal 5 4 2 7 2" xfId="4405" xr:uid="{00000000-0005-0000-0000-0000F81A0000}"/>
    <cellStyle name="Normal 5 4 2 7 2 2" xfId="8628" xr:uid="{00000000-0005-0000-0000-0000F91A0000}"/>
    <cellStyle name="Normal 5 4 2 7 3" xfId="6483" xr:uid="{00000000-0005-0000-0000-0000FA1A0000}"/>
    <cellStyle name="Normal 5 4 2 8" xfId="2612" xr:uid="{00000000-0005-0000-0000-0000FB1A0000}"/>
    <cellStyle name="Normal 5 4 2 8 2" xfId="6896" xr:uid="{00000000-0005-0000-0000-0000FC1A0000}"/>
    <cellStyle name="Normal 5 4 2 9" xfId="4831" xr:uid="{00000000-0005-0000-0000-0000FD1A0000}"/>
    <cellStyle name="Normal 5 4 3" xfId="461" xr:uid="{00000000-0005-0000-0000-0000FE1A0000}"/>
    <cellStyle name="Normal 5 4 3 2" xfId="462" xr:uid="{00000000-0005-0000-0000-0000FF1A0000}"/>
    <cellStyle name="Normal 5 4 3 2 2" xfId="937" xr:uid="{00000000-0005-0000-0000-0000001B0000}"/>
    <cellStyle name="Normal 5 4 3 2 2 2" xfId="3171" xr:uid="{00000000-0005-0000-0000-0000011B0000}"/>
    <cellStyle name="Normal 5 4 3 2 2 2 2" xfId="7394" xr:uid="{00000000-0005-0000-0000-0000021B0000}"/>
    <cellStyle name="Normal 5 4 3 2 2 3" xfId="5249" xr:uid="{00000000-0005-0000-0000-0000031B0000}"/>
    <cellStyle name="Normal 5 4 3 2 3" xfId="1354" xr:uid="{00000000-0005-0000-0000-0000041B0000}"/>
    <cellStyle name="Normal 5 4 3 2 3 2" xfId="3584" xr:uid="{00000000-0005-0000-0000-0000051B0000}"/>
    <cellStyle name="Normal 5 4 3 2 3 2 2" xfId="7807" xr:uid="{00000000-0005-0000-0000-0000061B0000}"/>
    <cellStyle name="Normal 5 4 3 2 3 3" xfId="5662" xr:uid="{00000000-0005-0000-0000-0000071B0000}"/>
    <cellStyle name="Normal 5 4 3 2 4" xfId="1767" xr:uid="{00000000-0005-0000-0000-0000081B0000}"/>
    <cellStyle name="Normal 5 4 3 2 4 2" xfId="3997" xr:uid="{00000000-0005-0000-0000-0000091B0000}"/>
    <cellStyle name="Normal 5 4 3 2 4 2 2" xfId="8220" xr:uid="{00000000-0005-0000-0000-00000A1B0000}"/>
    <cellStyle name="Normal 5 4 3 2 4 3" xfId="6075" xr:uid="{00000000-0005-0000-0000-00000B1B0000}"/>
    <cellStyle name="Normal 5 4 3 2 5" xfId="2181" xr:uid="{00000000-0005-0000-0000-00000C1B0000}"/>
    <cellStyle name="Normal 5 4 3 2 5 2" xfId="4410" xr:uid="{00000000-0005-0000-0000-00000D1B0000}"/>
    <cellStyle name="Normal 5 4 3 2 5 2 2" xfId="8633" xr:uid="{00000000-0005-0000-0000-00000E1B0000}"/>
    <cellStyle name="Normal 5 4 3 2 5 3" xfId="6488" xr:uid="{00000000-0005-0000-0000-00000F1B0000}"/>
    <cellStyle name="Normal 5 4 3 2 6" xfId="2617" xr:uid="{00000000-0005-0000-0000-0000101B0000}"/>
    <cellStyle name="Normal 5 4 3 2 6 2" xfId="6901" xr:uid="{00000000-0005-0000-0000-0000111B0000}"/>
    <cellStyle name="Normal 5 4 3 2 7" xfId="4836" xr:uid="{00000000-0005-0000-0000-0000121B0000}"/>
    <cellStyle name="Normal 5 4 3 3" xfId="936" xr:uid="{00000000-0005-0000-0000-0000131B0000}"/>
    <cellStyle name="Normal 5 4 3 3 2" xfId="3170" xr:uid="{00000000-0005-0000-0000-0000141B0000}"/>
    <cellStyle name="Normal 5 4 3 3 2 2" xfId="7393" xr:uid="{00000000-0005-0000-0000-0000151B0000}"/>
    <cellStyle name="Normal 5 4 3 3 3" xfId="5248" xr:uid="{00000000-0005-0000-0000-0000161B0000}"/>
    <cellStyle name="Normal 5 4 3 4" xfId="1353" xr:uid="{00000000-0005-0000-0000-0000171B0000}"/>
    <cellStyle name="Normal 5 4 3 4 2" xfId="3583" xr:uid="{00000000-0005-0000-0000-0000181B0000}"/>
    <cellStyle name="Normal 5 4 3 4 2 2" xfId="7806" xr:uid="{00000000-0005-0000-0000-0000191B0000}"/>
    <cellStyle name="Normal 5 4 3 4 3" xfId="5661" xr:uid="{00000000-0005-0000-0000-00001A1B0000}"/>
    <cellStyle name="Normal 5 4 3 5" xfId="1766" xr:uid="{00000000-0005-0000-0000-00001B1B0000}"/>
    <cellStyle name="Normal 5 4 3 5 2" xfId="3996" xr:uid="{00000000-0005-0000-0000-00001C1B0000}"/>
    <cellStyle name="Normal 5 4 3 5 2 2" xfId="8219" xr:uid="{00000000-0005-0000-0000-00001D1B0000}"/>
    <cellStyle name="Normal 5 4 3 5 3" xfId="6074" xr:uid="{00000000-0005-0000-0000-00001E1B0000}"/>
    <cellStyle name="Normal 5 4 3 6" xfId="2180" xr:uid="{00000000-0005-0000-0000-00001F1B0000}"/>
    <cellStyle name="Normal 5 4 3 6 2" xfId="4409" xr:uid="{00000000-0005-0000-0000-0000201B0000}"/>
    <cellStyle name="Normal 5 4 3 6 2 2" xfId="8632" xr:uid="{00000000-0005-0000-0000-0000211B0000}"/>
    <cellStyle name="Normal 5 4 3 6 3" xfId="6487" xr:uid="{00000000-0005-0000-0000-0000221B0000}"/>
    <cellStyle name="Normal 5 4 3 7" xfId="2616" xr:uid="{00000000-0005-0000-0000-0000231B0000}"/>
    <cellStyle name="Normal 5 4 3 7 2" xfId="6900" xr:uid="{00000000-0005-0000-0000-0000241B0000}"/>
    <cellStyle name="Normal 5 4 3 8" xfId="4835" xr:uid="{00000000-0005-0000-0000-0000251B0000}"/>
    <cellStyle name="Normal 5 4 4" xfId="463" xr:uid="{00000000-0005-0000-0000-0000261B0000}"/>
    <cellStyle name="Normal 5 4 4 2" xfId="938" xr:uid="{00000000-0005-0000-0000-0000271B0000}"/>
    <cellStyle name="Normal 5 4 4 2 2" xfId="3172" xr:uid="{00000000-0005-0000-0000-0000281B0000}"/>
    <cellStyle name="Normal 5 4 4 2 2 2" xfId="7395" xr:uid="{00000000-0005-0000-0000-0000291B0000}"/>
    <cellStyle name="Normal 5 4 4 2 3" xfId="5250" xr:uid="{00000000-0005-0000-0000-00002A1B0000}"/>
    <cellStyle name="Normal 5 4 4 3" xfId="1355" xr:uid="{00000000-0005-0000-0000-00002B1B0000}"/>
    <cellStyle name="Normal 5 4 4 3 2" xfId="3585" xr:uid="{00000000-0005-0000-0000-00002C1B0000}"/>
    <cellStyle name="Normal 5 4 4 3 2 2" xfId="7808" xr:uid="{00000000-0005-0000-0000-00002D1B0000}"/>
    <cellStyle name="Normal 5 4 4 3 3" xfId="5663" xr:uid="{00000000-0005-0000-0000-00002E1B0000}"/>
    <cellStyle name="Normal 5 4 4 4" xfId="1768" xr:uid="{00000000-0005-0000-0000-00002F1B0000}"/>
    <cellStyle name="Normal 5 4 4 4 2" xfId="3998" xr:uid="{00000000-0005-0000-0000-0000301B0000}"/>
    <cellStyle name="Normal 5 4 4 4 2 2" xfId="8221" xr:uid="{00000000-0005-0000-0000-0000311B0000}"/>
    <cellStyle name="Normal 5 4 4 4 3" xfId="6076" xr:uid="{00000000-0005-0000-0000-0000321B0000}"/>
    <cellStyle name="Normal 5 4 4 5" xfId="2182" xr:uid="{00000000-0005-0000-0000-0000331B0000}"/>
    <cellStyle name="Normal 5 4 4 5 2" xfId="4411" xr:uid="{00000000-0005-0000-0000-0000341B0000}"/>
    <cellStyle name="Normal 5 4 4 5 2 2" xfId="8634" xr:uid="{00000000-0005-0000-0000-0000351B0000}"/>
    <cellStyle name="Normal 5 4 4 5 3" xfId="6489" xr:uid="{00000000-0005-0000-0000-0000361B0000}"/>
    <cellStyle name="Normal 5 4 4 6" xfId="2618" xr:uid="{00000000-0005-0000-0000-0000371B0000}"/>
    <cellStyle name="Normal 5 4 4 6 2" xfId="6902" xr:uid="{00000000-0005-0000-0000-0000381B0000}"/>
    <cellStyle name="Normal 5 4 4 7" xfId="4837" xr:uid="{00000000-0005-0000-0000-0000391B0000}"/>
    <cellStyle name="Normal 5 4 5" xfId="931" xr:uid="{00000000-0005-0000-0000-00003A1B0000}"/>
    <cellStyle name="Normal 5 4 5 2" xfId="3165" xr:uid="{00000000-0005-0000-0000-00003B1B0000}"/>
    <cellStyle name="Normal 5 4 5 2 2" xfId="7388" xr:uid="{00000000-0005-0000-0000-00003C1B0000}"/>
    <cellStyle name="Normal 5 4 5 3" xfId="5243" xr:uid="{00000000-0005-0000-0000-00003D1B0000}"/>
    <cellStyle name="Normal 5 4 6" xfId="1348" xr:uid="{00000000-0005-0000-0000-00003E1B0000}"/>
    <cellStyle name="Normal 5 4 6 2" xfId="3578" xr:uid="{00000000-0005-0000-0000-00003F1B0000}"/>
    <cellStyle name="Normal 5 4 6 2 2" xfId="7801" xr:uid="{00000000-0005-0000-0000-0000401B0000}"/>
    <cellStyle name="Normal 5 4 6 3" xfId="5656" xr:uid="{00000000-0005-0000-0000-0000411B0000}"/>
    <cellStyle name="Normal 5 4 7" xfId="1761" xr:uid="{00000000-0005-0000-0000-0000421B0000}"/>
    <cellStyle name="Normal 5 4 7 2" xfId="3991" xr:uid="{00000000-0005-0000-0000-0000431B0000}"/>
    <cellStyle name="Normal 5 4 7 2 2" xfId="8214" xr:uid="{00000000-0005-0000-0000-0000441B0000}"/>
    <cellStyle name="Normal 5 4 7 3" xfId="6069" xr:uid="{00000000-0005-0000-0000-0000451B0000}"/>
    <cellStyle name="Normal 5 4 8" xfId="2175" xr:uid="{00000000-0005-0000-0000-0000461B0000}"/>
    <cellStyle name="Normal 5 4 8 2" xfId="4404" xr:uid="{00000000-0005-0000-0000-0000471B0000}"/>
    <cellStyle name="Normal 5 4 8 2 2" xfId="8627" xr:uid="{00000000-0005-0000-0000-0000481B0000}"/>
    <cellStyle name="Normal 5 4 8 3" xfId="6482" xr:uid="{00000000-0005-0000-0000-0000491B0000}"/>
    <cellStyle name="Normal 5 4 9" xfId="2611" xr:uid="{00000000-0005-0000-0000-00004A1B0000}"/>
    <cellStyle name="Normal 5 4 9 2" xfId="6895"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1" xr:uid="{00000000-0005-0000-0000-00004F1B0000}"/>
    <cellStyle name="Normal 5 5 2 2 2 2" xfId="3175" xr:uid="{00000000-0005-0000-0000-0000501B0000}"/>
    <cellStyle name="Normal 5 5 2 2 2 2 2" xfId="7398" xr:uid="{00000000-0005-0000-0000-0000511B0000}"/>
    <cellStyle name="Normal 5 5 2 2 2 3" xfId="5253" xr:uid="{00000000-0005-0000-0000-0000521B0000}"/>
    <cellStyle name="Normal 5 5 2 2 3" xfId="1358" xr:uid="{00000000-0005-0000-0000-0000531B0000}"/>
    <cellStyle name="Normal 5 5 2 2 3 2" xfId="3588" xr:uid="{00000000-0005-0000-0000-0000541B0000}"/>
    <cellStyle name="Normal 5 5 2 2 3 2 2" xfId="7811" xr:uid="{00000000-0005-0000-0000-0000551B0000}"/>
    <cellStyle name="Normal 5 5 2 2 3 3" xfId="5666" xr:uid="{00000000-0005-0000-0000-0000561B0000}"/>
    <cellStyle name="Normal 5 5 2 2 4" xfId="1771" xr:uid="{00000000-0005-0000-0000-0000571B0000}"/>
    <cellStyle name="Normal 5 5 2 2 4 2" xfId="4001" xr:uid="{00000000-0005-0000-0000-0000581B0000}"/>
    <cellStyle name="Normal 5 5 2 2 4 2 2" xfId="8224" xr:uid="{00000000-0005-0000-0000-0000591B0000}"/>
    <cellStyle name="Normal 5 5 2 2 4 3" xfId="6079" xr:uid="{00000000-0005-0000-0000-00005A1B0000}"/>
    <cellStyle name="Normal 5 5 2 2 5" xfId="2185" xr:uid="{00000000-0005-0000-0000-00005B1B0000}"/>
    <cellStyle name="Normal 5 5 2 2 5 2" xfId="4414" xr:uid="{00000000-0005-0000-0000-00005C1B0000}"/>
    <cellStyle name="Normal 5 5 2 2 5 2 2" xfId="8637" xr:uid="{00000000-0005-0000-0000-00005D1B0000}"/>
    <cellStyle name="Normal 5 5 2 2 5 3" xfId="6492" xr:uid="{00000000-0005-0000-0000-00005E1B0000}"/>
    <cellStyle name="Normal 5 5 2 2 6" xfId="2621" xr:uid="{00000000-0005-0000-0000-00005F1B0000}"/>
    <cellStyle name="Normal 5 5 2 2 6 2" xfId="6905" xr:uid="{00000000-0005-0000-0000-0000601B0000}"/>
    <cellStyle name="Normal 5 5 2 2 7" xfId="4840" xr:uid="{00000000-0005-0000-0000-0000611B0000}"/>
    <cellStyle name="Normal 5 5 2 3" xfId="940" xr:uid="{00000000-0005-0000-0000-0000621B0000}"/>
    <cellStyle name="Normal 5 5 2 3 2" xfId="3174" xr:uid="{00000000-0005-0000-0000-0000631B0000}"/>
    <cellStyle name="Normal 5 5 2 3 2 2" xfId="7397" xr:uid="{00000000-0005-0000-0000-0000641B0000}"/>
    <cellStyle name="Normal 5 5 2 3 3" xfId="5252" xr:uid="{00000000-0005-0000-0000-0000651B0000}"/>
    <cellStyle name="Normal 5 5 2 4" xfId="1357" xr:uid="{00000000-0005-0000-0000-0000661B0000}"/>
    <cellStyle name="Normal 5 5 2 4 2" xfId="3587" xr:uid="{00000000-0005-0000-0000-0000671B0000}"/>
    <cellStyle name="Normal 5 5 2 4 2 2" xfId="7810" xr:uid="{00000000-0005-0000-0000-0000681B0000}"/>
    <cellStyle name="Normal 5 5 2 4 3" xfId="5665" xr:uid="{00000000-0005-0000-0000-0000691B0000}"/>
    <cellStyle name="Normal 5 5 2 5" xfId="1770" xr:uid="{00000000-0005-0000-0000-00006A1B0000}"/>
    <cellStyle name="Normal 5 5 2 5 2" xfId="4000" xr:uid="{00000000-0005-0000-0000-00006B1B0000}"/>
    <cellStyle name="Normal 5 5 2 5 2 2" xfId="8223" xr:uid="{00000000-0005-0000-0000-00006C1B0000}"/>
    <cellStyle name="Normal 5 5 2 5 3" xfId="6078" xr:uid="{00000000-0005-0000-0000-00006D1B0000}"/>
    <cellStyle name="Normal 5 5 2 6" xfId="2184" xr:uid="{00000000-0005-0000-0000-00006E1B0000}"/>
    <cellStyle name="Normal 5 5 2 6 2" xfId="4413" xr:uid="{00000000-0005-0000-0000-00006F1B0000}"/>
    <cellStyle name="Normal 5 5 2 6 2 2" xfId="8636" xr:uid="{00000000-0005-0000-0000-0000701B0000}"/>
    <cellStyle name="Normal 5 5 2 6 3" xfId="6491" xr:uid="{00000000-0005-0000-0000-0000711B0000}"/>
    <cellStyle name="Normal 5 5 2 7" xfId="2620" xr:uid="{00000000-0005-0000-0000-0000721B0000}"/>
    <cellStyle name="Normal 5 5 2 7 2" xfId="6904" xr:uid="{00000000-0005-0000-0000-0000731B0000}"/>
    <cellStyle name="Normal 5 5 2 8" xfId="4839" xr:uid="{00000000-0005-0000-0000-0000741B0000}"/>
    <cellStyle name="Normal 5 5 3" xfId="467" xr:uid="{00000000-0005-0000-0000-0000751B0000}"/>
    <cellStyle name="Normal 5 5 3 2" xfId="942" xr:uid="{00000000-0005-0000-0000-0000761B0000}"/>
    <cellStyle name="Normal 5 5 3 2 2" xfId="3176" xr:uid="{00000000-0005-0000-0000-0000771B0000}"/>
    <cellStyle name="Normal 5 5 3 2 2 2" xfId="7399" xr:uid="{00000000-0005-0000-0000-0000781B0000}"/>
    <cellStyle name="Normal 5 5 3 2 3" xfId="5254" xr:uid="{00000000-0005-0000-0000-0000791B0000}"/>
    <cellStyle name="Normal 5 5 3 3" xfId="1359" xr:uid="{00000000-0005-0000-0000-00007A1B0000}"/>
    <cellStyle name="Normal 5 5 3 3 2" xfId="3589" xr:uid="{00000000-0005-0000-0000-00007B1B0000}"/>
    <cellStyle name="Normal 5 5 3 3 2 2" xfId="7812" xr:uid="{00000000-0005-0000-0000-00007C1B0000}"/>
    <cellStyle name="Normal 5 5 3 3 3" xfId="5667" xr:uid="{00000000-0005-0000-0000-00007D1B0000}"/>
    <cellStyle name="Normal 5 5 3 4" xfId="1772" xr:uid="{00000000-0005-0000-0000-00007E1B0000}"/>
    <cellStyle name="Normal 5 5 3 4 2" xfId="4002" xr:uid="{00000000-0005-0000-0000-00007F1B0000}"/>
    <cellStyle name="Normal 5 5 3 4 2 2" xfId="8225" xr:uid="{00000000-0005-0000-0000-0000801B0000}"/>
    <cellStyle name="Normal 5 5 3 4 3" xfId="6080" xr:uid="{00000000-0005-0000-0000-0000811B0000}"/>
    <cellStyle name="Normal 5 5 3 5" xfId="2186" xr:uid="{00000000-0005-0000-0000-0000821B0000}"/>
    <cellStyle name="Normal 5 5 3 5 2" xfId="4415" xr:uid="{00000000-0005-0000-0000-0000831B0000}"/>
    <cellStyle name="Normal 5 5 3 5 2 2" xfId="8638" xr:uid="{00000000-0005-0000-0000-0000841B0000}"/>
    <cellStyle name="Normal 5 5 3 5 3" xfId="6493" xr:uid="{00000000-0005-0000-0000-0000851B0000}"/>
    <cellStyle name="Normal 5 5 3 6" xfId="2622" xr:uid="{00000000-0005-0000-0000-0000861B0000}"/>
    <cellStyle name="Normal 5 5 3 6 2" xfId="6906" xr:uid="{00000000-0005-0000-0000-0000871B0000}"/>
    <cellStyle name="Normal 5 5 3 7" xfId="4841" xr:uid="{00000000-0005-0000-0000-0000881B0000}"/>
    <cellStyle name="Normal 5 5 4" xfId="939" xr:uid="{00000000-0005-0000-0000-0000891B0000}"/>
    <cellStyle name="Normal 5 5 4 2" xfId="3173" xr:uid="{00000000-0005-0000-0000-00008A1B0000}"/>
    <cellStyle name="Normal 5 5 4 2 2" xfId="7396" xr:uid="{00000000-0005-0000-0000-00008B1B0000}"/>
    <cellStyle name="Normal 5 5 4 3" xfId="5251" xr:uid="{00000000-0005-0000-0000-00008C1B0000}"/>
    <cellStyle name="Normal 5 5 5" xfId="1356" xr:uid="{00000000-0005-0000-0000-00008D1B0000}"/>
    <cellStyle name="Normal 5 5 5 2" xfId="3586" xr:uid="{00000000-0005-0000-0000-00008E1B0000}"/>
    <cellStyle name="Normal 5 5 5 2 2" xfId="7809" xr:uid="{00000000-0005-0000-0000-00008F1B0000}"/>
    <cellStyle name="Normal 5 5 5 3" xfId="5664" xr:uid="{00000000-0005-0000-0000-0000901B0000}"/>
    <cellStyle name="Normal 5 5 6" xfId="1769" xr:uid="{00000000-0005-0000-0000-0000911B0000}"/>
    <cellStyle name="Normal 5 5 6 2" xfId="3999" xr:uid="{00000000-0005-0000-0000-0000921B0000}"/>
    <cellStyle name="Normal 5 5 6 2 2" xfId="8222" xr:uid="{00000000-0005-0000-0000-0000931B0000}"/>
    <cellStyle name="Normal 5 5 6 3" xfId="6077" xr:uid="{00000000-0005-0000-0000-0000941B0000}"/>
    <cellStyle name="Normal 5 5 7" xfId="2183" xr:uid="{00000000-0005-0000-0000-0000951B0000}"/>
    <cellStyle name="Normal 5 5 7 2" xfId="4412" xr:uid="{00000000-0005-0000-0000-0000961B0000}"/>
    <cellStyle name="Normal 5 5 7 2 2" xfId="8635" xr:uid="{00000000-0005-0000-0000-0000971B0000}"/>
    <cellStyle name="Normal 5 5 7 3" xfId="6490" xr:uid="{00000000-0005-0000-0000-0000981B0000}"/>
    <cellStyle name="Normal 5 5 8" xfId="2619" xr:uid="{00000000-0005-0000-0000-0000991B0000}"/>
    <cellStyle name="Normal 5 5 8 2" xfId="6903" xr:uid="{00000000-0005-0000-0000-00009A1B0000}"/>
    <cellStyle name="Normal 5 5 9" xfId="4838" xr:uid="{00000000-0005-0000-0000-00009B1B0000}"/>
    <cellStyle name="Normal 5 6" xfId="468" xr:uid="{00000000-0005-0000-0000-00009C1B0000}"/>
    <cellStyle name="Normal 5 6 2" xfId="469" xr:uid="{00000000-0005-0000-0000-00009D1B0000}"/>
    <cellStyle name="Normal 5 6 2 2" xfId="944" xr:uid="{00000000-0005-0000-0000-00009E1B0000}"/>
    <cellStyle name="Normal 5 6 2 2 2" xfId="3178" xr:uid="{00000000-0005-0000-0000-00009F1B0000}"/>
    <cellStyle name="Normal 5 6 2 2 2 2" xfId="7401" xr:uid="{00000000-0005-0000-0000-0000A01B0000}"/>
    <cellStyle name="Normal 5 6 2 2 3" xfId="5256" xr:uid="{00000000-0005-0000-0000-0000A11B0000}"/>
    <cellStyle name="Normal 5 6 2 3" xfId="1361" xr:uid="{00000000-0005-0000-0000-0000A21B0000}"/>
    <cellStyle name="Normal 5 6 2 3 2" xfId="3591" xr:uid="{00000000-0005-0000-0000-0000A31B0000}"/>
    <cellStyle name="Normal 5 6 2 3 2 2" xfId="7814" xr:uid="{00000000-0005-0000-0000-0000A41B0000}"/>
    <cellStyle name="Normal 5 6 2 3 3" xfId="5669" xr:uid="{00000000-0005-0000-0000-0000A51B0000}"/>
    <cellStyle name="Normal 5 6 2 4" xfId="1774" xr:uid="{00000000-0005-0000-0000-0000A61B0000}"/>
    <cellStyle name="Normal 5 6 2 4 2" xfId="4004" xr:uid="{00000000-0005-0000-0000-0000A71B0000}"/>
    <cellStyle name="Normal 5 6 2 4 2 2" xfId="8227" xr:uid="{00000000-0005-0000-0000-0000A81B0000}"/>
    <cellStyle name="Normal 5 6 2 4 3" xfId="6082" xr:uid="{00000000-0005-0000-0000-0000A91B0000}"/>
    <cellStyle name="Normal 5 6 2 5" xfId="2188" xr:uid="{00000000-0005-0000-0000-0000AA1B0000}"/>
    <cellStyle name="Normal 5 6 2 5 2" xfId="4417" xr:uid="{00000000-0005-0000-0000-0000AB1B0000}"/>
    <cellStyle name="Normal 5 6 2 5 2 2" xfId="8640" xr:uid="{00000000-0005-0000-0000-0000AC1B0000}"/>
    <cellStyle name="Normal 5 6 2 5 3" xfId="6495" xr:uid="{00000000-0005-0000-0000-0000AD1B0000}"/>
    <cellStyle name="Normal 5 6 2 6" xfId="2624" xr:uid="{00000000-0005-0000-0000-0000AE1B0000}"/>
    <cellStyle name="Normal 5 6 2 6 2" xfId="6908" xr:uid="{00000000-0005-0000-0000-0000AF1B0000}"/>
    <cellStyle name="Normal 5 6 2 7" xfId="4843" xr:uid="{00000000-0005-0000-0000-0000B01B0000}"/>
    <cellStyle name="Normal 5 6 3" xfId="943" xr:uid="{00000000-0005-0000-0000-0000B11B0000}"/>
    <cellStyle name="Normal 5 6 3 2" xfId="3177" xr:uid="{00000000-0005-0000-0000-0000B21B0000}"/>
    <cellStyle name="Normal 5 6 3 2 2" xfId="7400" xr:uid="{00000000-0005-0000-0000-0000B31B0000}"/>
    <cellStyle name="Normal 5 6 3 3" xfId="5255" xr:uid="{00000000-0005-0000-0000-0000B41B0000}"/>
    <cellStyle name="Normal 5 6 4" xfId="1360" xr:uid="{00000000-0005-0000-0000-0000B51B0000}"/>
    <cellStyle name="Normal 5 6 4 2" xfId="3590" xr:uid="{00000000-0005-0000-0000-0000B61B0000}"/>
    <cellStyle name="Normal 5 6 4 2 2" xfId="7813" xr:uid="{00000000-0005-0000-0000-0000B71B0000}"/>
    <cellStyle name="Normal 5 6 4 3" xfId="5668" xr:uid="{00000000-0005-0000-0000-0000B81B0000}"/>
    <cellStyle name="Normal 5 6 5" xfId="1773" xr:uid="{00000000-0005-0000-0000-0000B91B0000}"/>
    <cellStyle name="Normal 5 6 5 2" xfId="4003" xr:uid="{00000000-0005-0000-0000-0000BA1B0000}"/>
    <cellStyle name="Normal 5 6 5 2 2" xfId="8226" xr:uid="{00000000-0005-0000-0000-0000BB1B0000}"/>
    <cellStyle name="Normal 5 6 5 3" xfId="6081" xr:uid="{00000000-0005-0000-0000-0000BC1B0000}"/>
    <cellStyle name="Normal 5 6 6" xfId="2187" xr:uid="{00000000-0005-0000-0000-0000BD1B0000}"/>
    <cellStyle name="Normal 5 6 6 2" xfId="4416" xr:uid="{00000000-0005-0000-0000-0000BE1B0000}"/>
    <cellStyle name="Normal 5 6 6 2 2" xfId="8639" xr:uid="{00000000-0005-0000-0000-0000BF1B0000}"/>
    <cellStyle name="Normal 5 6 6 3" xfId="6494" xr:uid="{00000000-0005-0000-0000-0000C01B0000}"/>
    <cellStyle name="Normal 5 6 7" xfId="2623" xr:uid="{00000000-0005-0000-0000-0000C11B0000}"/>
    <cellStyle name="Normal 5 6 7 2" xfId="6907" xr:uid="{00000000-0005-0000-0000-0000C21B0000}"/>
    <cellStyle name="Normal 5 6 8" xfId="4842" xr:uid="{00000000-0005-0000-0000-0000C31B0000}"/>
    <cellStyle name="Normal 5 7" xfId="470" xr:uid="{00000000-0005-0000-0000-0000C41B0000}"/>
    <cellStyle name="Normal 5 7 2" xfId="945" xr:uid="{00000000-0005-0000-0000-0000C51B0000}"/>
    <cellStyle name="Normal 5 7 2 2" xfId="3179" xr:uid="{00000000-0005-0000-0000-0000C61B0000}"/>
    <cellStyle name="Normal 5 7 2 2 2" xfId="7402" xr:uid="{00000000-0005-0000-0000-0000C71B0000}"/>
    <cellStyle name="Normal 5 7 2 3" xfId="5257" xr:uid="{00000000-0005-0000-0000-0000C81B0000}"/>
    <cellStyle name="Normal 5 7 3" xfId="1362" xr:uid="{00000000-0005-0000-0000-0000C91B0000}"/>
    <cellStyle name="Normal 5 7 3 2" xfId="3592" xr:uid="{00000000-0005-0000-0000-0000CA1B0000}"/>
    <cellStyle name="Normal 5 7 3 2 2" xfId="7815" xr:uid="{00000000-0005-0000-0000-0000CB1B0000}"/>
    <cellStyle name="Normal 5 7 3 3" xfId="5670" xr:uid="{00000000-0005-0000-0000-0000CC1B0000}"/>
    <cellStyle name="Normal 5 7 4" xfId="1775" xr:uid="{00000000-0005-0000-0000-0000CD1B0000}"/>
    <cellStyle name="Normal 5 7 4 2" xfId="4005" xr:uid="{00000000-0005-0000-0000-0000CE1B0000}"/>
    <cellStyle name="Normal 5 7 4 2 2" xfId="8228" xr:uid="{00000000-0005-0000-0000-0000CF1B0000}"/>
    <cellStyle name="Normal 5 7 4 3" xfId="6083" xr:uid="{00000000-0005-0000-0000-0000D01B0000}"/>
    <cellStyle name="Normal 5 7 5" xfId="2189" xr:uid="{00000000-0005-0000-0000-0000D11B0000}"/>
    <cellStyle name="Normal 5 7 5 2" xfId="4418" xr:uid="{00000000-0005-0000-0000-0000D21B0000}"/>
    <cellStyle name="Normal 5 7 5 2 2" xfId="8641" xr:uid="{00000000-0005-0000-0000-0000D31B0000}"/>
    <cellStyle name="Normal 5 7 5 3" xfId="6496" xr:uid="{00000000-0005-0000-0000-0000D41B0000}"/>
    <cellStyle name="Normal 5 7 6" xfId="2625" xr:uid="{00000000-0005-0000-0000-0000D51B0000}"/>
    <cellStyle name="Normal 5 7 6 2" xfId="6909" xr:uid="{00000000-0005-0000-0000-0000D61B0000}"/>
    <cellStyle name="Normal 5 7 7" xfId="4844" xr:uid="{00000000-0005-0000-0000-0000D71B0000}"/>
    <cellStyle name="Normal 5 8" xfId="881" xr:uid="{00000000-0005-0000-0000-0000D81B0000}"/>
    <cellStyle name="Normal 5 8 2" xfId="3116" xr:uid="{00000000-0005-0000-0000-0000D91B0000}"/>
    <cellStyle name="Normal 5 8 2 2" xfId="7339" xr:uid="{00000000-0005-0000-0000-0000DA1B0000}"/>
    <cellStyle name="Normal 5 8 3" xfId="5194" xr:uid="{00000000-0005-0000-0000-0000DB1B0000}"/>
    <cellStyle name="Normal 5 9" xfId="1299" xr:uid="{00000000-0005-0000-0000-0000DC1B0000}"/>
    <cellStyle name="Normal 5 9 2" xfId="3529" xr:uid="{00000000-0005-0000-0000-0000DD1B0000}"/>
    <cellStyle name="Normal 5 9 2 2" xfId="7752" xr:uid="{00000000-0005-0000-0000-0000DE1B0000}"/>
    <cellStyle name="Normal 5 9 3" xfId="5607"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90" xr:uid="{00000000-0005-0000-0000-0000E81B0000}"/>
    <cellStyle name="Normal 8 10 2" xfId="4419" xr:uid="{00000000-0005-0000-0000-0000E91B0000}"/>
    <cellStyle name="Normal 8 10 2 2" xfId="8642" xr:uid="{00000000-0005-0000-0000-0000EA1B0000}"/>
    <cellStyle name="Normal 8 10 3" xfId="6497" xr:uid="{00000000-0005-0000-0000-0000EB1B0000}"/>
    <cellStyle name="Normal 8 11" xfId="2626" xr:uid="{00000000-0005-0000-0000-0000EC1B0000}"/>
    <cellStyle name="Normal 8 11 2" xfId="6910" xr:uid="{00000000-0005-0000-0000-0000ED1B0000}"/>
    <cellStyle name="Normal 8 12" xfId="4845" xr:uid="{00000000-0005-0000-0000-0000EE1B0000}"/>
    <cellStyle name="Normal 8 2" xfId="479" xr:uid="{00000000-0005-0000-0000-0000EF1B0000}"/>
    <cellStyle name="Normal 8 2 10" xfId="2627" xr:uid="{00000000-0005-0000-0000-0000F01B0000}"/>
    <cellStyle name="Normal 8 2 10 2" xfId="6911" xr:uid="{00000000-0005-0000-0000-0000F11B0000}"/>
    <cellStyle name="Normal 8 2 11" xfId="4846" xr:uid="{00000000-0005-0000-0000-0000F21B0000}"/>
    <cellStyle name="Normal 8 2 2" xfId="480" xr:uid="{00000000-0005-0000-0000-0000F31B0000}"/>
    <cellStyle name="Normal 8 2 2 10" xfId="4847"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1" xr:uid="{00000000-0005-0000-0000-0000F81B0000}"/>
    <cellStyle name="Normal 8 2 2 2 2 2 2 2" xfId="3185" xr:uid="{00000000-0005-0000-0000-0000F91B0000}"/>
    <cellStyle name="Normal 8 2 2 2 2 2 2 2 2" xfId="7408" xr:uid="{00000000-0005-0000-0000-0000FA1B0000}"/>
    <cellStyle name="Normal 8 2 2 2 2 2 2 3" xfId="5263" xr:uid="{00000000-0005-0000-0000-0000FB1B0000}"/>
    <cellStyle name="Normal 8 2 2 2 2 2 3" xfId="1368" xr:uid="{00000000-0005-0000-0000-0000FC1B0000}"/>
    <cellStyle name="Normal 8 2 2 2 2 2 3 2" xfId="3598" xr:uid="{00000000-0005-0000-0000-0000FD1B0000}"/>
    <cellStyle name="Normal 8 2 2 2 2 2 3 2 2" xfId="7821" xr:uid="{00000000-0005-0000-0000-0000FE1B0000}"/>
    <cellStyle name="Normal 8 2 2 2 2 2 3 3" xfId="5676" xr:uid="{00000000-0005-0000-0000-0000FF1B0000}"/>
    <cellStyle name="Normal 8 2 2 2 2 2 4" xfId="1781" xr:uid="{00000000-0005-0000-0000-0000001C0000}"/>
    <cellStyle name="Normal 8 2 2 2 2 2 4 2" xfId="4011" xr:uid="{00000000-0005-0000-0000-0000011C0000}"/>
    <cellStyle name="Normal 8 2 2 2 2 2 4 2 2" xfId="8234" xr:uid="{00000000-0005-0000-0000-0000021C0000}"/>
    <cellStyle name="Normal 8 2 2 2 2 2 4 3" xfId="6089" xr:uid="{00000000-0005-0000-0000-0000031C0000}"/>
    <cellStyle name="Normal 8 2 2 2 2 2 5" xfId="2195" xr:uid="{00000000-0005-0000-0000-0000041C0000}"/>
    <cellStyle name="Normal 8 2 2 2 2 2 5 2" xfId="4424" xr:uid="{00000000-0005-0000-0000-0000051C0000}"/>
    <cellStyle name="Normal 8 2 2 2 2 2 5 2 2" xfId="8647" xr:uid="{00000000-0005-0000-0000-0000061C0000}"/>
    <cellStyle name="Normal 8 2 2 2 2 2 5 3" xfId="6502" xr:uid="{00000000-0005-0000-0000-0000071C0000}"/>
    <cellStyle name="Normal 8 2 2 2 2 2 6" xfId="2631" xr:uid="{00000000-0005-0000-0000-0000081C0000}"/>
    <cellStyle name="Normal 8 2 2 2 2 2 6 2" xfId="6915" xr:uid="{00000000-0005-0000-0000-0000091C0000}"/>
    <cellStyle name="Normal 8 2 2 2 2 2 7" xfId="4850" xr:uid="{00000000-0005-0000-0000-00000A1C0000}"/>
    <cellStyle name="Normal 8 2 2 2 2 3" xfId="950" xr:uid="{00000000-0005-0000-0000-00000B1C0000}"/>
    <cellStyle name="Normal 8 2 2 2 2 3 2" xfId="3184" xr:uid="{00000000-0005-0000-0000-00000C1C0000}"/>
    <cellStyle name="Normal 8 2 2 2 2 3 2 2" xfId="7407" xr:uid="{00000000-0005-0000-0000-00000D1C0000}"/>
    <cellStyle name="Normal 8 2 2 2 2 3 3" xfId="5262" xr:uid="{00000000-0005-0000-0000-00000E1C0000}"/>
    <cellStyle name="Normal 8 2 2 2 2 4" xfId="1367" xr:uid="{00000000-0005-0000-0000-00000F1C0000}"/>
    <cellStyle name="Normal 8 2 2 2 2 4 2" xfId="3597" xr:uid="{00000000-0005-0000-0000-0000101C0000}"/>
    <cellStyle name="Normal 8 2 2 2 2 4 2 2" xfId="7820" xr:uid="{00000000-0005-0000-0000-0000111C0000}"/>
    <cellStyle name="Normal 8 2 2 2 2 4 3" xfId="5675" xr:uid="{00000000-0005-0000-0000-0000121C0000}"/>
    <cellStyle name="Normal 8 2 2 2 2 5" xfId="1780" xr:uid="{00000000-0005-0000-0000-0000131C0000}"/>
    <cellStyle name="Normal 8 2 2 2 2 5 2" xfId="4010" xr:uid="{00000000-0005-0000-0000-0000141C0000}"/>
    <cellStyle name="Normal 8 2 2 2 2 5 2 2" xfId="8233" xr:uid="{00000000-0005-0000-0000-0000151C0000}"/>
    <cellStyle name="Normal 8 2 2 2 2 5 3" xfId="6088" xr:uid="{00000000-0005-0000-0000-0000161C0000}"/>
    <cellStyle name="Normal 8 2 2 2 2 6" xfId="2194" xr:uid="{00000000-0005-0000-0000-0000171C0000}"/>
    <cellStyle name="Normal 8 2 2 2 2 6 2" xfId="4423" xr:uid="{00000000-0005-0000-0000-0000181C0000}"/>
    <cellStyle name="Normal 8 2 2 2 2 6 2 2" xfId="8646" xr:uid="{00000000-0005-0000-0000-0000191C0000}"/>
    <cellStyle name="Normal 8 2 2 2 2 6 3" xfId="6501" xr:uid="{00000000-0005-0000-0000-00001A1C0000}"/>
    <cellStyle name="Normal 8 2 2 2 2 7" xfId="2630" xr:uid="{00000000-0005-0000-0000-00001B1C0000}"/>
    <cellStyle name="Normal 8 2 2 2 2 7 2" xfId="6914" xr:uid="{00000000-0005-0000-0000-00001C1C0000}"/>
    <cellStyle name="Normal 8 2 2 2 2 8" xfId="4849" xr:uid="{00000000-0005-0000-0000-00001D1C0000}"/>
    <cellStyle name="Normal 8 2 2 2 3" xfId="484" xr:uid="{00000000-0005-0000-0000-00001E1C0000}"/>
    <cellStyle name="Normal 8 2 2 2 3 2" xfId="952" xr:uid="{00000000-0005-0000-0000-00001F1C0000}"/>
    <cellStyle name="Normal 8 2 2 2 3 2 2" xfId="3186" xr:uid="{00000000-0005-0000-0000-0000201C0000}"/>
    <cellStyle name="Normal 8 2 2 2 3 2 2 2" xfId="7409" xr:uid="{00000000-0005-0000-0000-0000211C0000}"/>
    <cellStyle name="Normal 8 2 2 2 3 2 3" xfId="5264" xr:uid="{00000000-0005-0000-0000-0000221C0000}"/>
    <cellStyle name="Normal 8 2 2 2 3 3" xfId="1369" xr:uid="{00000000-0005-0000-0000-0000231C0000}"/>
    <cellStyle name="Normal 8 2 2 2 3 3 2" xfId="3599" xr:uid="{00000000-0005-0000-0000-0000241C0000}"/>
    <cellStyle name="Normal 8 2 2 2 3 3 2 2" xfId="7822" xr:uid="{00000000-0005-0000-0000-0000251C0000}"/>
    <cellStyle name="Normal 8 2 2 2 3 3 3" xfId="5677" xr:uid="{00000000-0005-0000-0000-0000261C0000}"/>
    <cellStyle name="Normal 8 2 2 2 3 4" xfId="1782" xr:uid="{00000000-0005-0000-0000-0000271C0000}"/>
    <cellStyle name="Normal 8 2 2 2 3 4 2" xfId="4012" xr:uid="{00000000-0005-0000-0000-0000281C0000}"/>
    <cellStyle name="Normal 8 2 2 2 3 4 2 2" xfId="8235" xr:uid="{00000000-0005-0000-0000-0000291C0000}"/>
    <cellStyle name="Normal 8 2 2 2 3 4 3" xfId="6090" xr:uid="{00000000-0005-0000-0000-00002A1C0000}"/>
    <cellStyle name="Normal 8 2 2 2 3 5" xfId="2196" xr:uid="{00000000-0005-0000-0000-00002B1C0000}"/>
    <cellStyle name="Normal 8 2 2 2 3 5 2" xfId="4425" xr:uid="{00000000-0005-0000-0000-00002C1C0000}"/>
    <cellStyle name="Normal 8 2 2 2 3 5 2 2" xfId="8648" xr:uid="{00000000-0005-0000-0000-00002D1C0000}"/>
    <cellStyle name="Normal 8 2 2 2 3 5 3" xfId="6503" xr:uid="{00000000-0005-0000-0000-00002E1C0000}"/>
    <cellStyle name="Normal 8 2 2 2 3 6" xfId="2632" xr:uid="{00000000-0005-0000-0000-00002F1C0000}"/>
    <cellStyle name="Normal 8 2 2 2 3 6 2" xfId="6916" xr:uid="{00000000-0005-0000-0000-0000301C0000}"/>
    <cellStyle name="Normal 8 2 2 2 3 7" xfId="4851" xr:uid="{00000000-0005-0000-0000-0000311C0000}"/>
    <cellStyle name="Normal 8 2 2 2 4" xfId="949" xr:uid="{00000000-0005-0000-0000-0000321C0000}"/>
    <cellStyle name="Normal 8 2 2 2 4 2" xfId="3183" xr:uid="{00000000-0005-0000-0000-0000331C0000}"/>
    <cellStyle name="Normal 8 2 2 2 4 2 2" xfId="7406" xr:uid="{00000000-0005-0000-0000-0000341C0000}"/>
    <cellStyle name="Normal 8 2 2 2 4 3" xfId="5261" xr:uid="{00000000-0005-0000-0000-0000351C0000}"/>
    <cellStyle name="Normal 8 2 2 2 5" xfId="1366" xr:uid="{00000000-0005-0000-0000-0000361C0000}"/>
    <cellStyle name="Normal 8 2 2 2 5 2" xfId="3596" xr:uid="{00000000-0005-0000-0000-0000371C0000}"/>
    <cellStyle name="Normal 8 2 2 2 5 2 2" xfId="7819" xr:uid="{00000000-0005-0000-0000-0000381C0000}"/>
    <cellStyle name="Normal 8 2 2 2 5 3" xfId="5674" xr:uid="{00000000-0005-0000-0000-0000391C0000}"/>
    <cellStyle name="Normal 8 2 2 2 6" xfId="1779" xr:uid="{00000000-0005-0000-0000-00003A1C0000}"/>
    <cellStyle name="Normal 8 2 2 2 6 2" xfId="4009" xr:uid="{00000000-0005-0000-0000-00003B1C0000}"/>
    <cellStyle name="Normal 8 2 2 2 6 2 2" xfId="8232" xr:uid="{00000000-0005-0000-0000-00003C1C0000}"/>
    <cellStyle name="Normal 8 2 2 2 6 3" xfId="6087" xr:uid="{00000000-0005-0000-0000-00003D1C0000}"/>
    <cellStyle name="Normal 8 2 2 2 7" xfId="2193" xr:uid="{00000000-0005-0000-0000-00003E1C0000}"/>
    <cellStyle name="Normal 8 2 2 2 7 2" xfId="4422" xr:uid="{00000000-0005-0000-0000-00003F1C0000}"/>
    <cellStyle name="Normal 8 2 2 2 7 2 2" xfId="8645" xr:uid="{00000000-0005-0000-0000-0000401C0000}"/>
    <cellStyle name="Normal 8 2 2 2 7 3" xfId="6500" xr:uid="{00000000-0005-0000-0000-0000411C0000}"/>
    <cellStyle name="Normal 8 2 2 2 8" xfId="2629" xr:uid="{00000000-0005-0000-0000-0000421C0000}"/>
    <cellStyle name="Normal 8 2 2 2 8 2" xfId="6913" xr:uid="{00000000-0005-0000-0000-0000431C0000}"/>
    <cellStyle name="Normal 8 2 2 2 9" xfId="4848" xr:uid="{00000000-0005-0000-0000-0000441C0000}"/>
    <cellStyle name="Normal 8 2 2 3" xfId="485" xr:uid="{00000000-0005-0000-0000-0000451C0000}"/>
    <cellStyle name="Normal 8 2 2 3 2" xfId="486" xr:uid="{00000000-0005-0000-0000-0000461C0000}"/>
    <cellStyle name="Normal 8 2 2 3 2 2" xfId="954" xr:uid="{00000000-0005-0000-0000-0000471C0000}"/>
    <cellStyle name="Normal 8 2 2 3 2 2 2" xfId="3188" xr:uid="{00000000-0005-0000-0000-0000481C0000}"/>
    <cellStyle name="Normal 8 2 2 3 2 2 2 2" xfId="7411" xr:uid="{00000000-0005-0000-0000-0000491C0000}"/>
    <cellStyle name="Normal 8 2 2 3 2 2 3" xfId="5266" xr:uid="{00000000-0005-0000-0000-00004A1C0000}"/>
    <cellStyle name="Normal 8 2 2 3 2 3" xfId="1371" xr:uid="{00000000-0005-0000-0000-00004B1C0000}"/>
    <cellStyle name="Normal 8 2 2 3 2 3 2" xfId="3601" xr:uid="{00000000-0005-0000-0000-00004C1C0000}"/>
    <cellStyle name="Normal 8 2 2 3 2 3 2 2" xfId="7824" xr:uid="{00000000-0005-0000-0000-00004D1C0000}"/>
    <cellStyle name="Normal 8 2 2 3 2 3 3" xfId="5679" xr:uid="{00000000-0005-0000-0000-00004E1C0000}"/>
    <cellStyle name="Normal 8 2 2 3 2 4" xfId="1784" xr:uid="{00000000-0005-0000-0000-00004F1C0000}"/>
    <cellStyle name="Normal 8 2 2 3 2 4 2" xfId="4014" xr:uid="{00000000-0005-0000-0000-0000501C0000}"/>
    <cellStyle name="Normal 8 2 2 3 2 4 2 2" xfId="8237" xr:uid="{00000000-0005-0000-0000-0000511C0000}"/>
    <cellStyle name="Normal 8 2 2 3 2 4 3" xfId="6092" xr:uid="{00000000-0005-0000-0000-0000521C0000}"/>
    <cellStyle name="Normal 8 2 2 3 2 5" xfId="2198" xr:uid="{00000000-0005-0000-0000-0000531C0000}"/>
    <cellStyle name="Normal 8 2 2 3 2 5 2" xfId="4427" xr:uid="{00000000-0005-0000-0000-0000541C0000}"/>
    <cellStyle name="Normal 8 2 2 3 2 5 2 2" xfId="8650" xr:uid="{00000000-0005-0000-0000-0000551C0000}"/>
    <cellStyle name="Normal 8 2 2 3 2 5 3" xfId="6505" xr:uid="{00000000-0005-0000-0000-0000561C0000}"/>
    <cellStyle name="Normal 8 2 2 3 2 6" xfId="2634" xr:uid="{00000000-0005-0000-0000-0000571C0000}"/>
    <cellStyle name="Normal 8 2 2 3 2 6 2" xfId="6918" xr:uid="{00000000-0005-0000-0000-0000581C0000}"/>
    <cellStyle name="Normal 8 2 2 3 2 7" xfId="4853" xr:uid="{00000000-0005-0000-0000-0000591C0000}"/>
    <cellStyle name="Normal 8 2 2 3 3" xfId="953" xr:uid="{00000000-0005-0000-0000-00005A1C0000}"/>
    <cellStyle name="Normal 8 2 2 3 3 2" xfId="3187" xr:uid="{00000000-0005-0000-0000-00005B1C0000}"/>
    <cellStyle name="Normal 8 2 2 3 3 2 2" xfId="7410" xr:uid="{00000000-0005-0000-0000-00005C1C0000}"/>
    <cellStyle name="Normal 8 2 2 3 3 3" xfId="5265" xr:uid="{00000000-0005-0000-0000-00005D1C0000}"/>
    <cellStyle name="Normal 8 2 2 3 4" xfId="1370" xr:uid="{00000000-0005-0000-0000-00005E1C0000}"/>
    <cellStyle name="Normal 8 2 2 3 4 2" xfId="3600" xr:uid="{00000000-0005-0000-0000-00005F1C0000}"/>
    <cellStyle name="Normal 8 2 2 3 4 2 2" xfId="7823" xr:uid="{00000000-0005-0000-0000-0000601C0000}"/>
    <cellStyle name="Normal 8 2 2 3 4 3" xfId="5678" xr:uid="{00000000-0005-0000-0000-0000611C0000}"/>
    <cellStyle name="Normal 8 2 2 3 5" xfId="1783" xr:uid="{00000000-0005-0000-0000-0000621C0000}"/>
    <cellStyle name="Normal 8 2 2 3 5 2" xfId="4013" xr:uid="{00000000-0005-0000-0000-0000631C0000}"/>
    <cellStyle name="Normal 8 2 2 3 5 2 2" xfId="8236" xr:uid="{00000000-0005-0000-0000-0000641C0000}"/>
    <cellStyle name="Normal 8 2 2 3 5 3" xfId="6091" xr:uid="{00000000-0005-0000-0000-0000651C0000}"/>
    <cellStyle name="Normal 8 2 2 3 6" xfId="2197" xr:uid="{00000000-0005-0000-0000-0000661C0000}"/>
    <cellStyle name="Normal 8 2 2 3 6 2" xfId="4426" xr:uid="{00000000-0005-0000-0000-0000671C0000}"/>
    <cellStyle name="Normal 8 2 2 3 6 2 2" xfId="8649" xr:uid="{00000000-0005-0000-0000-0000681C0000}"/>
    <cellStyle name="Normal 8 2 2 3 6 3" xfId="6504" xr:uid="{00000000-0005-0000-0000-0000691C0000}"/>
    <cellStyle name="Normal 8 2 2 3 7" xfId="2633" xr:uid="{00000000-0005-0000-0000-00006A1C0000}"/>
    <cellStyle name="Normal 8 2 2 3 7 2" xfId="6917" xr:uid="{00000000-0005-0000-0000-00006B1C0000}"/>
    <cellStyle name="Normal 8 2 2 3 8" xfId="4852" xr:uid="{00000000-0005-0000-0000-00006C1C0000}"/>
    <cellStyle name="Normal 8 2 2 4" xfId="487" xr:uid="{00000000-0005-0000-0000-00006D1C0000}"/>
    <cellStyle name="Normal 8 2 2 4 2" xfId="955" xr:uid="{00000000-0005-0000-0000-00006E1C0000}"/>
    <cellStyle name="Normal 8 2 2 4 2 2" xfId="3189" xr:uid="{00000000-0005-0000-0000-00006F1C0000}"/>
    <cellStyle name="Normal 8 2 2 4 2 2 2" xfId="7412" xr:uid="{00000000-0005-0000-0000-0000701C0000}"/>
    <cellStyle name="Normal 8 2 2 4 2 3" xfId="5267" xr:uid="{00000000-0005-0000-0000-0000711C0000}"/>
    <cellStyle name="Normal 8 2 2 4 3" xfId="1372" xr:uid="{00000000-0005-0000-0000-0000721C0000}"/>
    <cellStyle name="Normal 8 2 2 4 3 2" xfId="3602" xr:uid="{00000000-0005-0000-0000-0000731C0000}"/>
    <cellStyle name="Normal 8 2 2 4 3 2 2" xfId="7825" xr:uid="{00000000-0005-0000-0000-0000741C0000}"/>
    <cellStyle name="Normal 8 2 2 4 3 3" xfId="5680" xr:uid="{00000000-0005-0000-0000-0000751C0000}"/>
    <cellStyle name="Normal 8 2 2 4 4" xfId="1785" xr:uid="{00000000-0005-0000-0000-0000761C0000}"/>
    <cellStyle name="Normal 8 2 2 4 4 2" xfId="4015" xr:uid="{00000000-0005-0000-0000-0000771C0000}"/>
    <cellStyle name="Normal 8 2 2 4 4 2 2" xfId="8238" xr:uid="{00000000-0005-0000-0000-0000781C0000}"/>
    <cellStyle name="Normal 8 2 2 4 4 3" xfId="6093" xr:uid="{00000000-0005-0000-0000-0000791C0000}"/>
    <cellStyle name="Normal 8 2 2 4 5" xfId="2199" xr:uid="{00000000-0005-0000-0000-00007A1C0000}"/>
    <cellStyle name="Normal 8 2 2 4 5 2" xfId="4428" xr:uid="{00000000-0005-0000-0000-00007B1C0000}"/>
    <cellStyle name="Normal 8 2 2 4 5 2 2" xfId="8651" xr:uid="{00000000-0005-0000-0000-00007C1C0000}"/>
    <cellStyle name="Normal 8 2 2 4 5 3" xfId="6506" xr:uid="{00000000-0005-0000-0000-00007D1C0000}"/>
    <cellStyle name="Normal 8 2 2 4 6" xfId="2635" xr:uid="{00000000-0005-0000-0000-00007E1C0000}"/>
    <cellStyle name="Normal 8 2 2 4 6 2" xfId="6919" xr:uid="{00000000-0005-0000-0000-00007F1C0000}"/>
    <cellStyle name="Normal 8 2 2 4 7" xfId="4854" xr:uid="{00000000-0005-0000-0000-0000801C0000}"/>
    <cellStyle name="Normal 8 2 2 5" xfId="948" xr:uid="{00000000-0005-0000-0000-0000811C0000}"/>
    <cellStyle name="Normal 8 2 2 5 2" xfId="3182" xr:uid="{00000000-0005-0000-0000-0000821C0000}"/>
    <cellStyle name="Normal 8 2 2 5 2 2" xfId="7405" xr:uid="{00000000-0005-0000-0000-0000831C0000}"/>
    <cellStyle name="Normal 8 2 2 5 3" xfId="5260" xr:uid="{00000000-0005-0000-0000-0000841C0000}"/>
    <cellStyle name="Normal 8 2 2 6" xfId="1365" xr:uid="{00000000-0005-0000-0000-0000851C0000}"/>
    <cellStyle name="Normal 8 2 2 6 2" xfId="3595" xr:uid="{00000000-0005-0000-0000-0000861C0000}"/>
    <cellStyle name="Normal 8 2 2 6 2 2" xfId="7818" xr:uid="{00000000-0005-0000-0000-0000871C0000}"/>
    <cellStyle name="Normal 8 2 2 6 3" xfId="5673" xr:uid="{00000000-0005-0000-0000-0000881C0000}"/>
    <cellStyle name="Normal 8 2 2 7" xfId="1778" xr:uid="{00000000-0005-0000-0000-0000891C0000}"/>
    <cellStyle name="Normal 8 2 2 7 2" xfId="4008" xr:uid="{00000000-0005-0000-0000-00008A1C0000}"/>
    <cellStyle name="Normal 8 2 2 7 2 2" xfId="8231" xr:uid="{00000000-0005-0000-0000-00008B1C0000}"/>
    <cellStyle name="Normal 8 2 2 7 3" xfId="6086" xr:uid="{00000000-0005-0000-0000-00008C1C0000}"/>
    <cellStyle name="Normal 8 2 2 8" xfId="2192" xr:uid="{00000000-0005-0000-0000-00008D1C0000}"/>
    <cellStyle name="Normal 8 2 2 8 2" xfId="4421" xr:uid="{00000000-0005-0000-0000-00008E1C0000}"/>
    <cellStyle name="Normal 8 2 2 8 2 2" xfId="8644" xr:uid="{00000000-0005-0000-0000-00008F1C0000}"/>
    <cellStyle name="Normal 8 2 2 8 3" xfId="6499" xr:uid="{00000000-0005-0000-0000-0000901C0000}"/>
    <cellStyle name="Normal 8 2 2 9" xfId="2628" xr:uid="{00000000-0005-0000-0000-0000911C0000}"/>
    <cellStyle name="Normal 8 2 2 9 2" xfId="6912"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8" xr:uid="{00000000-0005-0000-0000-0000961C0000}"/>
    <cellStyle name="Normal 8 2 3 2 2 2 2" xfId="3192" xr:uid="{00000000-0005-0000-0000-0000971C0000}"/>
    <cellStyle name="Normal 8 2 3 2 2 2 2 2" xfId="7415" xr:uid="{00000000-0005-0000-0000-0000981C0000}"/>
    <cellStyle name="Normal 8 2 3 2 2 2 3" xfId="5270" xr:uid="{00000000-0005-0000-0000-0000991C0000}"/>
    <cellStyle name="Normal 8 2 3 2 2 3" xfId="1375" xr:uid="{00000000-0005-0000-0000-00009A1C0000}"/>
    <cellStyle name="Normal 8 2 3 2 2 3 2" xfId="3605" xr:uid="{00000000-0005-0000-0000-00009B1C0000}"/>
    <cellStyle name="Normal 8 2 3 2 2 3 2 2" xfId="7828" xr:uid="{00000000-0005-0000-0000-00009C1C0000}"/>
    <cellStyle name="Normal 8 2 3 2 2 3 3" xfId="5683" xr:uid="{00000000-0005-0000-0000-00009D1C0000}"/>
    <cellStyle name="Normal 8 2 3 2 2 4" xfId="1788" xr:uid="{00000000-0005-0000-0000-00009E1C0000}"/>
    <cellStyle name="Normal 8 2 3 2 2 4 2" xfId="4018" xr:uid="{00000000-0005-0000-0000-00009F1C0000}"/>
    <cellStyle name="Normal 8 2 3 2 2 4 2 2" xfId="8241" xr:uid="{00000000-0005-0000-0000-0000A01C0000}"/>
    <cellStyle name="Normal 8 2 3 2 2 4 3" xfId="6096" xr:uid="{00000000-0005-0000-0000-0000A11C0000}"/>
    <cellStyle name="Normal 8 2 3 2 2 5" xfId="2202" xr:uid="{00000000-0005-0000-0000-0000A21C0000}"/>
    <cellStyle name="Normal 8 2 3 2 2 5 2" xfId="4431" xr:uid="{00000000-0005-0000-0000-0000A31C0000}"/>
    <cellStyle name="Normal 8 2 3 2 2 5 2 2" xfId="8654" xr:uid="{00000000-0005-0000-0000-0000A41C0000}"/>
    <cellStyle name="Normal 8 2 3 2 2 5 3" xfId="6509" xr:uid="{00000000-0005-0000-0000-0000A51C0000}"/>
    <cellStyle name="Normal 8 2 3 2 2 6" xfId="2638" xr:uid="{00000000-0005-0000-0000-0000A61C0000}"/>
    <cellStyle name="Normal 8 2 3 2 2 6 2" xfId="6922" xr:uid="{00000000-0005-0000-0000-0000A71C0000}"/>
    <cellStyle name="Normal 8 2 3 2 2 7" xfId="4857" xr:uid="{00000000-0005-0000-0000-0000A81C0000}"/>
    <cellStyle name="Normal 8 2 3 2 3" xfId="957" xr:uid="{00000000-0005-0000-0000-0000A91C0000}"/>
    <cellStyle name="Normal 8 2 3 2 3 2" xfId="3191" xr:uid="{00000000-0005-0000-0000-0000AA1C0000}"/>
    <cellStyle name="Normal 8 2 3 2 3 2 2" xfId="7414" xr:uid="{00000000-0005-0000-0000-0000AB1C0000}"/>
    <cellStyle name="Normal 8 2 3 2 3 3" xfId="5269" xr:uid="{00000000-0005-0000-0000-0000AC1C0000}"/>
    <cellStyle name="Normal 8 2 3 2 4" xfId="1374" xr:uid="{00000000-0005-0000-0000-0000AD1C0000}"/>
    <cellStyle name="Normal 8 2 3 2 4 2" xfId="3604" xr:uid="{00000000-0005-0000-0000-0000AE1C0000}"/>
    <cellStyle name="Normal 8 2 3 2 4 2 2" xfId="7827" xr:uid="{00000000-0005-0000-0000-0000AF1C0000}"/>
    <cellStyle name="Normal 8 2 3 2 4 3" xfId="5682" xr:uid="{00000000-0005-0000-0000-0000B01C0000}"/>
    <cellStyle name="Normal 8 2 3 2 5" xfId="1787" xr:uid="{00000000-0005-0000-0000-0000B11C0000}"/>
    <cellStyle name="Normal 8 2 3 2 5 2" xfId="4017" xr:uid="{00000000-0005-0000-0000-0000B21C0000}"/>
    <cellStyle name="Normal 8 2 3 2 5 2 2" xfId="8240" xr:uid="{00000000-0005-0000-0000-0000B31C0000}"/>
    <cellStyle name="Normal 8 2 3 2 5 3" xfId="6095" xr:uid="{00000000-0005-0000-0000-0000B41C0000}"/>
    <cellStyle name="Normal 8 2 3 2 6" xfId="2201" xr:uid="{00000000-0005-0000-0000-0000B51C0000}"/>
    <cellStyle name="Normal 8 2 3 2 6 2" xfId="4430" xr:uid="{00000000-0005-0000-0000-0000B61C0000}"/>
    <cellStyle name="Normal 8 2 3 2 6 2 2" xfId="8653" xr:uid="{00000000-0005-0000-0000-0000B71C0000}"/>
    <cellStyle name="Normal 8 2 3 2 6 3" xfId="6508" xr:uid="{00000000-0005-0000-0000-0000B81C0000}"/>
    <cellStyle name="Normal 8 2 3 2 7" xfId="2637" xr:uid="{00000000-0005-0000-0000-0000B91C0000}"/>
    <cellStyle name="Normal 8 2 3 2 7 2" xfId="6921" xr:uid="{00000000-0005-0000-0000-0000BA1C0000}"/>
    <cellStyle name="Normal 8 2 3 2 8" xfId="4856" xr:uid="{00000000-0005-0000-0000-0000BB1C0000}"/>
    <cellStyle name="Normal 8 2 3 3" xfId="491" xr:uid="{00000000-0005-0000-0000-0000BC1C0000}"/>
    <cellStyle name="Normal 8 2 3 3 2" xfId="959" xr:uid="{00000000-0005-0000-0000-0000BD1C0000}"/>
    <cellStyle name="Normal 8 2 3 3 2 2" xfId="3193" xr:uid="{00000000-0005-0000-0000-0000BE1C0000}"/>
    <cellStyle name="Normal 8 2 3 3 2 2 2" xfId="7416" xr:uid="{00000000-0005-0000-0000-0000BF1C0000}"/>
    <cellStyle name="Normal 8 2 3 3 2 3" xfId="5271" xr:uid="{00000000-0005-0000-0000-0000C01C0000}"/>
    <cellStyle name="Normal 8 2 3 3 3" xfId="1376" xr:uid="{00000000-0005-0000-0000-0000C11C0000}"/>
    <cellStyle name="Normal 8 2 3 3 3 2" xfId="3606" xr:uid="{00000000-0005-0000-0000-0000C21C0000}"/>
    <cellStyle name="Normal 8 2 3 3 3 2 2" xfId="7829" xr:uid="{00000000-0005-0000-0000-0000C31C0000}"/>
    <cellStyle name="Normal 8 2 3 3 3 3" xfId="5684" xr:uid="{00000000-0005-0000-0000-0000C41C0000}"/>
    <cellStyle name="Normal 8 2 3 3 4" xfId="1789" xr:uid="{00000000-0005-0000-0000-0000C51C0000}"/>
    <cellStyle name="Normal 8 2 3 3 4 2" xfId="4019" xr:uid="{00000000-0005-0000-0000-0000C61C0000}"/>
    <cellStyle name="Normal 8 2 3 3 4 2 2" xfId="8242" xr:uid="{00000000-0005-0000-0000-0000C71C0000}"/>
    <cellStyle name="Normal 8 2 3 3 4 3" xfId="6097" xr:uid="{00000000-0005-0000-0000-0000C81C0000}"/>
    <cellStyle name="Normal 8 2 3 3 5" xfId="2203" xr:uid="{00000000-0005-0000-0000-0000C91C0000}"/>
    <cellStyle name="Normal 8 2 3 3 5 2" xfId="4432" xr:uid="{00000000-0005-0000-0000-0000CA1C0000}"/>
    <cellStyle name="Normal 8 2 3 3 5 2 2" xfId="8655" xr:uid="{00000000-0005-0000-0000-0000CB1C0000}"/>
    <cellStyle name="Normal 8 2 3 3 5 3" xfId="6510" xr:uid="{00000000-0005-0000-0000-0000CC1C0000}"/>
    <cellStyle name="Normal 8 2 3 3 6" xfId="2639" xr:uid="{00000000-0005-0000-0000-0000CD1C0000}"/>
    <cellStyle name="Normal 8 2 3 3 6 2" xfId="6923" xr:uid="{00000000-0005-0000-0000-0000CE1C0000}"/>
    <cellStyle name="Normal 8 2 3 3 7" xfId="4858" xr:uid="{00000000-0005-0000-0000-0000CF1C0000}"/>
    <cellStyle name="Normal 8 2 3 4" xfId="956" xr:uid="{00000000-0005-0000-0000-0000D01C0000}"/>
    <cellStyle name="Normal 8 2 3 4 2" xfId="3190" xr:uid="{00000000-0005-0000-0000-0000D11C0000}"/>
    <cellStyle name="Normal 8 2 3 4 2 2" xfId="7413" xr:uid="{00000000-0005-0000-0000-0000D21C0000}"/>
    <cellStyle name="Normal 8 2 3 4 3" xfId="5268" xr:uid="{00000000-0005-0000-0000-0000D31C0000}"/>
    <cellStyle name="Normal 8 2 3 5" xfId="1373" xr:uid="{00000000-0005-0000-0000-0000D41C0000}"/>
    <cellStyle name="Normal 8 2 3 5 2" xfId="3603" xr:uid="{00000000-0005-0000-0000-0000D51C0000}"/>
    <cellStyle name="Normal 8 2 3 5 2 2" xfId="7826" xr:uid="{00000000-0005-0000-0000-0000D61C0000}"/>
    <cellStyle name="Normal 8 2 3 5 3" xfId="5681" xr:uid="{00000000-0005-0000-0000-0000D71C0000}"/>
    <cellStyle name="Normal 8 2 3 6" xfId="1786" xr:uid="{00000000-0005-0000-0000-0000D81C0000}"/>
    <cellStyle name="Normal 8 2 3 6 2" xfId="4016" xr:uid="{00000000-0005-0000-0000-0000D91C0000}"/>
    <cellStyle name="Normal 8 2 3 6 2 2" xfId="8239" xr:uid="{00000000-0005-0000-0000-0000DA1C0000}"/>
    <cellStyle name="Normal 8 2 3 6 3" xfId="6094" xr:uid="{00000000-0005-0000-0000-0000DB1C0000}"/>
    <cellStyle name="Normal 8 2 3 7" xfId="2200" xr:uid="{00000000-0005-0000-0000-0000DC1C0000}"/>
    <cellStyle name="Normal 8 2 3 7 2" xfId="4429" xr:uid="{00000000-0005-0000-0000-0000DD1C0000}"/>
    <cellStyle name="Normal 8 2 3 7 2 2" xfId="8652" xr:uid="{00000000-0005-0000-0000-0000DE1C0000}"/>
    <cellStyle name="Normal 8 2 3 7 3" xfId="6507" xr:uid="{00000000-0005-0000-0000-0000DF1C0000}"/>
    <cellStyle name="Normal 8 2 3 8" xfId="2636" xr:uid="{00000000-0005-0000-0000-0000E01C0000}"/>
    <cellStyle name="Normal 8 2 3 8 2" xfId="6920" xr:uid="{00000000-0005-0000-0000-0000E11C0000}"/>
    <cellStyle name="Normal 8 2 3 9" xfId="4855" xr:uid="{00000000-0005-0000-0000-0000E21C0000}"/>
    <cellStyle name="Normal 8 2 4" xfId="492" xr:uid="{00000000-0005-0000-0000-0000E31C0000}"/>
    <cellStyle name="Normal 8 2 4 2" xfId="493" xr:uid="{00000000-0005-0000-0000-0000E41C0000}"/>
    <cellStyle name="Normal 8 2 4 2 2" xfId="961" xr:uid="{00000000-0005-0000-0000-0000E51C0000}"/>
    <cellStyle name="Normal 8 2 4 2 2 2" xfId="3195" xr:uid="{00000000-0005-0000-0000-0000E61C0000}"/>
    <cellStyle name="Normal 8 2 4 2 2 2 2" xfId="7418" xr:uid="{00000000-0005-0000-0000-0000E71C0000}"/>
    <cellStyle name="Normal 8 2 4 2 2 3" xfId="5273" xr:uid="{00000000-0005-0000-0000-0000E81C0000}"/>
    <cellStyle name="Normal 8 2 4 2 3" xfId="1378" xr:uid="{00000000-0005-0000-0000-0000E91C0000}"/>
    <cellStyle name="Normal 8 2 4 2 3 2" xfId="3608" xr:uid="{00000000-0005-0000-0000-0000EA1C0000}"/>
    <cellStyle name="Normal 8 2 4 2 3 2 2" xfId="7831" xr:uid="{00000000-0005-0000-0000-0000EB1C0000}"/>
    <cellStyle name="Normal 8 2 4 2 3 3" xfId="5686" xr:uid="{00000000-0005-0000-0000-0000EC1C0000}"/>
    <cellStyle name="Normal 8 2 4 2 4" xfId="1791" xr:uid="{00000000-0005-0000-0000-0000ED1C0000}"/>
    <cellStyle name="Normal 8 2 4 2 4 2" xfId="4021" xr:uid="{00000000-0005-0000-0000-0000EE1C0000}"/>
    <cellStyle name="Normal 8 2 4 2 4 2 2" xfId="8244" xr:uid="{00000000-0005-0000-0000-0000EF1C0000}"/>
    <cellStyle name="Normal 8 2 4 2 4 3" xfId="6099" xr:uid="{00000000-0005-0000-0000-0000F01C0000}"/>
    <cellStyle name="Normal 8 2 4 2 5" xfId="2205" xr:uid="{00000000-0005-0000-0000-0000F11C0000}"/>
    <cellStyle name="Normal 8 2 4 2 5 2" xfId="4434" xr:uid="{00000000-0005-0000-0000-0000F21C0000}"/>
    <cellStyle name="Normal 8 2 4 2 5 2 2" xfId="8657" xr:uid="{00000000-0005-0000-0000-0000F31C0000}"/>
    <cellStyle name="Normal 8 2 4 2 5 3" xfId="6512" xr:uid="{00000000-0005-0000-0000-0000F41C0000}"/>
    <cellStyle name="Normal 8 2 4 2 6" xfId="2641" xr:uid="{00000000-0005-0000-0000-0000F51C0000}"/>
    <cellStyle name="Normal 8 2 4 2 6 2" xfId="6925" xr:uid="{00000000-0005-0000-0000-0000F61C0000}"/>
    <cellStyle name="Normal 8 2 4 2 7" xfId="4860" xr:uid="{00000000-0005-0000-0000-0000F71C0000}"/>
    <cellStyle name="Normal 8 2 4 3" xfId="960" xr:uid="{00000000-0005-0000-0000-0000F81C0000}"/>
    <cellStyle name="Normal 8 2 4 3 2" xfId="3194" xr:uid="{00000000-0005-0000-0000-0000F91C0000}"/>
    <cellStyle name="Normal 8 2 4 3 2 2" xfId="7417" xr:uid="{00000000-0005-0000-0000-0000FA1C0000}"/>
    <cellStyle name="Normal 8 2 4 3 3" xfId="5272" xr:uid="{00000000-0005-0000-0000-0000FB1C0000}"/>
    <cellStyle name="Normal 8 2 4 4" xfId="1377" xr:uid="{00000000-0005-0000-0000-0000FC1C0000}"/>
    <cellStyle name="Normal 8 2 4 4 2" xfId="3607" xr:uid="{00000000-0005-0000-0000-0000FD1C0000}"/>
    <cellStyle name="Normal 8 2 4 4 2 2" xfId="7830" xr:uid="{00000000-0005-0000-0000-0000FE1C0000}"/>
    <cellStyle name="Normal 8 2 4 4 3" xfId="5685" xr:uid="{00000000-0005-0000-0000-0000FF1C0000}"/>
    <cellStyle name="Normal 8 2 4 5" xfId="1790" xr:uid="{00000000-0005-0000-0000-0000001D0000}"/>
    <cellStyle name="Normal 8 2 4 5 2" xfId="4020" xr:uid="{00000000-0005-0000-0000-0000011D0000}"/>
    <cellStyle name="Normal 8 2 4 5 2 2" xfId="8243" xr:uid="{00000000-0005-0000-0000-0000021D0000}"/>
    <cellStyle name="Normal 8 2 4 5 3" xfId="6098" xr:uid="{00000000-0005-0000-0000-0000031D0000}"/>
    <cellStyle name="Normal 8 2 4 6" xfId="2204" xr:uid="{00000000-0005-0000-0000-0000041D0000}"/>
    <cellStyle name="Normal 8 2 4 6 2" xfId="4433" xr:uid="{00000000-0005-0000-0000-0000051D0000}"/>
    <cellStyle name="Normal 8 2 4 6 2 2" xfId="8656" xr:uid="{00000000-0005-0000-0000-0000061D0000}"/>
    <cellStyle name="Normal 8 2 4 6 3" xfId="6511" xr:uid="{00000000-0005-0000-0000-0000071D0000}"/>
    <cellStyle name="Normal 8 2 4 7" xfId="2640" xr:uid="{00000000-0005-0000-0000-0000081D0000}"/>
    <cellStyle name="Normal 8 2 4 7 2" xfId="6924" xr:uid="{00000000-0005-0000-0000-0000091D0000}"/>
    <cellStyle name="Normal 8 2 4 8" xfId="4859" xr:uid="{00000000-0005-0000-0000-00000A1D0000}"/>
    <cellStyle name="Normal 8 2 5" xfId="494" xr:uid="{00000000-0005-0000-0000-00000B1D0000}"/>
    <cellStyle name="Normal 8 2 5 2" xfId="962" xr:uid="{00000000-0005-0000-0000-00000C1D0000}"/>
    <cellStyle name="Normal 8 2 5 2 2" xfId="3196" xr:uid="{00000000-0005-0000-0000-00000D1D0000}"/>
    <cellStyle name="Normal 8 2 5 2 2 2" xfId="7419" xr:uid="{00000000-0005-0000-0000-00000E1D0000}"/>
    <cellStyle name="Normal 8 2 5 2 3" xfId="5274" xr:uid="{00000000-0005-0000-0000-00000F1D0000}"/>
    <cellStyle name="Normal 8 2 5 3" xfId="1379" xr:uid="{00000000-0005-0000-0000-0000101D0000}"/>
    <cellStyle name="Normal 8 2 5 3 2" xfId="3609" xr:uid="{00000000-0005-0000-0000-0000111D0000}"/>
    <cellStyle name="Normal 8 2 5 3 2 2" xfId="7832" xr:uid="{00000000-0005-0000-0000-0000121D0000}"/>
    <cellStyle name="Normal 8 2 5 3 3" xfId="5687" xr:uid="{00000000-0005-0000-0000-0000131D0000}"/>
    <cellStyle name="Normal 8 2 5 4" xfId="1792" xr:uid="{00000000-0005-0000-0000-0000141D0000}"/>
    <cellStyle name="Normal 8 2 5 4 2" xfId="4022" xr:uid="{00000000-0005-0000-0000-0000151D0000}"/>
    <cellStyle name="Normal 8 2 5 4 2 2" xfId="8245" xr:uid="{00000000-0005-0000-0000-0000161D0000}"/>
    <cellStyle name="Normal 8 2 5 4 3" xfId="6100" xr:uid="{00000000-0005-0000-0000-0000171D0000}"/>
    <cellStyle name="Normal 8 2 5 5" xfId="2206" xr:uid="{00000000-0005-0000-0000-0000181D0000}"/>
    <cellStyle name="Normal 8 2 5 5 2" xfId="4435" xr:uid="{00000000-0005-0000-0000-0000191D0000}"/>
    <cellStyle name="Normal 8 2 5 5 2 2" xfId="8658" xr:uid="{00000000-0005-0000-0000-00001A1D0000}"/>
    <cellStyle name="Normal 8 2 5 5 3" xfId="6513" xr:uid="{00000000-0005-0000-0000-00001B1D0000}"/>
    <cellStyle name="Normal 8 2 5 6" xfId="2642" xr:uid="{00000000-0005-0000-0000-00001C1D0000}"/>
    <cellStyle name="Normal 8 2 5 6 2" xfId="6926" xr:uid="{00000000-0005-0000-0000-00001D1D0000}"/>
    <cellStyle name="Normal 8 2 5 7" xfId="4861" xr:uid="{00000000-0005-0000-0000-00001E1D0000}"/>
    <cellStyle name="Normal 8 2 6" xfId="947" xr:uid="{00000000-0005-0000-0000-00001F1D0000}"/>
    <cellStyle name="Normal 8 2 6 2" xfId="3181" xr:uid="{00000000-0005-0000-0000-0000201D0000}"/>
    <cellStyle name="Normal 8 2 6 2 2" xfId="7404" xr:uid="{00000000-0005-0000-0000-0000211D0000}"/>
    <cellStyle name="Normal 8 2 6 3" xfId="5259" xr:uid="{00000000-0005-0000-0000-0000221D0000}"/>
    <cellStyle name="Normal 8 2 7" xfId="1364" xr:uid="{00000000-0005-0000-0000-0000231D0000}"/>
    <cellStyle name="Normal 8 2 7 2" xfId="3594" xr:uid="{00000000-0005-0000-0000-0000241D0000}"/>
    <cellStyle name="Normal 8 2 7 2 2" xfId="7817" xr:uid="{00000000-0005-0000-0000-0000251D0000}"/>
    <cellStyle name="Normal 8 2 7 3" xfId="5672" xr:uid="{00000000-0005-0000-0000-0000261D0000}"/>
    <cellStyle name="Normal 8 2 8" xfId="1777" xr:uid="{00000000-0005-0000-0000-0000271D0000}"/>
    <cellStyle name="Normal 8 2 8 2" xfId="4007" xr:uid="{00000000-0005-0000-0000-0000281D0000}"/>
    <cellStyle name="Normal 8 2 8 2 2" xfId="8230" xr:uid="{00000000-0005-0000-0000-0000291D0000}"/>
    <cellStyle name="Normal 8 2 8 3" xfId="6085" xr:uid="{00000000-0005-0000-0000-00002A1D0000}"/>
    <cellStyle name="Normal 8 2 9" xfId="2191" xr:uid="{00000000-0005-0000-0000-00002B1D0000}"/>
    <cellStyle name="Normal 8 2 9 2" xfId="4420" xr:uid="{00000000-0005-0000-0000-00002C1D0000}"/>
    <cellStyle name="Normal 8 2 9 2 2" xfId="8643" xr:uid="{00000000-0005-0000-0000-00002D1D0000}"/>
    <cellStyle name="Normal 8 2 9 3" xfId="6498" xr:uid="{00000000-0005-0000-0000-00002E1D0000}"/>
    <cellStyle name="Normal 8 3" xfId="495" xr:uid="{00000000-0005-0000-0000-00002F1D0000}"/>
    <cellStyle name="Normal 8 3 10" xfId="4862"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6" xr:uid="{00000000-0005-0000-0000-0000341D0000}"/>
    <cellStyle name="Normal 8 3 2 2 2 2 2" xfId="3200" xr:uid="{00000000-0005-0000-0000-0000351D0000}"/>
    <cellStyle name="Normal 8 3 2 2 2 2 2 2" xfId="7423" xr:uid="{00000000-0005-0000-0000-0000361D0000}"/>
    <cellStyle name="Normal 8 3 2 2 2 2 3" xfId="5278" xr:uid="{00000000-0005-0000-0000-0000371D0000}"/>
    <cellStyle name="Normal 8 3 2 2 2 3" xfId="1383" xr:uid="{00000000-0005-0000-0000-0000381D0000}"/>
    <cellStyle name="Normal 8 3 2 2 2 3 2" xfId="3613" xr:uid="{00000000-0005-0000-0000-0000391D0000}"/>
    <cellStyle name="Normal 8 3 2 2 2 3 2 2" xfId="7836" xr:uid="{00000000-0005-0000-0000-00003A1D0000}"/>
    <cellStyle name="Normal 8 3 2 2 2 3 3" xfId="5691" xr:uid="{00000000-0005-0000-0000-00003B1D0000}"/>
    <cellStyle name="Normal 8 3 2 2 2 4" xfId="1796" xr:uid="{00000000-0005-0000-0000-00003C1D0000}"/>
    <cellStyle name="Normal 8 3 2 2 2 4 2" xfId="4026" xr:uid="{00000000-0005-0000-0000-00003D1D0000}"/>
    <cellStyle name="Normal 8 3 2 2 2 4 2 2" xfId="8249" xr:uid="{00000000-0005-0000-0000-00003E1D0000}"/>
    <cellStyle name="Normal 8 3 2 2 2 4 3" xfId="6104" xr:uid="{00000000-0005-0000-0000-00003F1D0000}"/>
    <cellStyle name="Normal 8 3 2 2 2 5" xfId="2210" xr:uid="{00000000-0005-0000-0000-0000401D0000}"/>
    <cellStyle name="Normal 8 3 2 2 2 5 2" xfId="4439" xr:uid="{00000000-0005-0000-0000-0000411D0000}"/>
    <cellStyle name="Normal 8 3 2 2 2 5 2 2" xfId="8662" xr:uid="{00000000-0005-0000-0000-0000421D0000}"/>
    <cellStyle name="Normal 8 3 2 2 2 5 3" xfId="6517" xr:uid="{00000000-0005-0000-0000-0000431D0000}"/>
    <cellStyle name="Normal 8 3 2 2 2 6" xfId="2646" xr:uid="{00000000-0005-0000-0000-0000441D0000}"/>
    <cellStyle name="Normal 8 3 2 2 2 6 2" xfId="6930" xr:uid="{00000000-0005-0000-0000-0000451D0000}"/>
    <cellStyle name="Normal 8 3 2 2 2 7" xfId="4865" xr:uid="{00000000-0005-0000-0000-0000461D0000}"/>
    <cellStyle name="Normal 8 3 2 2 3" xfId="965" xr:uid="{00000000-0005-0000-0000-0000471D0000}"/>
    <cellStyle name="Normal 8 3 2 2 3 2" xfId="3199" xr:uid="{00000000-0005-0000-0000-0000481D0000}"/>
    <cellStyle name="Normal 8 3 2 2 3 2 2" xfId="7422" xr:uid="{00000000-0005-0000-0000-0000491D0000}"/>
    <cellStyle name="Normal 8 3 2 2 3 3" xfId="5277" xr:uid="{00000000-0005-0000-0000-00004A1D0000}"/>
    <cellStyle name="Normal 8 3 2 2 4" xfId="1382" xr:uid="{00000000-0005-0000-0000-00004B1D0000}"/>
    <cellStyle name="Normal 8 3 2 2 4 2" xfId="3612" xr:uid="{00000000-0005-0000-0000-00004C1D0000}"/>
    <cellStyle name="Normal 8 3 2 2 4 2 2" xfId="7835" xr:uid="{00000000-0005-0000-0000-00004D1D0000}"/>
    <cellStyle name="Normal 8 3 2 2 4 3" xfId="5690" xr:uid="{00000000-0005-0000-0000-00004E1D0000}"/>
    <cellStyle name="Normal 8 3 2 2 5" xfId="1795" xr:uid="{00000000-0005-0000-0000-00004F1D0000}"/>
    <cellStyle name="Normal 8 3 2 2 5 2" xfId="4025" xr:uid="{00000000-0005-0000-0000-0000501D0000}"/>
    <cellStyle name="Normal 8 3 2 2 5 2 2" xfId="8248" xr:uid="{00000000-0005-0000-0000-0000511D0000}"/>
    <cellStyle name="Normal 8 3 2 2 5 3" xfId="6103" xr:uid="{00000000-0005-0000-0000-0000521D0000}"/>
    <cellStyle name="Normal 8 3 2 2 6" xfId="2209" xr:uid="{00000000-0005-0000-0000-0000531D0000}"/>
    <cellStyle name="Normal 8 3 2 2 6 2" xfId="4438" xr:uid="{00000000-0005-0000-0000-0000541D0000}"/>
    <cellStyle name="Normal 8 3 2 2 6 2 2" xfId="8661" xr:uid="{00000000-0005-0000-0000-0000551D0000}"/>
    <cellStyle name="Normal 8 3 2 2 6 3" xfId="6516" xr:uid="{00000000-0005-0000-0000-0000561D0000}"/>
    <cellStyle name="Normal 8 3 2 2 7" xfId="2645" xr:uid="{00000000-0005-0000-0000-0000571D0000}"/>
    <cellStyle name="Normal 8 3 2 2 7 2" xfId="6929" xr:uid="{00000000-0005-0000-0000-0000581D0000}"/>
    <cellStyle name="Normal 8 3 2 2 8" xfId="4864" xr:uid="{00000000-0005-0000-0000-0000591D0000}"/>
    <cellStyle name="Normal 8 3 2 3" xfId="499" xr:uid="{00000000-0005-0000-0000-00005A1D0000}"/>
    <cellStyle name="Normal 8 3 2 3 2" xfId="967" xr:uid="{00000000-0005-0000-0000-00005B1D0000}"/>
    <cellStyle name="Normal 8 3 2 3 2 2" xfId="3201" xr:uid="{00000000-0005-0000-0000-00005C1D0000}"/>
    <cellStyle name="Normal 8 3 2 3 2 2 2" xfId="7424" xr:uid="{00000000-0005-0000-0000-00005D1D0000}"/>
    <cellStyle name="Normal 8 3 2 3 2 3" xfId="5279" xr:uid="{00000000-0005-0000-0000-00005E1D0000}"/>
    <cellStyle name="Normal 8 3 2 3 3" xfId="1384" xr:uid="{00000000-0005-0000-0000-00005F1D0000}"/>
    <cellStyle name="Normal 8 3 2 3 3 2" xfId="3614" xr:uid="{00000000-0005-0000-0000-0000601D0000}"/>
    <cellStyle name="Normal 8 3 2 3 3 2 2" xfId="7837" xr:uid="{00000000-0005-0000-0000-0000611D0000}"/>
    <cellStyle name="Normal 8 3 2 3 3 3" xfId="5692" xr:uid="{00000000-0005-0000-0000-0000621D0000}"/>
    <cellStyle name="Normal 8 3 2 3 4" xfId="1797" xr:uid="{00000000-0005-0000-0000-0000631D0000}"/>
    <cellStyle name="Normal 8 3 2 3 4 2" xfId="4027" xr:uid="{00000000-0005-0000-0000-0000641D0000}"/>
    <cellStyle name="Normal 8 3 2 3 4 2 2" xfId="8250" xr:uid="{00000000-0005-0000-0000-0000651D0000}"/>
    <cellStyle name="Normal 8 3 2 3 4 3" xfId="6105" xr:uid="{00000000-0005-0000-0000-0000661D0000}"/>
    <cellStyle name="Normal 8 3 2 3 5" xfId="2211" xr:uid="{00000000-0005-0000-0000-0000671D0000}"/>
    <cellStyle name="Normal 8 3 2 3 5 2" xfId="4440" xr:uid="{00000000-0005-0000-0000-0000681D0000}"/>
    <cellStyle name="Normal 8 3 2 3 5 2 2" xfId="8663" xr:uid="{00000000-0005-0000-0000-0000691D0000}"/>
    <cellStyle name="Normal 8 3 2 3 5 3" xfId="6518" xr:uid="{00000000-0005-0000-0000-00006A1D0000}"/>
    <cellStyle name="Normal 8 3 2 3 6" xfId="2647" xr:uid="{00000000-0005-0000-0000-00006B1D0000}"/>
    <cellStyle name="Normal 8 3 2 3 6 2" xfId="6931" xr:uid="{00000000-0005-0000-0000-00006C1D0000}"/>
    <cellStyle name="Normal 8 3 2 3 7" xfId="4866" xr:uid="{00000000-0005-0000-0000-00006D1D0000}"/>
    <cellStyle name="Normal 8 3 2 4" xfId="964" xr:uid="{00000000-0005-0000-0000-00006E1D0000}"/>
    <cellStyle name="Normal 8 3 2 4 2" xfId="3198" xr:uid="{00000000-0005-0000-0000-00006F1D0000}"/>
    <cellStyle name="Normal 8 3 2 4 2 2" xfId="7421" xr:uid="{00000000-0005-0000-0000-0000701D0000}"/>
    <cellStyle name="Normal 8 3 2 4 3" xfId="5276" xr:uid="{00000000-0005-0000-0000-0000711D0000}"/>
    <cellStyle name="Normal 8 3 2 5" xfId="1381" xr:uid="{00000000-0005-0000-0000-0000721D0000}"/>
    <cellStyle name="Normal 8 3 2 5 2" xfId="3611" xr:uid="{00000000-0005-0000-0000-0000731D0000}"/>
    <cellStyle name="Normal 8 3 2 5 2 2" xfId="7834" xr:uid="{00000000-0005-0000-0000-0000741D0000}"/>
    <cellStyle name="Normal 8 3 2 5 3" xfId="5689" xr:uid="{00000000-0005-0000-0000-0000751D0000}"/>
    <cellStyle name="Normal 8 3 2 6" xfId="1794" xr:uid="{00000000-0005-0000-0000-0000761D0000}"/>
    <cellStyle name="Normal 8 3 2 6 2" xfId="4024" xr:uid="{00000000-0005-0000-0000-0000771D0000}"/>
    <cellStyle name="Normal 8 3 2 6 2 2" xfId="8247" xr:uid="{00000000-0005-0000-0000-0000781D0000}"/>
    <cellStyle name="Normal 8 3 2 6 3" xfId="6102" xr:uid="{00000000-0005-0000-0000-0000791D0000}"/>
    <cellStyle name="Normal 8 3 2 7" xfId="2208" xr:uid="{00000000-0005-0000-0000-00007A1D0000}"/>
    <cellStyle name="Normal 8 3 2 7 2" xfId="4437" xr:uid="{00000000-0005-0000-0000-00007B1D0000}"/>
    <cellStyle name="Normal 8 3 2 7 2 2" xfId="8660" xr:uid="{00000000-0005-0000-0000-00007C1D0000}"/>
    <cellStyle name="Normal 8 3 2 7 3" xfId="6515" xr:uid="{00000000-0005-0000-0000-00007D1D0000}"/>
    <cellStyle name="Normal 8 3 2 8" xfId="2644" xr:uid="{00000000-0005-0000-0000-00007E1D0000}"/>
    <cellStyle name="Normal 8 3 2 8 2" xfId="6928" xr:uid="{00000000-0005-0000-0000-00007F1D0000}"/>
    <cellStyle name="Normal 8 3 2 9" xfId="4863" xr:uid="{00000000-0005-0000-0000-0000801D0000}"/>
    <cellStyle name="Normal 8 3 3" xfId="500" xr:uid="{00000000-0005-0000-0000-0000811D0000}"/>
    <cellStyle name="Normal 8 3 3 2" xfId="501" xr:uid="{00000000-0005-0000-0000-0000821D0000}"/>
    <cellStyle name="Normal 8 3 3 2 2" xfId="969" xr:uid="{00000000-0005-0000-0000-0000831D0000}"/>
    <cellStyle name="Normal 8 3 3 2 2 2" xfId="3203" xr:uid="{00000000-0005-0000-0000-0000841D0000}"/>
    <cellStyle name="Normal 8 3 3 2 2 2 2" xfId="7426" xr:uid="{00000000-0005-0000-0000-0000851D0000}"/>
    <cellStyle name="Normal 8 3 3 2 2 3" xfId="5281" xr:uid="{00000000-0005-0000-0000-0000861D0000}"/>
    <cellStyle name="Normal 8 3 3 2 3" xfId="1386" xr:uid="{00000000-0005-0000-0000-0000871D0000}"/>
    <cellStyle name="Normal 8 3 3 2 3 2" xfId="3616" xr:uid="{00000000-0005-0000-0000-0000881D0000}"/>
    <cellStyle name="Normal 8 3 3 2 3 2 2" xfId="7839" xr:uid="{00000000-0005-0000-0000-0000891D0000}"/>
    <cellStyle name="Normal 8 3 3 2 3 3" xfId="5694" xr:uid="{00000000-0005-0000-0000-00008A1D0000}"/>
    <cellStyle name="Normal 8 3 3 2 4" xfId="1799" xr:uid="{00000000-0005-0000-0000-00008B1D0000}"/>
    <cellStyle name="Normal 8 3 3 2 4 2" xfId="4029" xr:uid="{00000000-0005-0000-0000-00008C1D0000}"/>
    <cellStyle name="Normal 8 3 3 2 4 2 2" xfId="8252" xr:uid="{00000000-0005-0000-0000-00008D1D0000}"/>
    <cellStyle name="Normal 8 3 3 2 4 3" xfId="6107" xr:uid="{00000000-0005-0000-0000-00008E1D0000}"/>
    <cellStyle name="Normal 8 3 3 2 5" xfId="2213" xr:uid="{00000000-0005-0000-0000-00008F1D0000}"/>
    <cellStyle name="Normal 8 3 3 2 5 2" xfId="4442" xr:uid="{00000000-0005-0000-0000-0000901D0000}"/>
    <cellStyle name="Normal 8 3 3 2 5 2 2" xfId="8665" xr:uid="{00000000-0005-0000-0000-0000911D0000}"/>
    <cellStyle name="Normal 8 3 3 2 5 3" xfId="6520" xr:uid="{00000000-0005-0000-0000-0000921D0000}"/>
    <cellStyle name="Normal 8 3 3 2 6" xfId="2649" xr:uid="{00000000-0005-0000-0000-0000931D0000}"/>
    <cellStyle name="Normal 8 3 3 2 6 2" xfId="6933" xr:uid="{00000000-0005-0000-0000-0000941D0000}"/>
    <cellStyle name="Normal 8 3 3 2 7" xfId="4868" xr:uid="{00000000-0005-0000-0000-0000951D0000}"/>
    <cellStyle name="Normal 8 3 3 3" xfId="968" xr:uid="{00000000-0005-0000-0000-0000961D0000}"/>
    <cellStyle name="Normal 8 3 3 3 2" xfId="3202" xr:uid="{00000000-0005-0000-0000-0000971D0000}"/>
    <cellStyle name="Normal 8 3 3 3 2 2" xfId="7425" xr:uid="{00000000-0005-0000-0000-0000981D0000}"/>
    <cellStyle name="Normal 8 3 3 3 3" xfId="5280" xr:uid="{00000000-0005-0000-0000-0000991D0000}"/>
    <cellStyle name="Normal 8 3 3 4" xfId="1385" xr:uid="{00000000-0005-0000-0000-00009A1D0000}"/>
    <cellStyle name="Normal 8 3 3 4 2" xfId="3615" xr:uid="{00000000-0005-0000-0000-00009B1D0000}"/>
    <cellStyle name="Normal 8 3 3 4 2 2" xfId="7838" xr:uid="{00000000-0005-0000-0000-00009C1D0000}"/>
    <cellStyle name="Normal 8 3 3 4 3" xfId="5693" xr:uid="{00000000-0005-0000-0000-00009D1D0000}"/>
    <cellStyle name="Normal 8 3 3 5" xfId="1798" xr:uid="{00000000-0005-0000-0000-00009E1D0000}"/>
    <cellStyle name="Normal 8 3 3 5 2" xfId="4028" xr:uid="{00000000-0005-0000-0000-00009F1D0000}"/>
    <cellStyle name="Normal 8 3 3 5 2 2" xfId="8251" xr:uid="{00000000-0005-0000-0000-0000A01D0000}"/>
    <cellStyle name="Normal 8 3 3 5 3" xfId="6106" xr:uid="{00000000-0005-0000-0000-0000A11D0000}"/>
    <cellStyle name="Normal 8 3 3 6" xfId="2212" xr:uid="{00000000-0005-0000-0000-0000A21D0000}"/>
    <cellStyle name="Normal 8 3 3 6 2" xfId="4441" xr:uid="{00000000-0005-0000-0000-0000A31D0000}"/>
    <cellStyle name="Normal 8 3 3 6 2 2" xfId="8664" xr:uid="{00000000-0005-0000-0000-0000A41D0000}"/>
    <cellStyle name="Normal 8 3 3 6 3" xfId="6519" xr:uid="{00000000-0005-0000-0000-0000A51D0000}"/>
    <cellStyle name="Normal 8 3 3 7" xfId="2648" xr:uid="{00000000-0005-0000-0000-0000A61D0000}"/>
    <cellStyle name="Normal 8 3 3 7 2" xfId="6932" xr:uid="{00000000-0005-0000-0000-0000A71D0000}"/>
    <cellStyle name="Normal 8 3 3 8" xfId="4867" xr:uid="{00000000-0005-0000-0000-0000A81D0000}"/>
    <cellStyle name="Normal 8 3 4" xfId="502" xr:uid="{00000000-0005-0000-0000-0000A91D0000}"/>
    <cellStyle name="Normal 8 3 4 2" xfId="970" xr:uid="{00000000-0005-0000-0000-0000AA1D0000}"/>
    <cellStyle name="Normal 8 3 4 2 2" xfId="3204" xr:uid="{00000000-0005-0000-0000-0000AB1D0000}"/>
    <cellStyle name="Normal 8 3 4 2 2 2" xfId="7427" xr:uid="{00000000-0005-0000-0000-0000AC1D0000}"/>
    <cellStyle name="Normal 8 3 4 2 3" xfId="5282" xr:uid="{00000000-0005-0000-0000-0000AD1D0000}"/>
    <cellStyle name="Normal 8 3 4 3" xfId="1387" xr:uid="{00000000-0005-0000-0000-0000AE1D0000}"/>
    <cellStyle name="Normal 8 3 4 3 2" xfId="3617" xr:uid="{00000000-0005-0000-0000-0000AF1D0000}"/>
    <cellStyle name="Normal 8 3 4 3 2 2" xfId="7840" xr:uid="{00000000-0005-0000-0000-0000B01D0000}"/>
    <cellStyle name="Normal 8 3 4 3 3" xfId="5695" xr:uid="{00000000-0005-0000-0000-0000B11D0000}"/>
    <cellStyle name="Normal 8 3 4 4" xfId="1800" xr:uid="{00000000-0005-0000-0000-0000B21D0000}"/>
    <cellStyle name="Normal 8 3 4 4 2" xfId="4030" xr:uid="{00000000-0005-0000-0000-0000B31D0000}"/>
    <cellStyle name="Normal 8 3 4 4 2 2" xfId="8253" xr:uid="{00000000-0005-0000-0000-0000B41D0000}"/>
    <cellStyle name="Normal 8 3 4 4 3" xfId="6108" xr:uid="{00000000-0005-0000-0000-0000B51D0000}"/>
    <cellStyle name="Normal 8 3 4 5" xfId="2214" xr:uid="{00000000-0005-0000-0000-0000B61D0000}"/>
    <cellStyle name="Normal 8 3 4 5 2" xfId="4443" xr:uid="{00000000-0005-0000-0000-0000B71D0000}"/>
    <cellStyle name="Normal 8 3 4 5 2 2" xfId="8666" xr:uid="{00000000-0005-0000-0000-0000B81D0000}"/>
    <cellStyle name="Normal 8 3 4 5 3" xfId="6521" xr:uid="{00000000-0005-0000-0000-0000B91D0000}"/>
    <cellStyle name="Normal 8 3 4 6" xfId="2650" xr:uid="{00000000-0005-0000-0000-0000BA1D0000}"/>
    <cellStyle name="Normal 8 3 4 6 2" xfId="6934" xr:uid="{00000000-0005-0000-0000-0000BB1D0000}"/>
    <cellStyle name="Normal 8 3 4 7" xfId="4869" xr:uid="{00000000-0005-0000-0000-0000BC1D0000}"/>
    <cellStyle name="Normal 8 3 5" xfId="963" xr:uid="{00000000-0005-0000-0000-0000BD1D0000}"/>
    <cellStyle name="Normal 8 3 5 2" xfId="3197" xr:uid="{00000000-0005-0000-0000-0000BE1D0000}"/>
    <cellStyle name="Normal 8 3 5 2 2" xfId="7420" xr:uid="{00000000-0005-0000-0000-0000BF1D0000}"/>
    <cellStyle name="Normal 8 3 5 3" xfId="5275" xr:uid="{00000000-0005-0000-0000-0000C01D0000}"/>
    <cellStyle name="Normal 8 3 6" xfId="1380" xr:uid="{00000000-0005-0000-0000-0000C11D0000}"/>
    <cellStyle name="Normal 8 3 6 2" xfId="3610" xr:uid="{00000000-0005-0000-0000-0000C21D0000}"/>
    <cellStyle name="Normal 8 3 6 2 2" xfId="7833" xr:uid="{00000000-0005-0000-0000-0000C31D0000}"/>
    <cellStyle name="Normal 8 3 6 3" xfId="5688" xr:uid="{00000000-0005-0000-0000-0000C41D0000}"/>
    <cellStyle name="Normal 8 3 7" xfId="1793" xr:uid="{00000000-0005-0000-0000-0000C51D0000}"/>
    <cellStyle name="Normal 8 3 7 2" xfId="4023" xr:uid="{00000000-0005-0000-0000-0000C61D0000}"/>
    <cellStyle name="Normal 8 3 7 2 2" xfId="8246" xr:uid="{00000000-0005-0000-0000-0000C71D0000}"/>
    <cellStyle name="Normal 8 3 7 3" xfId="6101" xr:uid="{00000000-0005-0000-0000-0000C81D0000}"/>
    <cellStyle name="Normal 8 3 8" xfId="2207" xr:uid="{00000000-0005-0000-0000-0000C91D0000}"/>
    <cellStyle name="Normal 8 3 8 2" xfId="4436" xr:uid="{00000000-0005-0000-0000-0000CA1D0000}"/>
    <cellStyle name="Normal 8 3 8 2 2" xfId="8659" xr:uid="{00000000-0005-0000-0000-0000CB1D0000}"/>
    <cellStyle name="Normal 8 3 8 3" xfId="6514" xr:uid="{00000000-0005-0000-0000-0000CC1D0000}"/>
    <cellStyle name="Normal 8 3 9" xfId="2643" xr:uid="{00000000-0005-0000-0000-0000CD1D0000}"/>
    <cellStyle name="Normal 8 3 9 2" xfId="6927"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3" xr:uid="{00000000-0005-0000-0000-0000D21D0000}"/>
    <cellStyle name="Normal 8 4 2 2 2 2" xfId="3207" xr:uid="{00000000-0005-0000-0000-0000D31D0000}"/>
    <cellStyle name="Normal 8 4 2 2 2 2 2" xfId="7430" xr:uid="{00000000-0005-0000-0000-0000D41D0000}"/>
    <cellStyle name="Normal 8 4 2 2 2 3" xfId="5285" xr:uid="{00000000-0005-0000-0000-0000D51D0000}"/>
    <cellStyle name="Normal 8 4 2 2 3" xfId="1390" xr:uid="{00000000-0005-0000-0000-0000D61D0000}"/>
    <cellStyle name="Normal 8 4 2 2 3 2" xfId="3620" xr:uid="{00000000-0005-0000-0000-0000D71D0000}"/>
    <cellStyle name="Normal 8 4 2 2 3 2 2" xfId="7843" xr:uid="{00000000-0005-0000-0000-0000D81D0000}"/>
    <cellStyle name="Normal 8 4 2 2 3 3" xfId="5698" xr:uid="{00000000-0005-0000-0000-0000D91D0000}"/>
    <cellStyle name="Normal 8 4 2 2 4" xfId="1803" xr:uid="{00000000-0005-0000-0000-0000DA1D0000}"/>
    <cellStyle name="Normal 8 4 2 2 4 2" xfId="4033" xr:uid="{00000000-0005-0000-0000-0000DB1D0000}"/>
    <cellStyle name="Normal 8 4 2 2 4 2 2" xfId="8256" xr:uid="{00000000-0005-0000-0000-0000DC1D0000}"/>
    <cellStyle name="Normal 8 4 2 2 4 3" xfId="6111" xr:uid="{00000000-0005-0000-0000-0000DD1D0000}"/>
    <cellStyle name="Normal 8 4 2 2 5" xfId="2217" xr:uid="{00000000-0005-0000-0000-0000DE1D0000}"/>
    <cellStyle name="Normal 8 4 2 2 5 2" xfId="4446" xr:uid="{00000000-0005-0000-0000-0000DF1D0000}"/>
    <cellStyle name="Normal 8 4 2 2 5 2 2" xfId="8669" xr:uid="{00000000-0005-0000-0000-0000E01D0000}"/>
    <cellStyle name="Normal 8 4 2 2 5 3" xfId="6524" xr:uid="{00000000-0005-0000-0000-0000E11D0000}"/>
    <cellStyle name="Normal 8 4 2 2 6" xfId="2653" xr:uid="{00000000-0005-0000-0000-0000E21D0000}"/>
    <cellStyle name="Normal 8 4 2 2 6 2" xfId="6937" xr:uid="{00000000-0005-0000-0000-0000E31D0000}"/>
    <cellStyle name="Normal 8 4 2 2 7" xfId="4872" xr:uid="{00000000-0005-0000-0000-0000E41D0000}"/>
    <cellStyle name="Normal 8 4 2 3" xfId="972" xr:uid="{00000000-0005-0000-0000-0000E51D0000}"/>
    <cellStyle name="Normal 8 4 2 3 2" xfId="3206" xr:uid="{00000000-0005-0000-0000-0000E61D0000}"/>
    <cellStyle name="Normal 8 4 2 3 2 2" xfId="7429" xr:uid="{00000000-0005-0000-0000-0000E71D0000}"/>
    <cellStyle name="Normal 8 4 2 3 3" xfId="5284" xr:uid="{00000000-0005-0000-0000-0000E81D0000}"/>
    <cellStyle name="Normal 8 4 2 4" xfId="1389" xr:uid="{00000000-0005-0000-0000-0000E91D0000}"/>
    <cellStyle name="Normal 8 4 2 4 2" xfId="3619" xr:uid="{00000000-0005-0000-0000-0000EA1D0000}"/>
    <cellStyle name="Normal 8 4 2 4 2 2" xfId="7842" xr:uid="{00000000-0005-0000-0000-0000EB1D0000}"/>
    <cellStyle name="Normal 8 4 2 4 3" xfId="5697" xr:uid="{00000000-0005-0000-0000-0000EC1D0000}"/>
    <cellStyle name="Normal 8 4 2 5" xfId="1802" xr:uid="{00000000-0005-0000-0000-0000ED1D0000}"/>
    <cellStyle name="Normal 8 4 2 5 2" xfId="4032" xr:uid="{00000000-0005-0000-0000-0000EE1D0000}"/>
    <cellStyle name="Normal 8 4 2 5 2 2" xfId="8255" xr:uid="{00000000-0005-0000-0000-0000EF1D0000}"/>
    <cellStyle name="Normal 8 4 2 5 3" xfId="6110" xr:uid="{00000000-0005-0000-0000-0000F01D0000}"/>
    <cellStyle name="Normal 8 4 2 6" xfId="2216" xr:uid="{00000000-0005-0000-0000-0000F11D0000}"/>
    <cellStyle name="Normal 8 4 2 6 2" xfId="4445" xr:uid="{00000000-0005-0000-0000-0000F21D0000}"/>
    <cellStyle name="Normal 8 4 2 6 2 2" xfId="8668" xr:uid="{00000000-0005-0000-0000-0000F31D0000}"/>
    <cellStyle name="Normal 8 4 2 6 3" xfId="6523" xr:uid="{00000000-0005-0000-0000-0000F41D0000}"/>
    <cellStyle name="Normal 8 4 2 7" xfId="2652" xr:uid="{00000000-0005-0000-0000-0000F51D0000}"/>
    <cellStyle name="Normal 8 4 2 7 2" xfId="6936" xr:uid="{00000000-0005-0000-0000-0000F61D0000}"/>
    <cellStyle name="Normal 8 4 2 8" xfId="4871" xr:uid="{00000000-0005-0000-0000-0000F71D0000}"/>
    <cellStyle name="Normal 8 4 3" xfId="506" xr:uid="{00000000-0005-0000-0000-0000F81D0000}"/>
    <cellStyle name="Normal 8 4 3 2" xfId="974" xr:uid="{00000000-0005-0000-0000-0000F91D0000}"/>
    <cellStyle name="Normal 8 4 3 2 2" xfId="3208" xr:uid="{00000000-0005-0000-0000-0000FA1D0000}"/>
    <cellStyle name="Normal 8 4 3 2 2 2" xfId="7431" xr:uid="{00000000-0005-0000-0000-0000FB1D0000}"/>
    <cellStyle name="Normal 8 4 3 2 3" xfId="5286" xr:uid="{00000000-0005-0000-0000-0000FC1D0000}"/>
    <cellStyle name="Normal 8 4 3 3" xfId="1391" xr:uid="{00000000-0005-0000-0000-0000FD1D0000}"/>
    <cellStyle name="Normal 8 4 3 3 2" xfId="3621" xr:uid="{00000000-0005-0000-0000-0000FE1D0000}"/>
    <cellStyle name="Normal 8 4 3 3 2 2" xfId="7844" xr:uid="{00000000-0005-0000-0000-0000FF1D0000}"/>
    <cellStyle name="Normal 8 4 3 3 3" xfId="5699" xr:uid="{00000000-0005-0000-0000-0000001E0000}"/>
    <cellStyle name="Normal 8 4 3 4" xfId="1804" xr:uid="{00000000-0005-0000-0000-0000011E0000}"/>
    <cellStyle name="Normal 8 4 3 4 2" xfId="4034" xr:uid="{00000000-0005-0000-0000-0000021E0000}"/>
    <cellStyle name="Normal 8 4 3 4 2 2" xfId="8257" xr:uid="{00000000-0005-0000-0000-0000031E0000}"/>
    <cellStyle name="Normal 8 4 3 4 3" xfId="6112" xr:uid="{00000000-0005-0000-0000-0000041E0000}"/>
    <cellStyle name="Normal 8 4 3 5" xfId="2218" xr:uid="{00000000-0005-0000-0000-0000051E0000}"/>
    <cellStyle name="Normal 8 4 3 5 2" xfId="4447" xr:uid="{00000000-0005-0000-0000-0000061E0000}"/>
    <cellStyle name="Normal 8 4 3 5 2 2" xfId="8670" xr:uid="{00000000-0005-0000-0000-0000071E0000}"/>
    <cellStyle name="Normal 8 4 3 5 3" xfId="6525" xr:uid="{00000000-0005-0000-0000-0000081E0000}"/>
    <cellStyle name="Normal 8 4 3 6" xfId="2654" xr:uid="{00000000-0005-0000-0000-0000091E0000}"/>
    <cellStyle name="Normal 8 4 3 6 2" xfId="6938" xr:uid="{00000000-0005-0000-0000-00000A1E0000}"/>
    <cellStyle name="Normal 8 4 3 7" xfId="4873" xr:uid="{00000000-0005-0000-0000-00000B1E0000}"/>
    <cellStyle name="Normal 8 4 4" xfId="971" xr:uid="{00000000-0005-0000-0000-00000C1E0000}"/>
    <cellStyle name="Normal 8 4 4 2" xfId="3205" xr:uid="{00000000-0005-0000-0000-00000D1E0000}"/>
    <cellStyle name="Normal 8 4 4 2 2" xfId="7428" xr:uid="{00000000-0005-0000-0000-00000E1E0000}"/>
    <cellStyle name="Normal 8 4 4 3" xfId="5283" xr:uid="{00000000-0005-0000-0000-00000F1E0000}"/>
    <cellStyle name="Normal 8 4 5" xfId="1388" xr:uid="{00000000-0005-0000-0000-0000101E0000}"/>
    <cellStyle name="Normal 8 4 5 2" xfId="3618" xr:uid="{00000000-0005-0000-0000-0000111E0000}"/>
    <cellStyle name="Normal 8 4 5 2 2" xfId="7841" xr:uid="{00000000-0005-0000-0000-0000121E0000}"/>
    <cellStyle name="Normal 8 4 5 3" xfId="5696" xr:uid="{00000000-0005-0000-0000-0000131E0000}"/>
    <cellStyle name="Normal 8 4 6" xfId="1801" xr:uid="{00000000-0005-0000-0000-0000141E0000}"/>
    <cellStyle name="Normal 8 4 6 2" xfId="4031" xr:uid="{00000000-0005-0000-0000-0000151E0000}"/>
    <cellStyle name="Normal 8 4 6 2 2" xfId="8254" xr:uid="{00000000-0005-0000-0000-0000161E0000}"/>
    <cellStyle name="Normal 8 4 6 3" xfId="6109" xr:uid="{00000000-0005-0000-0000-0000171E0000}"/>
    <cellStyle name="Normal 8 4 7" xfId="2215" xr:uid="{00000000-0005-0000-0000-0000181E0000}"/>
    <cellStyle name="Normal 8 4 7 2" xfId="4444" xr:uid="{00000000-0005-0000-0000-0000191E0000}"/>
    <cellStyle name="Normal 8 4 7 2 2" xfId="8667" xr:uid="{00000000-0005-0000-0000-00001A1E0000}"/>
    <cellStyle name="Normal 8 4 7 3" xfId="6522" xr:uid="{00000000-0005-0000-0000-00001B1E0000}"/>
    <cellStyle name="Normal 8 4 8" xfId="2651" xr:uid="{00000000-0005-0000-0000-00001C1E0000}"/>
    <cellStyle name="Normal 8 4 8 2" xfId="6935" xr:uid="{00000000-0005-0000-0000-00001D1E0000}"/>
    <cellStyle name="Normal 8 4 9" xfId="4870" xr:uid="{00000000-0005-0000-0000-00001E1E0000}"/>
    <cellStyle name="Normal 8 5" xfId="507" xr:uid="{00000000-0005-0000-0000-00001F1E0000}"/>
    <cellStyle name="Normal 8 5 2" xfId="508" xr:uid="{00000000-0005-0000-0000-0000201E0000}"/>
    <cellStyle name="Normal 8 5 2 2" xfId="976" xr:uid="{00000000-0005-0000-0000-0000211E0000}"/>
    <cellStyle name="Normal 8 5 2 2 2" xfId="3210" xr:uid="{00000000-0005-0000-0000-0000221E0000}"/>
    <cellStyle name="Normal 8 5 2 2 2 2" xfId="7433" xr:uid="{00000000-0005-0000-0000-0000231E0000}"/>
    <cellStyle name="Normal 8 5 2 2 3" xfId="5288" xr:uid="{00000000-0005-0000-0000-0000241E0000}"/>
    <cellStyle name="Normal 8 5 2 3" xfId="1393" xr:uid="{00000000-0005-0000-0000-0000251E0000}"/>
    <cellStyle name="Normal 8 5 2 3 2" xfId="3623" xr:uid="{00000000-0005-0000-0000-0000261E0000}"/>
    <cellStyle name="Normal 8 5 2 3 2 2" xfId="7846" xr:uid="{00000000-0005-0000-0000-0000271E0000}"/>
    <cellStyle name="Normal 8 5 2 3 3" xfId="5701" xr:uid="{00000000-0005-0000-0000-0000281E0000}"/>
    <cellStyle name="Normal 8 5 2 4" xfId="1806" xr:uid="{00000000-0005-0000-0000-0000291E0000}"/>
    <cellStyle name="Normal 8 5 2 4 2" xfId="4036" xr:uid="{00000000-0005-0000-0000-00002A1E0000}"/>
    <cellStyle name="Normal 8 5 2 4 2 2" xfId="8259" xr:uid="{00000000-0005-0000-0000-00002B1E0000}"/>
    <cellStyle name="Normal 8 5 2 4 3" xfId="6114" xr:uid="{00000000-0005-0000-0000-00002C1E0000}"/>
    <cellStyle name="Normal 8 5 2 5" xfId="2220" xr:uid="{00000000-0005-0000-0000-00002D1E0000}"/>
    <cellStyle name="Normal 8 5 2 5 2" xfId="4449" xr:uid="{00000000-0005-0000-0000-00002E1E0000}"/>
    <cellStyle name="Normal 8 5 2 5 2 2" xfId="8672" xr:uid="{00000000-0005-0000-0000-00002F1E0000}"/>
    <cellStyle name="Normal 8 5 2 5 3" xfId="6527" xr:uid="{00000000-0005-0000-0000-0000301E0000}"/>
    <cellStyle name="Normal 8 5 2 6" xfId="2656" xr:uid="{00000000-0005-0000-0000-0000311E0000}"/>
    <cellStyle name="Normal 8 5 2 6 2" xfId="6940" xr:uid="{00000000-0005-0000-0000-0000321E0000}"/>
    <cellStyle name="Normal 8 5 2 7" xfId="4875" xr:uid="{00000000-0005-0000-0000-0000331E0000}"/>
    <cellStyle name="Normal 8 5 3" xfId="975" xr:uid="{00000000-0005-0000-0000-0000341E0000}"/>
    <cellStyle name="Normal 8 5 3 2" xfId="3209" xr:uid="{00000000-0005-0000-0000-0000351E0000}"/>
    <cellStyle name="Normal 8 5 3 2 2" xfId="7432" xr:uid="{00000000-0005-0000-0000-0000361E0000}"/>
    <cellStyle name="Normal 8 5 3 3" xfId="5287" xr:uid="{00000000-0005-0000-0000-0000371E0000}"/>
    <cellStyle name="Normal 8 5 4" xfId="1392" xr:uid="{00000000-0005-0000-0000-0000381E0000}"/>
    <cellStyle name="Normal 8 5 4 2" xfId="3622" xr:uid="{00000000-0005-0000-0000-0000391E0000}"/>
    <cellStyle name="Normal 8 5 4 2 2" xfId="7845" xr:uid="{00000000-0005-0000-0000-00003A1E0000}"/>
    <cellStyle name="Normal 8 5 4 3" xfId="5700" xr:uid="{00000000-0005-0000-0000-00003B1E0000}"/>
    <cellStyle name="Normal 8 5 5" xfId="1805" xr:uid="{00000000-0005-0000-0000-00003C1E0000}"/>
    <cellStyle name="Normal 8 5 5 2" xfId="4035" xr:uid="{00000000-0005-0000-0000-00003D1E0000}"/>
    <cellStyle name="Normal 8 5 5 2 2" xfId="8258" xr:uid="{00000000-0005-0000-0000-00003E1E0000}"/>
    <cellStyle name="Normal 8 5 5 3" xfId="6113" xr:uid="{00000000-0005-0000-0000-00003F1E0000}"/>
    <cellStyle name="Normal 8 5 6" xfId="2219" xr:uid="{00000000-0005-0000-0000-0000401E0000}"/>
    <cellStyle name="Normal 8 5 6 2" xfId="4448" xr:uid="{00000000-0005-0000-0000-0000411E0000}"/>
    <cellStyle name="Normal 8 5 6 2 2" xfId="8671" xr:uid="{00000000-0005-0000-0000-0000421E0000}"/>
    <cellStyle name="Normal 8 5 6 3" xfId="6526" xr:uid="{00000000-0005-0000-0000-0000431E0000}"/>
    <cellStyle name="Normal 8 5 7" xfId="2655" xr:uid="{00000000-0005-0000-0000-0000441E0000}"/>
    <cellStyle name="Normal 8 5 7 2" xfId="6939" xr:uid="{00000000-0005-0000-0000-0000451E0000}"/>
    <cellStyle name="Normal 8 5 8" xfId="4874" xr:uid="{00000000-0005-0000-0000-0000461E0000}"/>
    <cellStyle name="Normal 8 6" xfId="509" xr:uid="{00000000-0005-0000-0000-0000471E0000}"/>
    <cellStyle name="Normal 8 6 2" xfId="977" xr:uid="{00000000-0005-0000-0000-0000481E0000}"/>
    <cellStyle name="Normal 8 6 2 2" xfId="3211" xr:uid="{00000000-0005-0000-0000-0000491E0000}"/>
    <cellStyle name="Normal 8 6 2 2 2" xfId="7434" xr:uid="{00000000-0005-0000-0000-00004A1E0000}"/>
    <cellStyle name="Normal 8 6 2 3" xfId="5289" xr:uid="{00000000-0005-0000-0000-00004B1E0000}"/>
    <cellStyle name="Normal 8 6 3" xfId="1394" xr:uid="{00000000-0005-0000-0000-00004C1E0000}"/>
    <cellStyle name="Normal 8 6 3 2" xfId="3624" xr:uid="{00000000-0005-0000-0000-00004D1E0000}"/>
    <cellStyle name="Normal 8 6 3 2 2" xfId="7847" xr:uid="{00000000-0005-0000-0000-00004E1E0000}"/>
    <cellStyle name="Normal 8 6 3 3" xfId="5702" xr:uid="{00000000-0005-0000-0000-00004F1E0000}"/>
    <cellStyle name="Normal 8 6 4" xfId="1807" xr:uid="{00000000-0005-0000-0000-0000501E0000}"/>
    <cellStyle name="Normal 8 6 4 2" xfId="4037" xr:uid="{00000000-0005-0000-0000-0000511E0000}"/>
    <cellStyle name="Normal 8 6 4 2 2" xfId="8260" xr:uid="{00000000-0005-0000-0000-0000521E0000}"/>
    <cellStyle name="Normal 8 6 4 3" xfId="6115" xr:uid="{00000000-0005-0000-0000-0000531E0000}"/>
    <cellStyle name="Normal 8 6 5" xfId="2221" xr:uid="{00000000-0005-0000-0000-0000541E0000}"/>
    <cellStyle name="Normal 8 6 5 2" xfId="4450" xr:uid="{00000000-0005-0000-0000-0000551E0000}"/>
    <cellStyle name="Normal 8 6 5 2 2" xfId="8673" xr:uid="{00000000-0005-0000-0000-0000561E0000}"/>
    <cellStyle name="Normal 8 6 5 3" xfId="6528" xr:uid="{00000000-0005-0000-0000-0000571E0000}"/>
    <cellStyle name="Normal 8 6 6" xfId="2657" xr:uid="{00000000-0005-0000-0000-0000581E0000}"/>
    <cellStyle name="Normal 8 6 6 2" xfId="6941" xr:uid="{00000000-0005-0000-0000-0000591E0000}"/>
    <cellStyle name="Normal 8 6 7" xfId="4876" xr:uid="{00000000-0005-0000-0000-00005A1E0000}"/>
    <cellStyle name="Normal 8 7" xfId="946" xr:uid="{00000000-0005-0000-0000-00005B1E0000}"/>
    <cellStyle name="Normal 8 7 2" xfId="3180" xr:uid="{00000000-0005-0000-0000-00005C1E0000}"/>
    <cellStyle name="Normal 8 7 2 2" xfId="7403" xr:uid="{00000000-0005-0000-0000-00005D1E0000}"/>
    <cellStyle name="Normal 8 7 3" xfId="5258" xr:uid="{00000000-0005-0000-0000-00005E1E0000}"/>
    <cellStyle name="Normal 8 8" xfId="1363" xr:uid="{00000000-0005-0000-0000-00005F1E0000}"/>
    <cellStyle name="Normal 8 8 2" xfId="3593" xr:uid="{00000000-0005-0000-0000-0000601E0000}"/>
    <cellStyle name="Normal 8 8 2 2" xfId="7816" xr:uid="{00000000-0005-0000-0000-0000611E0000}"/>
    <cellStyle name="Normal 8 8 3" xfId="5671" xr:uid="{00000000-0005-0000-0000-0000621E0000}"/>
    <cellStyle name="Normal 8 9" xfId="1776" xr:uid="{00000000-0005-0000-0000-0000631E0000}"/>
    <cellStyle name="Normal 8 9 2" xfId="4006" xr:uid="{00000000-0005-0000-0000-0000641E0000}"/>
    <cellStyle name="Normal 8 9 2 2" xfId="8229" xr:uid="{00000000-0005-0000-0000-0000651E0000}"/>
    <cellStyle name="Normal 8 9 3" xfId="6084" xr:uid="{00000000-0005-0000-0000-0000661E0000}"/>
    <cellStyle name="Normal 9" xfId="510" xr:uid="{00000000-0005-0000-0000-0000671E0000}"/>
    <cellStyle name="Normal 9 2" xfId="511" xr:uid="{00000000-0005-0000-0000-0000681E0000}"/>
    <cellStyle name="Normal 9 2 10" xfId="2658" xr:uid="{00000000-0005-0000-0000-0000691E0000}"/>
    <cellStyle name="Normal 9 2 10 2" xfId="6942" xr:uid="{00000000-0005-0000-0000-00006A1E0000}"/>
    <cellStyle name="Normal 9 2 11" xfId="4877" xr:uid="{00000000-0005-0000-0000-00006B1E0000}"/>
    <cellStyle name="Normal 9 2 2" xfId="512" xr:uid="{00000000-0005-0000-0000-00006C1E0000}"/>
    <cellStyle name="Normal 9 2 2 10" xfId="4878"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3" xr:uid="{00000000-0005-0000-0000-0000711E0000}"/>
    <cellStyle name="Normal 9 2 2 2 2 2 2 2" xfId="3216" xr:uid="{00000000-0005-0000-0000-0000721E0000}"/>
    <cellStyle name="Normal 9 2 2 2 2 2 2 2 2" xfId="7439" xr:uid="{00000000-0005-0000-0000-0000731E0000}"/>
    <cellStyle name="Normal 9 2 2 2 2 2 2 3" xfId="5294" xr:uid="{00000000-0005-0000-0000-0000741E0000}"/>
    <cellStyle name="Normal 9 2 2 2 2 2 3" xfId="1399" xr:uid="{00000000-0005-0000-0000-0000751E0000}"/>
    <cellStyle name="Normal 9 2 2 2 2 2 3 2" xfId="3629" xr:uid="{00000000-0005-0000-0000-0000761E0000}"/>
    <cellStyle name="Normal 9 2 2 2 2 2 3 2 2" xfId="7852" xr:uid="{00000000-0005-0000-0000-0000771E0000}"/>
    <cellStyle name="Normal 9 2 2 2 2 2 3 3" xfId="5707" xr:uid="{00000000-0005-0000-0000-0000781E0000}"/>
    <cellStyle name="Normal 9 2 2 2 2 2 4" xfId="1812" xr:uid="{00000000-0005-0000-0000-0000791E0000}"/>
    <cellStyle name="Normal 9 2 2 2 2 2 4 2" xfId="4042" xr:uid="{00000000-0005-0000-0000-00007A1E0000}"/>
    <cellStyle name="Normal 9 2 2 2 2 2 4 2 2" xfId="8265" xr:uid="{00000000-0005-0000-0000-00007B1E0000}"/>
    <cellStyle name="Normal 9 2 2 2 2 2 4 3" xfId="6120" xr:uid="{00000000-0005-0000-0000-00007C1E0000}"/>
    <cellStyle name="Normal 9 2 2 2 2 2 5" xfId="2226" xr:uid="{00000000-0005-0000-0000-00007D1E0000}"/>
    <cellStyle name="Normal 9 2 2 2 2 2 5 2" xfId="4455" xr:uid="{00000000-0005-0000-0000-00007E1E0000}"/>
    <cellStyle name="Normal 9 2 2 2 2 2 5 2 2" xfId="8678" xr:uid="{00000000-0005-0000-0000-00007F1E0000}"/>
    <cellStyle name="Normal 9 2 2 2 2 2 5 3" xfId="6533" xr:uid="{00000000-0005-0000-0000-0000801E0000}"/>
    <cellStyle name="Normal 9 2 2 2 2 2 6" xfId="2662" xr:uid="{00000000-0005-0000-0000-0000811E0000}"/>
    <cellStyle name="Normal 9 2 2 2 2 2 6 2" xfId="6946" xr:uid="{00000000-0005-0000-0000-0000821E0000}"/>
    <cellStyle name="Normal 9 2 2 2 2 2 7" xfId="4881" xr:uid="{00000000-0005-0000-0000-0000831E0000}"/>
    <cellStyle name="Normal 9 2 2 2 2 3" xfId="982" xr:uid="{00000000-0005-0000-0000-0000841E0000}"/>
    <cellStyle name="Normal 9 2 2 2 2 3 2" xfId="3215" xr:uid="{00000000-0005-0000-0000-0000851E0000}"/>
    <cellStyle name="Normal 9 2 2 2 2 3 2 2" xfId="7438" xr:uid="{00000000-0005-0000-0000-0000861E0000}"/>
    <cellStyle name="Normal 9 2 2 2 2 3 3" xfId="5293" xr:uid="{00000000-0005-0000-0000-0000871E0000}"/>
    <cellStyle name="Normal 9 2 2 2 2 4" xfId="1398" xr:uid="{00000000-0005-0000-0000-0000881E0000}"/>
    <cellStyle name="Normal 9 2 2 2 2 4 2" xfId="3628" xr:uid="{00000000-0005-0000-0000-0000891E0000}"/>
    <cellStyle name="Normal 9 2 2 2 2 4 2 2" xfId="7851" xr:uid="{00000000-0005-0000-0000-00008A1E0000}"/>
    <cellStyle name="Normal 9 2 2 2 2 4 3" xfId="5706" xr:uid="{00000000-0005-0000-0000-00008B1E0000}"/>
    <cellStyle name="Normal 9 2 2 2 2 5" xfId="1811" xr:uid="{00000000-0005-0000-0000-00008C1E0000}"/>
    <cellStyle name="Normal 9 2 2 2 2 5 2" xfId="4041" xr:uid="{00000000-0005-0000-0000-00008D1E0000}"/>
    <cellStyle name="Normal 9 2 2 2 2 5 2 2" xfId="8264" xr:uid="{00000000-0005-0000-0000-00008E1E0000}"/>
    <cellStyle name="Normal 9 2 2 2 2 5 3" xfId="6119" xr:uid="{00000000-0005-0000-0000-00008F1E0000}"/>
    <cellStyle name="Normal 9 2 2 2 2 6" xfId="2225" xr:uid="{00000000-0005-0000-0000-0000901E0000}"/>
    <cellStyle name="Normal 9 2 2 2 2 6 2" xfId="4454" xr:uid="{00000000-0005-0000-0000-0000911E0000}"/>
    <cellStyle name="Normal 9 2 2 2 2 6 2 2" xfId="8677" xr:uid="{00000000-0005-0000-0000-0000921E0000}"/>
    <cellStyle name="Normal 9 2 2 2 2 6 3" xfId="6532" xr:uid="{00000000-0005-0000-0000-0000931E0000}"/>
    <cellStyle name="Normal 9 2 2 2 2 7" xfId="2661" xr:uid="{00000000-0005-0000-0000-0000941E0000}"/>
    <cellStyle name="Normal 9 2 2 2 2 7 2" xfId="6945" xr:uid="{00000000-0005-0000-0000-0000951E0000}"/>
    <cellStyle name="Normal 9 2 2 2 2 8" xfId="4880" xr:uid="{00000000-0005-0000-0000-0000961E0000}"/>
    <cellStyle name="Normal 9 2 2 2 3" xfId="516" xr:uid="{00000000-0005-0000-0000-0000971E0000}"/>
    <cellStyle name="Normal 9 2 2 2 3 2" xfId="984" xr:uid="{00000000-0005-0000-0000-0000981E0000}"/>
    <cellStyle name="Normal 9 2 2 2 3 2 2" xfId="3217" xr:uid="{00000000-0005-0000-0000-0000991E0000}"/>
    <cellStyle name="Normal 9 2 2 2 3 2 2 2" xfId="7440" xr:uid="{00000000-0005-0000-0000-00009A1E0000}"/>
    <cellStyle name="Normal 9 2 2 2 3 2 3" xfId="5295" xr:uid="{00000000-0005-0000-0000-00009B1E0000}"/>
    <cellStyle name="Normal 9 2 2 2 3 3" xfId="1400" xr:uid="{00000000-0005-0000-0000-00009C1E0000}"/>
    <cellStyle name="Normal 9 2 2 2 3 3 2" xfId="3630" xr:uid="{00000000-0005-0000-0000-00009D1E0000}"/>
    <cellStyle name="Normal 9 2 2 2 3 3 2 2" xfId="7853" xr:uid="{00000000-0005-0000-0000-00009E1E0000}"/>
    <cellStyle name="Normal 9 2 2 2 3 3 3" xfId="5708" xr:uid="{00000000-0005-0000-0000-00009F1E0000}"/>
    <cellStyle name="Normal 9 2 2 2 3 4" xfId="1813" xr:uid="{00000000-0005-0000-0000-0000A01E0000}"/>
    <cellStyle name="Normal 9 2 2 2 3 4 2" xfId="4043" xr:uid="{00000000-0005-0000-0000-0000A11E0000}"/>
    <cellStyle name="Normal 9 2 2 2 3 4 2 2" xfId="8266" xr:uid="{00000000-0005-0000-0000-0000A21E0000}"/>
    <cellStyle name="Normal 9 2 2 2 3 4 3" xfId="6121" xr:uid="{00000000-0005-0000-0000-0000A31E0000}"/>
    <cellStyle name="Normal 9 2 2 2 3 5" xfId="2227" xr:uid="{00000000-0005-0000-0000-0000A41E0000}"/>
    <cellStyle name="Normal 9 2 2 2 3 5 2" xfId="4456" xr:uid="{00000000-0005-0000-0000-0000A51E0000}"/>
    <cellStyle name="Normal 9 2 2 2 3 5 2 2" xfId="8679" xr:uid="{00000000-0005-0000-0000-0000A61E0000}"/>
    <cellStyle name="Normal 9 2 2 2 3 5 3" xfId="6534" xr:uid="{00000000-0005-0000-0000-0000A71E0000}"/>
    <cellStyle name="Normal 9 2 2 2 3 6" xfId="2663" xr:uid="{00000000-0005-0000-0000-0000A81E0000}"/>
    <cellStyle name="Normal 9 2 2 2 3 6 2" xfId="6947" xr:uid="{00000000-0005-0000-0000-0000A91E0000}"/>
    <cellStyle name="Normal 9 2 2 2 3 7" xfId="4882" xr:uid="{00000000-0005-0000-0000-0000AA1E0000}"/>
    <cellStyle name="Normal 9 2 2 2 4" xfId="981" xr:uid="{00000000-0005-0000-0000-0000AB1E0000}"/>
    <cellStyle name="Normal 9 2 2 2 4 2" xfId="3214" xr:uid="{00000000-0005-0000-0000-0000AC1E0000}"/>
    <cellStyle name="Normal 9 2 2 2 4 2 2" xfId="7437" xr:uid="{00000000-0005-0000-0000-0000AD1E0000}"/>
    <cellStyle name="Normal 9 2 2 2 4 3" xfId="5292" xr:uid="{00000000-0005-0000-0000-0000AE1E0000}"/>
    <cellStyle name="Normal 9 2 2 2 5" xfId="1397" xr:uid="{00000000-0005-0000-0000-0000AF1E0000}"/>
    <cellStyle name="Normal 9 2 2 2 5 2" xfId="3627" xr:uid="{00000000-0005-0000-0000-0000B01E0000}"/>
    <cellStyle name="Normal 9 2 2 2 5 2 2" xfId="7850" xr:uid="{00000000-0005-0000-0000-0000B11E0000}"/>
    <cellStyle name="Normal 9 2 2 2 5 3" xfId="5705" xr:uid="{00000000-0005-0000-0000-0000B21E0000}"/>
    <cellStyle name="Normal 9 2 2 2 6" xfId="1810" xr:uid="{00000000-0005-0000-0000-0000B31E0000}"/>
    <cellStyle name="Normal 9 2 2 2 6 2" xfId="4040" xr:uid="{00000000-0005-0000-0000-0000B41E0000}"/>
    <cellStyle name="Normal 9 2 2 2 6 2 2" xfId="8263" xr:uid="{00000000-0005-0000-0000-0000B51E0000}"/>
    <cellStyle name="Normal 9 2 2 2 6 3" xfId="6118" xr:uid="{00000000-0005-0000-0000-0000B61E0000}"/>
    <cellStyle name="Normal 9 2 2 2 7" xfId="2224" xr:uid="{00000000-0005-0000-0000-0000B71E0000}"/>
    <cellStyle name="Normal 9 2 2 2 7 2" xfId="4453" xr:uid="{00000000-0005-0000-0000-0000B81E0000}"/>
    <cellStyle name="Normal 9 2 2 2 7 2 2" xfId="8676" xr:uid="{00000000-0005-0000-0000-0000B91E0000}"/>
    <cellStyle name="Normal 9 2 2 2 7 3" xfId="6531" xr:uid="{00000000-0005-0000-0000-0000BA1E0000}"/>
    <cellStyle name="Normal 9 2 2 2 8" xfId="2660" xr:uid="{00000000-0005-0000-0000-0000BB1E0000}"/>
    <cellStyle name="Normal 9 2 2 2 8 2" xfId="6944" xr:uid="{00000000-0005-0000-0000-0000BC1E0000}"/>
    <cellStyle name="Normal 9 2 2 2 9" xfId="4879" xr:uid="{00000000-0005-0000-0000-0000BD1E0000}"/>
    <cellStyle name="Normal 9 2 2 3" xfId="517" xr:uid="{00000000-0005-0000-0000-0000BE1E0000}"/>
    <cellStyle name="Normal 9 2 2 3 2" xfId="518" xr:uid="{00000000-0005-0000-0000-0000BF1E0000}"/>
    <cellStyle name="Normal 9 2 2 3 2 2" xfId="986" xr:uid="{00000000-0005-0000-0000-0000C01E0000}"/>
    <cellStyle name="Normal 9 2 2 3 2 2 2" xfId="3219" xr:uid="{00000000-0005-0000-0000-0000C11E0000}"/>
    <cellStyle name="Normal 9 2 2 3 2 2 2 2" xfId="7442" xr:uid="{00000000-0005-0000-0000-0000C21E0000}"/>
    <cellStyle name="Normal 9 2 2 3 2 2 3" xfId="5297" xr:uid="{00000000-0005-0000-0000-0000C31E0000}"/>
    <cellStyle name="Normal 9 2 2 3 2 3" xfId="1402" xr:uid="{00000000-0005-0000-0000-0000C41E0000}"/>
    <cellStyle name="Normal 9 2 2 3 2 3 2" xfId="3632" xr:uid="{00000000-0005-0000-0000-0000C51E0000}"/>
    <cellStyle name="Normal 9 2 2 3 2 3 2 2" xfId="7855" xr:uid="{00000000-0005-0000-0000-0000C61E0000}"/>
    <cellStyle name="Normal 9 2 2 3 2 3 3" xfId="5710" xr:uid="{00000000-0005-0000-0000-0000C71E0000}"/>
    <cellStyle name="Normal 9 2 2 3 2 4" xfId="1815" xr:uid="{00000000-0005-0000-0000-0000C81E0000}"/>
    <cellStyle name="Normal 9 2 2 3 2 4 2" xfId="4045" xr:uid="{00000000-0005-0000-0000-0000C91E0000}"/>
    <cellStyle name="Normal 9 2 2 3 2 4 2 2" xfId="8268" xr:uid="{00000000-0005-0000-0000-0000CA1E0000}"/>
    <cellStyle name="Normal 9 2 2 3 2 4 3" xfId="6123" xr:uid="{00000000-0005-0000-0000-0000CB1E0000}"/>
    <cellStyle name="Normal 9 2 2 3 2 5" xfId="2229" xr:uid="{00000000-0005-0000-0000-0000CC1E0000}"/>
    <cellStyle name="Normal 9 2 2 3 2 5 2" xfId="4458" xr:uid="{00000000-0005-0000-0000-0000CD1E0000}"/>
    <cellStyle name="Normal 9 2 2 3 2 5 2 2" xfId="8681" xr:uid="{00000000-0005-0000-0000-0000CE1E0000}"/>
    <cellStyle name="Normal 9 2 2 3 2 5 3" xfId="6536" xr:uid="{00000000-0005-0000-0000-0000CF1E0000}"/>
    <cellStyle name="Normal 9 2 2 3 2 6" xfId="2665" xr:uid="{00000000-0005-0000-0000-0000D01E0000}"/>
    <cellStyle name="Normal 9 2 2 3 2 6 2" xfId="6949" xr:uid="{00000000-0005-0000-0000-0000D11E0000}"/>
    <cellStyle name="Normal 9 2 2 3 2 7" xfId="4884" xr:uid="{00000000-0005-0000-0000-0000D21E0000}"/>
    <cellStyle name="Normal 9 2 2 3 3" xfId="985" xr:uid="{00000000-0005-0000-0000-0000D31E0000}"/>
    <cellStyle name="Normal 9 2 2 3 3 2" xfId="3218" xr:uid="{00000000-0005-0000-0000-0000D41E0000}"/>
    <cellStyle name="Normal 9 2 2 3 3 2 2" xfId="7441" xr:uid="{00000000-0005-0000-0000-0000D51E0000}"/>
    <cellStyle name="Normal 9 2 2 3 3 3" xfId="5296" xr:uid="{00000000-0005-0000-0000-0000D61E0000}"/>
    <cellStyle name="Normal 9 2 2 3 4" xfId="1401" xr:uid="{00000000-0005-0000-0000-0000D71E0000}"/>
    <cellStyle name="Normal 9 2 2 3 4 2" xfId="3631" xr:uid="{00000000-0005-0000-0000-0000D81E0000}"/>
    <cellStyle name="Normal 9 2 2 3 4 2 2" xfId="7854" xr:uid="{00000000-0005-0000-0000-0000D91E0000}"/>
    <cellStyle name="Normal 9 2 2 3 4 3" xfId="5709" xr:uid="{00000000-0005-0000-0000-0000DA1E0000}"/>
    <cellStyle name="Normal 9 2 2 3 5" xfId="1814" xr:uid="{00000000-0005-0000-0000-0000DB1E0000}"/>
    <cellStyle name="Normal 9 2 2 3 5 2" xfId="4044" xr:uid="{00000000-0005-0000-0000-0000DC1E0000}"/>
    <cellStyle name="Normal 9 2 2 3 5 2 2" xfId="8267" xr:uid="{00000000-0005-0000-0000-0000DD1E0000}"/>
    <cellStyle name="Normal 9 2 2 3 5 3" xfId="6122" xr:uid="{00000000-0005-0000-0000-0000DE1E0000}"/>
    <cellStyle name="Normal 9 2 2 3 6" xfId="2228" xr:uid="{00000000-0005-0000-0000-0000DF1E0000}"/>
    <cellStyle name="Normal 9 2 2 3 6 2" xfId="4457" xr:uid="{00000000-0005-0000-0000-0000E01E0000}"/>
    <cellStyle name="Normal 9 2 2 3 6 2 2" xfId="8680" xr:uid="{00000000-0005-0000-0000-0000E11E0000}"/>
    <cellStyle name="Normal 9 2 2 3 6 3" xfId="6535" xr:uid="{00000000-0005-0000-0000-0000E21E0000}"/>
    <cellStyle name="Normal 9 2 2 3 7" xfId="2664" xr:uid="{00000000-0005-0000-0000-0000E31E0000}"/>
    <cellStyle name="Normal 9 2 2 3 7 2" xfId="6948" xr:uid="{00000000-0005-0000-0000-0000E41E0000}"/>
    <cellStyle name="Normal 9 2 2 3 8" xfId="4883" xr:uid="{00000000-0005-0000-0000-0000E51E0000}"/>
    <cellStyle name="Normal 9 2 2 4" xfId="519" xr:uid="{00000000-0005-0000-0000-0000E61E0000}"/>
    <cellStyle name="Normal 9 2 2 4 2" xfId="987" xr:uid="{00000000-0005-0000-0000-0000E71E0000}"/>
    <cellStyle name="Normal 9 2 2 4 2 2" xfId="3220" xr:uid="{00000000-0005-0000-0000-0000E81E0000}"/>
    <cellStyle name="Normal 9 2 2 4 2 2 2" xfId="7443" xr:uid="{00000000-0005-0000-0000-0000E91E0000}"/>
    <cellStyle name="Normal 9 2 2 4 2 3" xfId="5298" xr:uid="{00000000-0005-0000-0000-0000EA1E0000}"/>
    <cellStyle name="Normal 9 2 2 4 3" xfId="1403" xr:uid="{00000000-0005-0000-0000-0000EB1E0000}"/>
    <cellStyle name="Normal 9 2 2 4 3 2" xfId="3633" xr:uid="{00000000-0005-0000-0000-0000EC1E0000}"/>
    <cellStyle name="Normal 9 2 2 4 3 2 2" xfId="7856" xr:uid="{00000000-0005-0000-0000-0000ED1E0000}"/>
    <cellStyle name="Normal 9 2 2 4 3 3" xfId="5711" xr:uid="{00000000-0005-0000-0000-0000EE1E0000}"/>
    <cellStyle name="Normal 9 2 2 4 4" xfId="1816" xr:uid="{00000000-0005-0000-0000-0000EF1E0000}"/>
    <cellStyle name="Normal 9 2 2 4 4 2" xfId="4046" xr:uid="{00000000-0005-0000-0000-0000F01E0000}"/>
    <cellStyle name="Normal 9 2 2 4 4 2 2" xfId="8269" xr:uid="{00000000-0005-0000-0000-0000F11E0000}"/>
    <cellStyle name="Normal 9 2 2 4 4 3" xfId="6124" xr:uid="{00000000-0005-0000-0000-0000F21E0000}"/>
    <cellStyle name="Normal 9 2 2 4 5" xfId="2230" xr:uid="{00000000-0005-0000-0000-0000F31E0000}"/>
    <cellStyle name="Normal 9 2 2 4 5 2" xfId="4459" xr:uid="{00000000-0005-0000-0000-0000F41E0000}"/>
    <cellStyle name="Normal 9 2 2 4 5 2 2" xfId="8682" xr:uid="{00000000-0005-0000-0000-0000F51E0000}"/>
    <cellStyle name="Normal 9 2 2 4 5 3" xfId="6537" xr:uid="{00000000-0005-0000-0000-0000F61E0000}"/>
    <cellStyle name="Normal 9 2 2 4 6" xfId="2666" xr:uid="{00000000-0005-0000-0000-0000F71E0000}"/>
    <cellStyle name="Normal 9 2 2 4 6 2" xfId="6950" xr:uid="{00000000-0005-0000-0000-0000F81E0000}"/>
    <cellStyle name="Normal 9 2 2 4 7" xfId="4885" xr:uid="{00000000-0005-0000-0000-0000F91E0000}"/>
    <cellStyle name="Normal 9 2 2 5" xfId="980" xr:uid="{00000000-0005-0000-0000-0000FA1E0000}"/>
    <cellStyle name="Normal 9 2 2 5 2" xfId="3213" xr:uid="{00000000-0005-0000-0000-0000FB1E0000}"/>
    <cellStyle name="Normal 9 2 2 5 2 2" xfId="7436" xr:uid="{00000000-0005-0000-0000-0000FC1E0000}"/>
    <cellStyle name="Normal 9 2 2 5 3" xfId="5291" xr:uid="{00000000-0005-0000-0000-0000FD1E0000}"/>
    <cellStyle name="Normal 9 2 2 6" xfId="1396" xr:uid="{00000000-0005-0000-0000-0000FE1E0000}"/>
    <cellStyle name="Normal 9 2 2 6 2" xfId="3626" xr:uid="{00000000-0005-0000-0000-0000FF1E0000}"/>
    <cellStyle name="Normal 9 2 2 6 2 2" xfId="7849" xr:uid="{00000000-0005-0000-0000-0000001F0000}"/>
    <cellStyle name="Normal 9 2 2 6 3" xfId="5704" xr:uid="{00000000-0005-0000-0000-0000011F0000}"/>
    <cellStyle name="Normal 9 2 2 7" xfId="1809" xr:uid="{00000000-0005-0000-0000-0000021F0000}"/>
    <cellStyle name="Normal 9 2 2 7 2" xfId="4039" xr:uid="{00000000-0005-0000-0000-0000031F0000}"/>
    <cellStyle name="Normal 9 2 2 7 2 2" xfId="8262" xr:uid="{00000000-0005-0000-0000-0000041F0000}"/>
    <cellStyle name="Normal 9 2 2 7 3" xfId="6117" xr:uid="{00000000-0005-0000-0000-0000051F0000}"/>
    <cellStyle name="Normal 9 2 2 8" xfId="2223" xr:uid="{00000000-0005-0000-0000-0000061F0000}"/>
    <cellStyle name="Normal 9 2 2 8 2" xfId="4452" xr:uid="{00000000-0005-0000-0000-0000071F0000}"/>
    <cellStyle name="Normal 9 2 2 8 2 2" xfId="8675" xr:uid="{00000000-0005-0000-0000-0000081F0000}"/>
    <cellStyle name="Normal 9 2 2 8 3" xfId="6530" xr:uid="{00000000-0005-0000-0000-0000091F0000}"/>
    <cellStyle name="Normal 9 2 2 9" xfId="2659" xr:uid="{00000000-0005-0000-0000-00000A1F0000}"/>
    <cellStyle name="Normal 9 2 2 9 2" xfId="6943"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90" xr:uid="{00000000-0005-0000-0000-00000F1F0000}"/>
    <cellStyle name="Normal 9 2 3 2 2 2 2" xfId="3223" xr:uid="{00000000-0005-0000-0000-0000101F0000}"/>
    <cellStyle name="Normal 9 2 3 2 2 2 2 2" xfId="7446" xr:uid="{00000000-0005-0000-0000-0000111F0000}"/>
    <cellStyle name="Normal 9 2 3 2 2 2 3" xfId="5301" xr:uid="{00000000-0005-0000-0000-0000121F0000}"/>
    <cellStyle name="Normal 9 2 3 2 2 3" xfId="1406" xr:uid="{00000000-0005-0000-0000-0000131F0000}"/>
    <cellStyle name="Normal 9 2 3 2 2 3 2" xfId="3636" xr:uid="{00000000-0005-0000-0000-0000141F0000}"/>
    <cellStyle name="Normal 9 2 3 2 2 3 2 2" xfId="7859" xr:uid="{00000000-0005-0000-0000-0000151F0000}"/>
    <cellStyle name="Normal 9 2 3 2 2 3 3" xfId="5714" xr:uid="{00000000-0005-0000-0000-0000161F0000}"/>
    <cellStyle name="Normal 9 2 3 2 2 4" xfId="1819" xr:uid="{00000000-0005-0000-0000-0000171F0000}"/>
    <cellStyle name="Normal 9 2 3 2 2 4 2" xfId="4049" xr:uid="{00000000-0005-0000-0000-0000181F0000}"/>
    <cellStyle name="Normal 9 2 3 2 2 4 2 2" xfId="8272" xr:uid="{00000000-0005-0000-0000-0000191F0000}"/>
    <cellStyle name="Normal 9 2 3 2 2 4 3" xfId="6127" xr:uid="{00000000-0005-0000-0000-00001A1F0000}"/>
    <cellStyle name="Normal 9 2 3 2 2 5" xfId="2233" xr:uid="{00000000-0005-0000-0000-00001B1F0000}"/>
    <cellStyle name="Normal 9 2 3 2 2 5 2" xfId="4462" xr:uid="{00000000-0005-0000-0000-00001C1F0000}"/>
    <cellStyle name="Normal 9 2 3 2 2 5 2 2" xfId="8685" xr:uid="{00000000-0005-0000-0000-00001D1F0000}"/>
    <cellStyle name="Normal 9 2 3 2 2 5 3" xfId="6540" xr:uid="{00000000-0005-0000-0000-00001E1F0000}"/>
    <cellStyle name="Normal 9 2 3 2 2 6" xfId="2669" xr:uid="{00000000-0005-0000-0000-00001F1F0000}"/>
    <cellStyle name="Normal 9 2 3 2 2 6 2" xfId="6953" xr:uid="{00000000-0005-0000-0000-0000201F0000}"/>
    <cellStyle name="Normal 9 2 3 2 2 7" xfId="4888" xr:uid="{00000000-0005-0000-0000-0000211F0000}"/>
    <cellStyle name="Normal 9 2 3 2 3" xfId="989" xr:uid="{00000000-0005-0000-0000-0000221F0000}"/>
    <cellStyle name="Normal 9 2 3 2 3 2" xfId="3222" xr:uid="{00000000-0005-0000-0000-0000231F0000}"/>
    <cellStyle name="Normal 9 2 3 2 3 2 2" xfId="7445" xr:uid="{00000000-0005-0000-0000-0000241F0000}"/>
    <cellStyle name="Normal 9 2 3 2 3 3" xfId="5300" xr:uid="{00000000-0005-0000-0000-0000251F0000}"/>
    <cellStyle name="Normal 9 2 3 2 4" xfId="1405" xr:uid="{00000000-0005-0000-0000-0000261F0000}"/>
    <cellStyle name="Normal 9 2 3 2 4 2" xfId="3635" xr:uid="{00000000-0005-0000-0000-0000271F0000}"/>
    <cellStyle name="Normal 9 2 3 2 4 2 2" xfId="7858" xr:uid="{00000000-0005-0000-0000-0000281F0000}"/>
    <cellStyle name="Normal 9 2 3 2 4 3" xfId="5713" xr:uid="{00000000-0005-0000-0000-0000291F0000}"/>
    <cellStyle name="Normal 9 2 3 2 5" xfId="1818" xr:uid="{00000000-0005-0000-0000-00002A1F0000}"/>
    <cellStyle name="Normal 9 2 3 2 5 2" xfId="4048" xr:uid="{00000000-0005-0000-0000-00002B1F0000}"/>
    <cellStyle name="Normal 9 2 3 2 5 2 2" xfId="8271" xr:uid="{00000000-0005-0000-0000-00002C1F0000}"/>
    <cellStyle name="Normal 9 2 3 2 5 3" xfId="6126" xr:uid="{00000000-0005-0000-0000-00002D1F0000}"/>
    <cellStyle name="Normal 9 2 3 2 6" xfId="2232" xr:uid="{00000000-0005-0000-0000-00002E1F0000}"/>
    <cellStyle name="Normal 9 2 3 2 6 2" xfId="4461" xr:uid="{00000000-0005-0000-0000-00002F1F0000}"/>
    <cellStyle name="Normal 9 2 3 2 6 2 2" xfId="8684" xr:uid="{00000000-0005-0000-0000-0000301F0000}"/>
    <cellStyle name="Normal 9 2 3 2 6 3" xfId="6539" xr:uid="{00000000-0005-0000-0000-0000311F0000}"/>
    <cellStyle name="Normal 9 2 3 2 7" xfId="2668" xr:uid="{00000000-0005-0000-0000-0000321F0000}"/>
    <cellStyle name="Normal 9 2 3 2 7 2" xfId="6952" xr:uid="{00000000-0005-0000-0000-0000331F0000}"/>
    <cellStyle name="Normal 9 2 3 2 8" xfId="4887" xr:uid="{00000000-0005-0000-0000-0000341F0000}"/>
    <cellStyle name="Normal 9 2 3 3" xfId="523" xr:uid="{00000000-0005-0000-0000-0000351F0000}"/>
    <cellStyle name="Normal 9 2 3 3 2" xfId="991" xr:uid="{00000000-0005-0000-0000-0000361F0000}"/>
    <cellStyle name="Normal 9 2 3 3 2 2" xfId="3224" xr:uid="{00000000-0005-0000-0000-0000371F0000}"/>
    <cellStyle name="Normal 9 2 3 3 2 2 2" xfId="7447" xr:uid="{00000000-0005-0000-0000-0000381F0000}"/>
    <cellStyle name="Normal 9 2 3 3 2 3" xfId="5302" xr:uid="{00000000-0005-0000-0000-0000391F0000}"/>
    <cellStyle name="Normal 9 2 3 3 3" xfId="1407" xr:uid="{00000000-0005-0000-0000-00003A1F0000}"/>
    <cellStyle name="Normal 9 2 3 3 3 2" xfId="3637" xr:uid="{00000000-0005-0000-0000-00003B1F0000}"/>
    <cellStyle name="Normal 9 2 3 3 3 2 2" xfId="7860" xr:uid="{00000000-0005-0000-0000-00003C1F0000}"/>
    <cellStyle name="Normal 9 2 3 3 3 3" xfId="5715" xr:uid="{00000000-0005-0000-0000-00003D1F0000}"/>
    <cellStyle name="Normal 9 2 3 3 4" xfId="1820" xr:uid="{00000000-0005-0000-0000-00003E1F0000}"/>
    <cellStyle name="Normal 9 2 3 3 4 2" xfId="4050" xr:uid="{00000000-0005-0000-0000-00003F1F0000}"/>
    <cellStyle name="Normal 9 2 3 3 4 2 2" xfId="8273" xr:uid="{00000000-0005-0000-0000-0000401F0000}"/>
    <cellStyle name="Normal 9 2 3 3 4 3" xfId="6128" xr:uid="{00000000-0005-0000-0000-0000411F0000}"/>
    <cellStyle name="Normal 9 2 3 3 5" xfId="2234" xr:uid="{00000000-0005-0000-0000-0000421F0000}"/>
    <cellStyle name="Normal 9 2 3 3 5 2" xfId="4463" xr:uid="{00000000-0005-0000-0000-0000431F0000}"/>
    <cellStyle name="Normal 9 2 3 3 5 2 2" xfId="8686" xr:uid="{00000000-0005-0000-0000-0000441F0000}"/>
    <cellStyle name="Normal 9 2 3 3 5 3" xfId="6541" xr:uid="{00000000-0005-0000-0000-0000451F0000}"/>
    <cellStyle name="Normal 9 2 3 3 6" xfId="2670" xr:uid="{00000000-0005-0000-0000-0000461F0000}"/>
    <cellStyle name="Normal 9 2 3 3 6 2" xfId="6954" xr:uid="{00000000-0005-0000-0000-0000471F0000}"/>
    <cellStyle name="Normal 9 2 3 3 7" xfId="4889" xr:uid="{00000000-0005-0000-0000-0000481F0000}"/>
    <cellStyle name="Normal 9 2 3 4" xfId="988" xr:uid="{00000000-0005-0000-0000-0000491F0000}"/>
    <cellStyle name="Normal 9 2 3 4 2" xfId="3221" xr:uid="{00000000-0005-0000-0000-00004A1F0000}"/>
    <cellStyle name="Normal 9 2 3 4 2 2" xfId="7444" xr:uid="{00000000-0005-0000-0000-00004B1F0000}"/>
    <cellStyle name="Normal 9 2 3 4 3" xfId="5299" xr:uid="{00000000-0005-0000-0000-00004C1F0000}"/>
    <cellStyle name="Normal 9 2 3 5" xfId="1404" xr:uid="{00000000-0005-0000-0000-00004D1F0000}"/>
    <cellStyle name="Normal 9 2 3 5 2" xfId="3634" xr:uid="{00000000-0005-0000-0000-00004E1F0000}"/>
    <cellStyle name="Normal 9 2 3 5 2 2" xfId="7857" xr:uid="{00000000-0005-0000-0000-00004F1F0000}"/>
    <cellStyle name="Normal 9 2 3 5 3" xfId="5712" xr:uid="{00000000-0005-0000-0000-0000501F0000}"/>
    <cellStyle name="Normal 9 2 3 6" xfId="1817" xr:uid="{00000000-0005-0000-0000-0000511F0000}"/>
    <cellStyle name="Normal 9 2 3 6 2" xfId="4047" xr:uid="{00000000-0005-0000-0000-0000521F0000}"/>
    <cellStyle name="Normal 9 2 3 6 2 2" xfId="8270" xr:uid="{00000000-0005-0000-0000-0000531F0000}"/>
    <cellStyle name="Normal 9 2 3 6 3" xfId="6125" xr:uid="{00000000-0005-0000-0000-0000541F0000}"/>
    <cellStyle name="Normal 9 2 3 7" xfId="2231" xr:uid="{00000000-0005-0000-0000-0000551F0000}"/>
    <cellStyle name="Normal 9 2 3 7 2" xfId="4460" xr:uid="{00000000-0005-0000-0000-0000561F0000}"/>
    <cellStyle name="Normal 9 2 3 7 2 2" xfId="8683" xr:uid="{00000000-0005-0000-0000-0000571F0000}"/>
    <cellStyle name="Normal 9 2 3 7 3" xfId="6538" xr:uid="{00000000-0005-0000-0000-0000581F0000}"/>
    <cellStyle name="Normal 9 2 3 8" xfId="2667" xr:uid="{00000000-0005-0000-0000-0000591F0000}"/>
    <cellStyle name="Normal 9 2 3 8 2" xfId="6951" xr:uid="{00000000-0005-0000-0000-00005A1F0000}"/>
    <cellStyle name="Normal 9 2 3 9" xfId="4886" xr:uid="{00000000-0005-0000-0000-00005B1F0000}"/>
    <cellStyle name="Normal 9 2 4" xfId="524" xr:uid="{00000000-0005-0000-0000-00005C1F0000}"/>
    <cellStyle name="Normal 9 2 4 2" xfId="525" xr:uid="{00000000-0005-0000-0000-00005D1F0000}"/>
    <cellStyle name="Normal 9 2 4 2 2" xfId="993" xr:uid="{00000000-0005-0000-0000-00005E1F0000}"/>
    <cellStyle name="Normal 9 2 4 2 2 2" xfId="3226" xr:uid="{00000000-0005-0000-0000-00005F1F0000}"/>
    <cellStyle name="Normal 9 2 4 2 2 2 2" xfId="7449" xr:uid="{00000000-0005-0000-0000-0000601F0000}"/>
    <cellStyle name="Normal 9 2 4 2 2 3" xfId="5304" xr:uid="{00000000-0005-0000-0000-0000611F0000}"/>
    <cellStyle name="Normal 9 2 4 2 3" xfId="1409" xr:uid="{00000000-0005-0000-0000-0000621F0000}"/>
    <cellStyle name="Normal 9 2 4 2 3 2" xfId="3639" xr:uid="{00000000-0005-0000-0000-0000631F0000}"/>
    <cellStyle name="Normal 9 2 4 2 3 2 2" xfId="7862" xr:uid="{00000000-0005-0000-0000-0000641F0000}"/>
    <cellStyle name="Normal 9 2 4 2 3 3" xfId="5717" xr:uid="{00000000-0005-0000-0000-0000651F0000}"/>
    <cellStyle name="Normal 9 2 4 2 4" xfId="1822" xr:uid="{00000000-0005-0000-0000-0000661F0000}"/>
    <cellStyle name="Normal 9 2 4 2 4 2" xfId="4052" xr:uid="{00000000-0005-0000-0000-0000671F0000}"/>
    <cellStyle name="Normal 9 2 4 2 4 2 2" xfId="8275" xr:uid="{00000000-0005-0000-0000-0000681F0000}"/>
    <cellStyle name="Normal 9 2 4 2 4 3" xfId="6130" xr:uid="{00000000-0005-0000-0000-0000691F0000}"/>
    <cellStyle name="Normal 9 2 4 2 5" xfId="2236" xr:uid="{00000000-0005-0000-0000-00006A1F0000}"/>
    <cellStyle name="Normal 9 2 4 2 5 2" xfId="4465" xr:uid="{00000000-0005-0000-0000-00006B1F0000}"/>
    <cellStyle name="Normal 9 2 4 2 5 2 2" xfId="8688" xr:uid="{00000000-0005-0000-0000-00006C1F0000}"/>
    <cellStyle name="Normal 9 2 4 2 5 3" xfId="6543" xr:uid="{00000000-0005-0000-0000-00006D1F0000}"/>
    <cellStyle name="Normal 9 2 4 2 6" xfId="2672" xr:uid="{00000000-0005-0000-0000-00006E1F0000}"/>
    <cellStyle name="Normal 9 2 4 2 6 2" xfId="6956" xr:uid="{00000000-0005-0000-0000-00006F1F0000}"/>
    <cellStyle name="Normal 9 2 4 2 7" xfId="4891" xr:uid="{00000000-0005-0000-0000-0000701F0000}"/>
    <cellStyle name="Normal 9 2 4 3" xfId="992" xr:uid="{00000000-0005-0000-0000-0000711F0000}"/>
    <cellStyle name="Normal 9 2 4 3 2" xfId="3225" xr:uid="{00000000-0005-0000-0000-0000721F0000}"/>
    <cellStyle name="Normal 9 2 4 3 2 2" xfId="7448" xr:uid="{00000000-0005-0000-0000-0000731F0000}"/>
    <cellStyle name="Normal 9 2 4 3 3" xfId="5303" xr:uid="{00000000-0005-0000-0000-0000741F0000}"/>
    <cellStyle name="Normal 9 2 4 4" xfId="1408" xr:uid="{00000000-0005-0000-0000-0000751F0000}"/>
    <cellStyle name="Normal 9 2 4 4 2" xfId="3638" xr:uid="{00000000-0005-0000-0000-0000761F0000}"/>
    <cellStyle name="Normal 9 2 4 4 2 2" xfId="7861" xr:uid="{00000000-0005-0000-0000-0000771F0000}"/>
    <cellStyle name="Normal 9 2 4 4 3" xfId="5716" xr:uid="{00000000-0005-0000-0000-0000781F0000}"/>
    <cellStyle name="Normal 9 2 4 5" xfId="1821" xr:uid="{00000000-0005-0000-0000-0000791F0000}"/>
    <cellStyle name="Normal 9 2 4 5 2" xfId="4051" xr:uid="{00000000-0005-0000-0000-00007A1F0000}"/>
    <cellStyle name="Normal 9 2 4 5 2 2" xfId="8274" xr:uid="{00000000-0005-0000-0000-00007B1F0000}"/>
    <cellStyle name="Normal 9 2 4 5 3" xfId="6129" xr:uid="{00000000-0005-0000-0000-00007C1F0000}"/>
    <cellStyle name="Normal 9 2 4 6" xfId="2235" xr:uid="{00000000-0005-0000-0000-00007D1F0000}"/>
    <cellStyle name="Normal 9 2 4 6 2" xfId="4464" xr:uid="{00000000-0005-0000-0000-00007E1F0000}"/>
    <cellStyle name="Normal 9 2 4 6 2 2" xfId="8687" xr:uid="{00000000-0005-0000-0000-00007F1F0000}"/>
    <cellStyle name="Normal 9 2 4 6 3" xfId="6542" xr:uid="{00000000-0005-0000-0000-0000801F0000}"/>
    <cellStyle name="Normal 9 2 4 7" xfId="2671" xr:uid="{00000000-0005-0000-0000-0000811F0000}"/>
    <cellStyle name="Normal 9 2 4 7 2" xfId="6955" xr:uid="{00000000-0005-0000-0000-0000821F0000}"/>
    <cellStyle name="Normal 9 2 4 8" xfId="4890" xr:uid="{00000000-0005-0000-0000-0000831F0000}"/>
    <cellStyle name="Normal 9 2 5" xfId="526" xr:uid="{00000000-0005-0000-0000-0000841F0000}"/>
    <cellStyle name="Normal 9 2 5 2" xfId="994" xr:uid="{00000000-0005-0000-0000-0000851F0000}"/>
    <cellStyle name="Normal 9 2 5 2 2" xfId="3227" xr:uid="{00000000-0005-0000-0000-0000861F0000}"/>
    <cellStyle name="Normal 9 2 5 2 2 2" xfId="7450" xr:uid="{00000000-0005-0000-0000-0000871F0000}"/>
    <cellStyle name="Normal 9 2 5 2 3" xfId="5305" xr:uid="{00000000-0005-0000-0000-0000881F0000}"/>
    <cellStyle name="Normal 9 2 5 3" xfId="1410" xr:uid="{00000000-0005-0000-0000-0000891F0000}"/>
    <cellStyle name="Normal 9 2 5 3 2" xfId="3640" xr:uid="{00000000-0005-0000-0000-00008A1F0000}"/>
    <cellStyle name="Normal 9 2 5 3 2 2" xfId="7863" xr:uid="{00000000-0005-0000-0000-00008B1F0000}"/>
    <cellStyle name="Normal 9 2 5 3 3" xfId="5718" xr:uid="{00000000-0005-0000-0000-00008C1F0000}"/>
    <cellStyle name="Normal 9 2 5 4" xfId="1823" xr:uid="{00000000-0005-0000-0000-00008D1F0000}"/>
    <cellStyle name="Normal 9 2 5 4 2" xfId="4053" xr:uid="{00000000-0005-0000-0000-00008E1F0000}"/>
    <cellStyle name="Normal 9 2 5 4 2 2" xfId="8276" xr:uid="{00000000-0005-0000-0000-00008F1F0000}"/>
    <cellStyle name="Normal 9 2 5 4 3" xfId="6131" xr:uid="{00000000-0005-0000-0000-0000901F0000}"/>
    <cellStyle name="Normal 9 2 5 5" xfId="2237" xr:uid="{00000000-0005-0000-0000-0000911F0000}"/>
    <cellStyle name="Normal 9 2 5 5 2" xfId="4466" xr:uid="{00000000-0005-0000-0000-0000921F0000}"/>
    <cellStyle name="Normal 9 2 5 5 2 2" xfId="8689" xr:uid="{00000000-0005-0000-0000-0000931F0000}"/>
    <cellStyle name="Normal 9 2 5 5 3" xfId="6544" xr:uid="{00000000-0005-0000-0000-0000941F0000}"/>
    <cellStyle name="Normal 9 2 5 6" xfId="2673" xr:uid="{00000000-0005-0000-0000-0000951F0000}"/>
    <cellStyle name="Normal 9 2 5 6 2" xfId="6957" xr:uid="{00000000-0005-0000-0000-0000961F0000}"/>
    <cellStyle name="Normal 9 2 5 7" xfId="4892" xr:uid="{00000000-0005-0000-0000-0000971F0000}"/>
    <cellStyle name="Normal 9 2 6" xfId="979" xr:uid="{00000000-0005-0000-0000-0000981F0000}"/>
    <cellStyle name="Normal 9 2 6 2" xfId="3212" xr:uid="{00000000-0005-0000-0000-0000991F0000}"/>
    <cellStyle name="Normal 9 2 6 2 2" xfId="7435" xr:uid="{00000000-0005-0000-0000-00009A1F0000}"/>
    <cellStyle name="Normal 9 2 6 3" xfId="5290" xr:uid="{00000000-0005-0000-0000-00009B1F0000}"/>
    <cellStyle name="Normal 9 2 7" xfId="1395" xr:uid="{00000000-0005-0000-0000-00009C1F0000}"/>
    <cellStyle name="Normal 9 2 7 2" xfId="3625" xr:uid="{00000000-0005-0000-0000-00009D1F0000}"/>
    <cellStyle name="Normal 9 2 7 2 2" xfId="7848" xr:uid="{00000000-0005-0000-0000-00009E1F0000}"/>
    <cellStyle name="Normal 9 2 7 3" xfId="5703" xr:uid="{00000000-0005-0000-0000-00009F1F0000}"/>
    <cellStyle name="Normal 9 2 8" xfId="1808" xr:uid="{00000000-0005-0000-0000-0000A01F0000}"/>
    <cellStyle name="Normal 9 2 8 2" xfId="4038" xr:uid="{00000000-0005-0000-0000-0000A11F0000}"/>
    <cellStyle name="Normal 9 2 8 2 2" xfId="8261" xr:uid="{00000000-0005-0000-0000-0000A21F0000}"/>
    <cellStyle name="Normal 9 2 8 3" xfId="6116" xr:uid="{00000000-0005-0000-0000-0000A31F0000}"/>
    <cellStyle name="Normal 9 2 9" xfId="2222" xr:uid="{00000000-0005-0000-0000-0000A41F0000}"/>
    <cellStyle name="Normal 9 2 9 2" xfId="4451" xr:uid="{00000000-0005-0000-0000-0000A51F0000}"/>
    <cellStyle name="Normal 9 2 9 2 2" xfId="8674" xr:uid="{00000000-0005-0000-0000-0000A61F0000}"/>
    <cellStyle name="Normal 9 2 9 3" xfId="6529" xr:uid="{00000000-0005-0000-0000-0000A71F0000}"/>
    <cellStyle name="Normal 9 3" xfId="527" xr:uid="{00000000-0005-0000-0000-0000A81F0000}"/>
    <cellStyle name="Normal 9 3 10" xfId="4893"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8" xr:uid="{00000000-0005-0000-0000-0000AD1F0000}"/>
    <cellStyle name="Normal 9 3 2 2 2 2 2" xfId="3231" xr:uid="{00000000-0005-0000-0000-0000AE1F0000}"/>
    <cellStyle name="Normal 9 3 2 2 2 2 2 2" xfId="7454" xr:uid="{00000000-0005-0000-0000-0000AF1F0000}"/>
    <cellStyle name="Normal 9 3 2 2 2 2 3" xfId="5309" xr:uid="{00000000-0005-0000-0000-0000B01F0000}"/>
    <cellStyle name="Normal 9 3 2 2 2 3" xfId="1414" xr:uid="{00000000-0005-0000-0000-0000B11F0000}"/>
    <cellStyle name="Normal 9 3 2 2 2 3 2" xfId="3644" xr:uid="{00000000-0005-0000-0000-0000B21F0000}"/>
    <cellStyle name="Normal 9 3 2 2 2 3 2 2" xfId="7867" xr:uid="{00000000-0005-0000-0000-0000B31F0000}"/>
    <cellStyle name="Normal 9 3 2 2 2 3 3" xfId="5722" xr:uid="{00000000-0005-0000-0000-0000B41F0000}"/>
    <cellStyle name="Normal 9 3 2 2 2 4" xfId="1827" xr:uid="{00000000-0005-0000-0000-0000B51F0000}"/>
    <cellStyle name="Normal 9 3 2 2 2 4 2" xfId="4057" xr:uid="{00000000-0005-0000-0000-0000B61F0000}"/>
    <cellStyle name="Normal 9 3 2 2 2 4 2 2" xfId="8280" xr:uid="{00000000-0005-0000-0000-0000B71F0000}"/>
    <cellStyle name="Normal 9 3 2 2 2 4 3" xfId="6135" xr:uid="{00000000-0005-0000-0000-0000B81F0000}"/>
    <cellStyle name="Normal 9 3 2 2 2 5" xfId="2241" xr:uid="{00000000-0005-0000-0000-0000B91F0000}"/>
    <cellStyle name="Normal 9 3 2 2 2 5 2" xfId="4470" xr:uid="{00000000-0005-0000-0000-0000BA1F0000}"/>
    <cellStyle name="Normal 9 3 2 2 2 5 2 2" xfId="8693" xr:uid="{00000000-0005-0000-0000-0000BB1F0000}"/>
    <cellStyle name="Normal 9 3 2 2 2 5 3" xfId="6548" xr:uid="{00000000-0005-0000-0000-0000BC1F0000}"/>
    <cellStyle name="Normal 9 3 2 2 2 6" xfId="2677" xr:uid="{00000000-0005-0000-0000-0000BD1F0000}"/>
    <cellStyle name="Normal 9 3 2 2 2 6 2" xfId="6961" xr:uid="{00000000-0005-0000-0000-0000BE1F0000}"/>
    <cellStyle name="Normal 9 3 2 2 2 7" xfId="4896" xr:uid="{00000000-0005-0000-0000-0000BF1F0000}"/>
    <cellStyle name="Normal 9 3 2 2 3" xfId="997" xr:uid="{00000000-0005-0000-0000-0000C01F0000}"/>
    <cellStyle name="Normal 9 3 2 2 3 2" xfId="3230" xr:uid="{00000000-0005-0000-0000-0000C11F0000}"/>
    <cellStyle name="Normal 9 3 2 2 3 2 2" xfId="7453" xr:uid="{00000000-0005-0000-0000-0000C21F0000}"/>
    <cellStyle name="Normal 9 3 2 2 3 3" xfId="5308" xr:uid="{00000000-0005-0000-0000-0000C31F0000}"/>
    <cellStyle name="Normal 9 3 2 2 4" xfId="1413" xr:uid="{00000000-0005-0000-0000-0000C41F0000}"/>
    <cellStyle name="Normal 9 3 2 2 4 2" xfId="3643" xr:uid="{00000000-0005-0000-0000-0000C51F0000}"/>
    <cellStyle name="Normal 9 3 2 2 4 2 2" xfId="7866" xr:uid="{00000000-0005-0000-0000-0000C61F0000}"/>
    <cellStyle name="Normal 9 3 2 2 4 3" xfId="5721" xr:uid="{00000000-0005-0000-0000-0000C71F0000}"/>
    <cellStyle name="Normal 9 3 2 2 5" xfId="1826" xr:uid="{00000000-0005-0000-0000-0000C81F0000}"/>
    <cellStyle name="Normal 9 3 2 2 5 2" xfId="4056" xr:uid="{00000000-0005-0000-0000-0000C91F0000}"/>
    <cellStyle name="Normal 9 3 2 2 5 2 2" xfId="8279" xr:uid="{00000000-0005-0000-0000-0000CA1F0000}"/>
    <cellStyle name="Normal 9 3 2 2 5 3" xfId="6134" xr:uid="{00000000-0005-0000-0000-0000CB1F0000}"/>
    <cellStyle name="Normal 9 3 2 2 6" xfId="2240" xr:uid="{00000000-0005-0000-0000-0000CC1F0000}"/>
    <cellStyle name="Normal 9 3 2 2 6 2" xfId="4469" xr:uid="{00000000-0005-0000-0000-0000CD1F0000}"/>
    <cellStyle name="Normal 9 3 2 2 6 2 2" xfId="8692" xr:uid="{00000000-0005-0000-0000-0000CE1F0000}"/>
    <cellStyle name="Normal 9 3 2 2 6 3" xfId="6547" xr:uid="{00000000-0005-0000-0000-0000CF1F0000}"/>
    <cellStyle name="Normal 9 3 2 2 7" xfId="2676" xr:uid="{00000000-0005-0000-0000-0000D01F0000}"/>
    <cellStyle name="Normal 9 3 2 2 7 2" xfId="6960" xr:uid="{00000000-0005-0000-0000-0000D11F0000}"/>
    <cellStyle name="Normal 9 3 2 2 8" xfId="4895" xr:uid="{00000000-0005-0000-0000-0000D21F0000}"/>
    <cellStyle name="Normal 9 3 2 3" xfId="531" xr:uid="{00000000-0005-0000-0000-0000D31F0000}"/>
    <cellStyle name="Normal 9 3 2 3 2" xfId="999" xr:uid="{00000000-0005-0000-0000-0000D41F0000}"/>
    <cellStyle name="Normal 9 3 2 3 2 2" xfId="3232" xr:uid="{00000000-0005-0000-0000-0000D51F0000}"/>
    <cellStyle name="Normal 9 3 2 3 2 2 2" xfId="7455" xr:uid="{00000000-0005-0000-0000-0000D61F0000}"/>
    <cellStyle name="Normal 9 3 2 3 2 3" xfId="5310" xr:uid="{00000000-0005-0000-0000-0000D71F0000}"/>
    <cellStyle name="Normal 9 3 2 3 3" xfId="1415" xr:uid="{00000000-0005-0000-0000-0000D81F0000}"/>
    <cellStyle name="Normal 9 3 2 3 3 2" xfId="3645" xr:uid="{00000000-0005-0000-0000-0000D91F0000}"/>
    <cellStyle name="Normal 9 3 2 3 3 2 2" xfId="7868" xr:uid="{00000000-0005-0000-0000-0000DA1F0000}"/>
    <cellStyle name="Normal 9 3 2 3 3 3" xfId="5723" xr:uid="{00000000-0005-0000-0000-0000DB1F0000}"/>
    <cellStyle name="Normal 9 3 2 3 4" xfId="1828" xr:uid="{00000000-0005-0000-0000-0000DC1F0000}"/>
    <cellStyle name="Normal 9 3 2 3 4 2" xfId="4058" xr:uid="{00000000-0005-0000-0000-0000DD1F0000}"/>
    <cellStyle name="Normal 9 3 2 3 4 2 2" xfId="8281" xr:uid="{00000000-0005-0000-0000-0000DE1F0000}"/>
    <cellStyle name="Normal 9 3 2 3 4 3" xfId="6136" xr:uid="{00000000-0005-0000-0000-0000DF1F0000}"/>
    <cellStyle name="Normal 9 3 2 3 5" xfId="2242" xr:uid="{00000000-0005-0000-0000-0000E01F0000}"/>
    <cellStyle name="Normal 9 3 2 3 5 2" xfId="4471" xr:uid="{00000000-0005-0000-0000-0000E11F0000}"/>
    <cellStyle name="Normal 9 3 2 3 5 2 2" xfId="8694" xr:uid="{00000000-0005-0000-0000-0000E21F0000}"/>
    <cellStyle name="Normal 9 3 2 3 5 3" xfId="6549" xr:uid="{00000000-0005-0000-0000-0000E31F0000}"/>
    <cellStyle name="Normal 9 3 2 3 6" xfId="2678" xr:uid="{00000000-0005-0000-0000-0000E41F0000}"/>
    <cellStyle name="Normal 9 3 2 3 6 2" xfId="6962" xr:uid="{00000000-0005-0000-0000-0000E51F0000}"/>
    <cellStyle name="Normal 9 3 2 3 7" xfId="4897" xr:uid="{00000000-0005-0000-0000-0000E61F0000}"/>
    <cellStyle name="Normal 9 3 2 4" xfId="996" xr:uid="{00000000-0005-0000-0000-0000E71F0000}"/>
    <cellStyle name="Normal 9 3 2 4 2" xfId="3229" xr:uid="{00000000-0005-0000-0000-0000E81F0000}"/>
    <cellStyle name="Normal 9 3 2 4 2 2" xfId="7452" xr:uid="{00000000-0005-0000-0000-0000E91F0000}"/>
    <cellStyle name="Normal 9 3 2 4 3" xfId="5307" xr:uid="{00000000-0005-0000-0000-0000EA1F0000}"/>
    <cellStyle name="Normal 9 3 2 5" xfId="1412" xr:uid="{00000000-0005-0000-0000-0000EB1F0000}"/>
    <cellStyle name="Normal 9 3 2 5 2" xfId="3642" xr:uid="{00000000-0005-0000-0000-0000EC1F0000}"/>
    <cellStyle name="Normal 9 3 2 5 2 2" xfId="7865" xr:uid="{00000000-0005-0000-0000-0000ED1F0000}"/>
    <cellStyle name="Normal 9 3 2 5 3" xfId="5720" xr:uid="{00000000-0005-0000-0000-0000EE1F0000}"/>
    <cellStyle name="Normal 9 3 2 6" xfId="1825" xr:uid="{00000000-0005-0000-0000-0000EF1F0000}"/>
    <cellStyle name="Normal 9 3 2 6 2" xfId="4055" xr:uid="{00000000-0005-0000-0000-0000F01F0000}"/>
    <cellStyle name="Normal 9 3 2 6 2 2" xfId="8278" xr:uid="{00000000-0005-0000-0000-0000F11F0000}"/>
    <cellStyle name="Normal 9 3 2 6 3" xfId="6133" xr:uid="{00000000-0005-0000-0000-0000F21F0000}"/>
    <cellStyle name="Normal 9 3 2 7" xfId="2239" xr:uid="{00000000-0005-0000-0000-0000F31F0000}"/>
    <cellStyle name="Normal 9 3 2 7 2" xfId="4468" xr:uid="{00000000-0005-0000-0000-0000F41F0000}"/>
    <cellStyle name="Normal 9 3 2 7 2 2" xfId="8691" xr:uid="{00000000-0005-0000-0000-0000F51F0000}"/>
    <cellStyle name="Normal 9 3 2 7 3" xfId="6546" xr:uid="{00000000-0005-0000-0000-0000F61F0000}"/>
    <cellStyle name="Normal 9 3 2 8" xfId="2675" xr:uid="{00000000-0005-0000-0000-0000F71F0000}"/>
    <cellStyle name="Normal 9 3 2 8 2" xfId="6959" xr:uid="{00000000-0005-0000-0000-0000F81F0000}"/>
    <cellStyle name="Normal 9 3 2 9" xfId="4894" xr:uid="{00000000-0005-0000-0000-0000F91F0000}"/>
    <cellStyle name="Normal 9 3 3" xfId="532" xr:uid="{00000000-0005-0000-0000-0000FA1F0000}"/>
    <cellStyle name="Normal 9 3 3 2" xfId="533" xr:uid="{00000000-0005-0000-0000-0000FB1F0000}"/>
    <cellStyle name="Normal 9 3 3 2 2" xfId="1001" xr:uid="{00000000-0005-0000-0000-0000FC1F0000}"/>
    <cellStyle name="Normal 9 3 3 2 2 2" xfId="3234" xr:uid="{00000000-0005-0000-0000-0000FD1F0000}"/>
    <cellStyle name="Normal 9 3 3 2 2 2 2" xfId="7457" xr:uid="{00000000-0005-0000-0000-0000FE1F0000}"/>
    <cellStyle name="Normal 9 3 3 2 2 3" xfId="5312" xr:uid="{00000000-0005-0000-0000-0000FF1F0000}"/>
    <cellStyle name="Normal 9 3 3 2 3" xfId="1417" xr:uid="{00000000-0005-0000-0000-000000200000}"/>
    <cellStyle name="Normal 9 3 3 2 3 2" xfId="3647" xr:uid="{00000000-0005-0000-0000-000001200000}"/>
    <cellStyle name="Normal 9 3 3 2 3 2 2" xfId="7870" xr:uid="{00000000-0005-0000-0000-000002200000}"/>
    <cellStyle name="Normal 9 3 3 2 3 3" xfId="5725" xr:uid="{00000000-0005-0000-0000-000003200000}"/>
    <cellStyle name="Normal 9 3 3 2 4" xfId="1830" xr:uid="{00000000-0005-0000-0000-000004200000}"/>
    <cellStyle name="Normal 9 3 3 2 4 2" xfId="4060" xr:uid="{00000000-0005-0000-0000-000005200000}"/>
    <cellStyle name="Normal 9 3 3 2 4 2 2" xfId="8283" xr:uid="{00000000-0005-0000-0000-000006200000}"/>
    <cellStyle name="Normal 9 3 3 2 4 3" xfId="6138" xr:uid="{00000000-0005-0000-0000-000007200000}"/>
    <cellStyle name="Normal 9 3 3 2 5" xfId="2244" xr:uid="{00000000-0005-0000-0000-000008200000}"/>
    <cellStyle name="Normal 9 3 3 2 5 2" xfId="4473" xr:uid="{00000000-0005-0000-0000-000009200000}"/>
    <cellStyle name="Normal 9 3 3 2 5 2 2" xfId="8696" xr:uid="{00000000-0005-0000-0000-00000A200000}"/>
    <cellStyle name="Normal 9 3 3 2 5 3" xfId="6551" xr:uid="{00000000-0005-0000-0000-00000B200000}"/>
    <cellStyle name="Normal 9 3 3 2 6" xfId="2680" xr:uid="{00000000-0005-0000-0000-00000C200000}"/>
    <cellStyle name="Normal 9 3 3 2 6 2" xfId="6964" xr:uid="{00000000-0005-0000-0000-00000D200000}"/>
    <cellStyle name="Normal 9 3 3 2 7" xfId="4899" xr:uid="{00000000-0005-0000-0000-00000E200000}"/>
    <cellStyle name="Normal 9 3 3 3" xfId="1000" xr:uid="{00000000-0005-0000-0000-00000F200000}"/>
    <cellStyle name="Normal 9 3 3 3 2" xfId="3233" xr:uid="{00000000-0005-0000-0000-000010200000}"/>
    <cellStyle name="Normal 9 3 3 3 2 2" xfId="7456" xr:uid="{00000000-0005-0000-0000-000011200000}"/>
    <cellStyle name="Normal 9 3 3 3 3" xfId="5311" xr:uid="{00000000-0005-0000-0000-000012200000}"/>
    <cellStyle name="Normal 9 3 3 4" xfId="1416" xr:uid="{00000000-0005-0000-0000-000013200000}"/>
    <cellStyle name="Normal 9 3 3 4 2" xfId="3646" xr:uid="{00000000-0005-0000-0000-000014200000}"/>
    <cellStyle name="Normal 9 3 3 4 2 2" xfId="7869" xr:uid="{00000000-0005-0000-0000-000015200000}"/>
    <cellStyle name="Normal 9 3 3 4 3" xfId="5724" xr:uid="{00000000-0005-0000-0000-000016200000}"/>
    <cellStyle name="Normal 9 3 3 5" xfId="1829" xr:uid="{00000000-0005-0000-0000-000017200000}"/>
    <cellStyle name="Normal 9 3 3 5 2" xfId="4059" xr:uid="{00000000-0005-0000-0000-000018200000}"/>
    <cellStyle name="Normal 9 3 3 5 2 2" xfId="8282" xr:uid="{00000000-0005-0000-0000-000019200000}"/>
    <cellStyle name="Normal 9 3 3 5 3" xfId="6137" xr:uid="{00000000-0005-0000-0000-00001A200000}"/>
    <cellStyle name="Normal 9 3 3 6" xfId="2243" xr:uid="{00000000-0005-0000-0000-00001B200000}"/>
    <cellStyle name="Normal 9 3 3 6 2" xfId="4472" xr:uid="{00000000-0005-0000-0000-00001C200000}"/>
    <cellStyle name="Normal 9 3 3 6 2 2" xfId="8695" xr:uid="{00000000-0005-0000-0000-00001D200000}"/>
    <cellStyle name="Normal 9 3 3 6 3" xfId="6550" xr:uid="{00000000-0005-0000-0000-00001E200000}"/>
    <cellStyle name="Normal 9 3 3 7" xfId="2679" xr:uid="{00000000-0005-0000-0000-00001F200000}"/>
    <cellStyle name="Normal 9 3 3 7 2" xfId="6963" xr:uid="{00000000-0005-0000-0000-000020200000}"/>
    <cellStyle name="Normal 9 3 3 8" xfId="4898" xr:uid="{00000000-0005-0000-0000-000021200000}"/>
    <cellStyle name="Normal 9 3 4" xfId="534" xr:uid="{00000000-0005-0000-0000-000022200000}"/>
    <cellStyle name="Normal 9 3 4 2" xfId="1002" xr:uid="{00000000-0005-0000-0000-000023200000}"/>
    <cellStyle name="Normal 9 3 4 2 2" xfId="3235" xr:uid="{00000000-0005-0000-0000-000024200000}"/>
    <cellStyle name="Normal 9 3 4 2 2 2" xfId="7458" xr:uid="{00000000-0005-0000-0000-000025200000}"/>
    <cellStyle name="Normal 9 3 4 2 3" xfId="5313" xr:uid="{00000000-0005-0000-0000-000026200000}"/>
    <cellStyle name="Normal 9 3 4 3" xfId="1418" xr:uid="{00000000-0005-0000-0000-000027200000}"/>
    <cellStyle name="Normal 9 3 4 3 2" xfId="3648" xr:uid="{00000000-0005-0000-0000-000028200000}"/>
    <cellStyle name="Normal 9 3 4 3 2 2" xfId="7871" xr:uid="{00000000-0005-0000-0000-000029200000}"/>
    <cellStyle name="Normal 9 3 4 3 3" xfId="5726" xr:uid="{00000000-0005-0000-0000-00002A200000}"/>
    <cellStyle name="Normal 9 3 4 4" xfId="1831" xr:uid="{00000000-0005-0000-0000-00002B200000}"/>
    <cellStyle name="Normal 9 3 4 4 2" xfId="4061" xr:uid="{00000000-0005-0000-0000-00002C200000}"/>
    <cellStyle name="Normal 9 3 4 4 2 2" xfId="8284" xr:uid="{00000000-0005-0000-0000-00002D200000}"/>
    <cellStyle name="Normal 9 3 4 4 3" xfId="6139" xr:uid="{00000000-0005-0000-0000-00002E200000}"/>
    <cellStyle name="Normal 9 3 4 5" xfId="2245" xr:uid="{00000000-0005-0000-0000-00002F200000}"/>
    <cellStyle name="Normal 9 3 4 5 2" xfId="4474" xr:uid="{00000000-0005-0000-0000-000030200000}"/>
    <cellStyle name="Normal 9 3 4 5 2 2" xfId="8697" xr:uid="{00000000-0005-0000-0000-000031200000}"/>
    <cellStyle name="Normal 9 3 4 5 3" xfId="6552" xr:uid="{00000000-0005-0000-0000-000032200000}"/>
    <cellStyle name="Normal 9 3 4 6" xfId="2681" xr:uid="{00000000-0005-0000-0000-000033200000}"/>
    <cellStyle name="Normal 9 3 4 6 2" xfId="6965" xr:uid="{00000000-0005-0000-0000-000034200000}"/>
    <cellStyle name="Normal 9 3 4 7" xfId="4900" xr:uid="{00000000-0005-0000-0000-000035200000}"/>
    <cellStyle name="Normal 9 3 5" xfId="995" xr:uid="{00000000-0005-0000-0000-000036200000}"/>
    <cellStyle name="Normal 9 3 5 2" xfId="3228" xr:uid="{00000000-0005-0000-0000-000037200000}"/>
    <cellStyle name="Normal 9 3 5 2 2" xfId="7451" xr:uid="{00000000-0005-0000-0000-000038200000}"/>
    <cellStyle name="Normal 9 3 5 3" xfId="5306" xr:uid="{00000000-0005-0000-0000-000039200000}"/>
    <cellStyle name="Normal 9 3 6" xfId="1411" xr:uid="{00000000-0005-0000-0000-00003A200000}"/>
    <cellStyle name="Normal 9 3 6 2" xfId="3641" xr:uid="{00000000-0005-0000-0000-00003B200000}"/>
    <cellStyle name="Normal 9 3 6 2 2" xfId="7864" xr:uid="{00000000-0005-0000-0000-00003C200000}"/>
    <cellStyle name="Normal 9 3 6 3" xfId="5719" xr:uid="{00000000-0005-0000-0000-00003D200000}"/>
    <cellStyle name="Normal 9 3 7" xfId="1824" xr:uid="{00000000-0005-0000-0000-00003E200000}"/>
    <cellStyle name="Normal 9 3 7 2" xfId="4054" xr:uid="{00000000-0005-0000-0000-00003F200000}"/>
    <cellStyle name="Normal 9 3 7 2 2" xfId="8277" xr:uid="{00000000-0005-0000-0000-000040200000}"/>
    <cellStyle name="Normal 9 3 7 3" xfId="6132" xr:uid="{00000000-0005-0000-0000-000041200000}"/>
    <cellStyle name="Normal 9 3 8" xfId="2238" xr:uid="{00000000-0005-0000-0000-000042200000}"/>
    <cellStyle name="Normal 9 3 8 2" xfId="4467" xr:uid="{00000000-0005-0000-0000-000043200000}"/>
    <cellStyle name="Normal 9 3 8 2 2" xfId="8690" xr:uid="{00000000-0005-0000-0000-000044200000}"/>
    <cellStyle name="Normal 9 3 8 3" xfId="6545" xr:uid="{00000000-0005-0000-0000-000045200000}"/>
    <cellStyle name="Normal 9 3 9" xfId="2674" xr:uid="{00000000-0005-0000-0000-000046200000}"/>
    <cellStyle name="Normal 9 3 9 2" xfId="6958" xr:uid="{00000000-0005-0000-0000-000047200000}"/>
    <cellStyle name="Normal 9 4" xfId="535" xr:uid="{00000000-0005-0000-0000-000048200000}"/>
    <cellStyle name="Normal 9 4 2" xfId="1003" xr:uid="{00000000-0005-0000-0000-000049200000}"/>
    <cellStyle name="Normal 9 5" xfId="536" xr:uid="{00000000-0005-0000-0000-00004A200000}"/>
    <cellStyle name="Normal 9 5 2" xfId="537" xr:uid="{00000000-0005-0000-0000-00004B200000}"/>
    <cellStyle name="Normal 9 5 2 2" xfId="1005" xr:uid="{00000000-0005-0000-0000-00004C200000}"/>
    <cellStyle name="Normal 9 5 2 2 2" xfId="3237" xr:uid="{00000000-0005-0000-0000-00004D200000}"/>
    <cellStyle name="Normal 9 5 2 2 2 2" xfId="7460" xr:uid="{00000000-0005-0000-0000-00004E200000}"/>
    <cellStyle name="Normal 9 5 2 2 3" xfId="5315" xr:uid="{00000000-0005-0000-0000-00004F200000}"/>
    <cellStyle name="Normal 9 5 2 3" xfId="1420" xr:uid="{00000000-0005-0000-0000-000050200000}"/>
    <cellStyle name="Normal 9 5 2 3 2" xfId="3650" xr:uid="{00000000-0005-0000-0000-000051200000}"/>
    <cellStyle name="Normal 9 5 2 3 2 2" xfId="7873" xr:uid="{00000000-0005-0000-0000-000052200000}"/>
    <cellStyle name="Normal 9 5 2 3 3" xfId="5728" xr:uid="{00000000-0005-0000-0000-000053200000}"/>
    <cellStyle name="Normal 9 5 2 4" xfId="1833" xr:uid="{00000000-0005-0000-0000-000054200000}"/>
    <cellStyle name="Normal 9 5 2 4 2" xfId="4063" xr:uid="{00000000-0005-0000-0000-000055200000}"/>
    <cellStyle name="Normal 9 5 2 4 2 2" xfId="8286" xr:uid="{00000000-0005-0000-0000-000056200000}"/>
    <cellStyle name="Normal 9 5 2 4 3" xfId="6141" xr:uid="{00000000-0005-0000-0000-000057200000}"/>
    <cellStyle name="Normal 9 5 2 5" xfId="2247" xr:uid="{00000000-0005-0000-0000-000058200000}"/>
    <cellStyle name="Normal 9 5 2 5 2" xfId="4476" xr:uid="{00000000-0005-0000-0000-000059200000}"/>
    <cellStyle name="Normal 9 5 2 5 2 2" xfId="8699" xr:uid="{00000000-0005-0000-0000-00005A200000}"/>
    <cellStyle name="Normal 9 5 2 5 3" xfId="6554" xr:uid="{00000000-0005-0000-0000-00005B200000}"/>
    <cellStyle name="Normal 9 5 2 6" xfId="2683" xr:uid="{00000000-0005-0000-0000-00005C200000}"/>
    <cellStyle name="Normal 9 5 2 6 2" xfId="6967" xr:uid="{00000000-0005-0000-0000-00005D200000}"/>
    <cellStyle name="Normal 9 5 2 7" xfId="4902" xr:uid="{00000000-0005-0000-0000-00005E200000}"/>
    <cellStyle name="Normal 9 5 3" xfId="1004" xr:uid="{00000000-0005-0000-0000-00005F200000}"/>
    <cellStyle name="Normal 9 5 3 2" xfId="3236" xr:uid="{00000000-0005-0000-0000-000060200000}"/>
    <cellStyle name="Normal 9 5 3 2 2" xfId="7459" xr:uid="{00000000-0005-0000-0000-000061200000}"/>
    <cellStyle name="Normal 9 5 3 3" xfId="5314" xr:uid="{00000000-0005-0000-0000-000062200000}"/>
    <cellStyle name="Normal 9 5 4" xfId="1419" xr:uid="{00000000-0005-0000-0000-000063200000}"/>
    <cellStyle name="Normal 9 5 4 2" xfId="3649" xr:uid="{00000000-0005-0000-0000-000064200000}"/>
    <cellStyle name="Normal 9 5 4 2 2" xfId="7872" xr:uid="{00000000-0005-0000-0000-000065200000}"/>
    <cellStyle name="Normal 9 5 4 3" xfId="5727" xr:uid="{00000000-0005-0000-0000-000066200000}"/>
    <cellStyle name="Normal 9 5 5" xfId="1832" xr:uid="{00000000-0005-0000-0000-000067200000}"/>
    <cellStyle name="Normal 9 5 5 2" xfId="4062" xr:uid="{00000000-0005-0000-0000-000068200000}"/>
    <cellStyle name="Normal 9 5 5 2 2" xfId="8285" xr:uid="{00000000-0005-0000-0000-000069200000}"/>
    <cellStyle name="Normal 9 5 5 3" xfId="6140" xr:uid="{00000000-0005-0000-0000-00006A200000}"/>
    <cellStyle name="Normal 9 5 6" xfId="2246" xr:uid="{00000000-0005-0000-0000-00006B200000}"/>
    <cellStyle name="Normal 9 5 6 2" xfId="4475" xr:uid="{00000000-0005-0000-0000-00006C200000}"/>
    <cellStyle name="Normal 9 5 6 2 2" xfId="8698" xr:uid="{00000000-0005-0000-0000-00006D200000}"/>
    <cellStyle name="Normal 9 5 6 3" xfId="6553" xr:uid="{00000000-0005-0000-0000-00006E200000}"/>
    <cellStyle name="Normal 9 5 7" xfId="2682" xr:uid="{00000000-0005-0000-0000-00006F200000}"/>
    <cellStyle name="Normal 9 5 7 2" xfId="6966" xr:uid="{00000000-0005-0000-0000-000070200000}"/>
    <cellStyle name="Normal 9 5 8" xfId="4901" xr:uid="{00000000-0005-0000-0000-000071200000}"/>
    <cellStyle name="Normal 9 6" xfId="538" xr:uid="{00000000-0005-0000-0000-000072200000}"/>
    <cellStyle name="Normal 9 6 2" xfId="1006" xr:uid="{00000000-0005-0000-0000-000073200000}"/>
    <cellStyle name="Normal 9 6 2 2" xfId="3238" xr:uid="{00000000-0005-0000-0000-000074200000}"/>
    <cellStyle name="Normal 9 6 2 2 2" xfId="7461" xr:uid="{00000000-0005-0000-0000-000075200000}"/>
    <cellStyle name="Normal 9 6 2 3" xfId="5316" xr:uid="{00000000-0005-0000-0000-000076200000}"/>
    <cellStyle name="Normal 9 6 3" xfId="1421" xr:uid="{00000000-0005-0000-0000-000077200000}"/>
    <cellStyle name="Normal 9 6 3 2" xfId="3651" xr:uid="{00000000-0005-0000-0000-000078200000}"/>
    <cellStyle name="Normal 9 6 3 2 2" xfId="7874" xr:uid="{00000000-0005-0000-0000-000079200000}"/>
    <cellStyle name="Normal 9 6 3 3" xfId="5729" xr:uid="{00000000-0005-0000-0000-00007A200000}"/>
    <cellStyle name="Normal 9 6 4" xfId="1834" xr:uid="{00000000-0005-0000-0000-00007B200000}"/>
    <cellStyle name="Normal 9 6 4 2" xfId="4064" xr:uid="{00000000-0005-0000-0000-00007C200000}"/>
    <cellStyle name="Normal 9 6 4 2 2" xfId="8287" xr:uid="{00000000-0005-0000-0000-00007D200000}"/>
    <cellStyle name="Normal 9 6 4 3" xfId="6142" xr:uid="{00000000-0005-0000-0000-00007E200000}"/>
    <cellStyle name="Normal 9 6 5" xfId="2248" xr:uid="{00000000-0005-0000-0000-00007F200000}"/>
    <cellStyle name="Normal 9 6 5 2" xfId="4477" xr:uid="{00000000-0005-0000-0000-000080200000}"/>
    <cellStyle name="Normal 9 6 5 2 2" xfId="8700" xr:uid="{00000000-0005-0000-0000-000081200000}"/>
    <cellStyle name="Normal 9 6 5 3" xfId="6555" xr:uid="{00000000-0005-0000-0000-000082200000}"/>
    <cellStyle name="Normal 9 6 6" xfId="2684" xr:uid="{00000000-0005-0000-0000-000083200000}"/>
    <cellStyle name="Normal 9 6 6 2" xfId="6968" xr:uid="{00000000-0005-0000-0000-000084200000}"/>
    <cellStyle name="Normal 9 6 7" xfId="4903" xr:uid="{00000000-0005-0000-0000-000085200000}"/>
    <cellStyle name="Normal 9 7" xfId="978"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4" xr:uid="{00000000-0005-0000-0000-00008B200000}"/>
    <cellStyle name="Normal_CTCAC 9% Application 7-18-07 practice run 3" xfId="543" xr:uid="{00000000-0005-0000-0000-00008C200000}"/>
    <cellStyle name="Normal_CTCAC 9% Application 7-18-07 practice run 3 2" xfId="544" xr:uid="{00000000-0005-0000-0000-00008D200000}"/>
    <cellStyle name="Normal_CTCAC 9% Application 7-18-07 practice run 3 2 2" xfId="4498" xr:uid="{00000000-0005-0000-0000-00008E200000}"/>
    <cellStyle name="Normal_CTCAC 9% Application 7-18-07 practice run 3 3" xfId="1835" xr:uid="{00000000-0005-0000-0000-00008F200000}"/>
    <cellStyle name="Note 2" xfId="545" xr:uid="{00000000-0005-0000-0000-000090200000}"/>
    <cellStyle name="Note 2 2" xfId="546" xr:uid="{00000000-0005-0000-0000-000091200000}"/>
    <cellStyle name="Note 2 2 10" xfId="2825" xr:uid="{00000000-0005-0000-0000-000092200000}"/>
    <cellStyle name="Note 2 2 10 2" xfId="7049" xr:uid="{00000000-0005-0000-0000-000093200000}"/>
    <cellStyle name="Note 2 2 11" xfId="4904" xr:uid="{00000000-0005-0000-0000-000094200000}"/>
    <cellStyle name="Note 2 2 2" xfId="547" xr:uid="{00000000-0005-0000-0000-000095200000}"/>
    <cellStyle name="Note 2 2 2 10" xfId="4905" xr:uid="{00000000-0005-0000-0000-000096200000}"/>
    <cellStyle name="Note 2 2 2 2" xfId="548" xr:uid="{00000000-0005-0000-0000-000097200000}"/>
    <cellStyle name="Note 2 2 2 2 2" xfId="1009" xr:uid="{00000000-0005-0000-0000-000098200000}"/>
    <cellStyle name="Note 2 2 2 2 2 2" xfId="3241" xr:uid="{00000000-0005-0000-0000-000099200000}"/>
    <cellStyle name="Note 2 2 2 2 2 2 2" xfId="7464" xr:uid="{00000000-0005-0000-0000-00009A200000}"/>
    <cellStyle name="Note 2 2 2 2 2 3" xfId="5319" xr:uid="{00000000-0005-0000-0000-00009B200000}"/>
    <cellStyle name="Note 2 2 2 2 3" xfId="1424" xr:uid="{00000000-0005-0000-0000-00009C200000}"/>
    <cellStyle name="Note 2 2 2 2 3 2" xfId="3654" xr:uid="{00000000-0005-0000-0000-00009D200000}"/>
    <cellStyle name="Note 2 2 2 2 3 2 2" xfId="7877" xr:uid="{00000000-0005-0000-0000-00009E200000}"/>
    <cellStyle name="Note 2 2 2 2 3 3" xfId="5732" xr:uid="{00000000-0005-0000-0000-00009F200000}"/>
    <cellStyle name="Note 2 2 2 2 4" xfId="1838" xr:uid="{00000000-0005-0000-0000-0000A0200000}"/>
    <cellStyle name="Note 2 2 2 2 4 2" xfId="4067" xr:uid="{00000000-0005-0000-0000-0000A1200000}"/>
    <cellStyle name="Note 2 2 2 2 4 2 2" xfId="8290" xr:uid="{00000000-0005-0000-0000-0000A2200000}"/>
    <cellStyle name="Note 2 2 2 2 4 3" xfId="6145" xr:uid="{00000000-0005-0000-0000-0000A3200000}"/>
    <cellStyle name="Note 2 2 2 2 5" xfId="2251" xr:uid="{00000000-0005-0000-0000-0000A4200000}"/>
    <cellStyle name="Note 2 2 2 2 5 2" xfId="4480" xr:uid="{00000000-0005-0000-0000-0000A5200000}"/>
    <cellStyle name="Note 2 2 2 2 5 2 2" xfId="8703" xr:uid="{00000000-0005-0000-0000-0000A6200000}"/>
    <cellStyle name="Note 2 2 2 2 5 3" xfId="6558" xr:uid="{00000000-0005-0000-0000-0000A7200000}"/>
    <cellStyle name="Note 2 2 2 2 6" xfId="2687" xr:uid="{00000000-0005-0000-0000-0000A8200000}"/>
    <cellStyle name="Note 2 2 2 2 6 2" xfId="6971" xr:uid="{00000000-0005-0000-0000-0000A9200000}"/>
    <cellStyle name="Note 2 2 2 2 7" xfId="2746" xr:uid="{00000000-0005-0000-0000-0000AA200000}"/>
    <cellStyle name="Note 2 2 2 2 8" xfId="2827" xr:uid="{00000000-0005-0000-0000-0000AB200000}"/>
    <cellStyle name="Note 2 2 2 2 8 2" xfId="7051" xr:uid="{00000000-0005-0000-0000-0000AC200000}"/>
    <cellStyle name="Note 2 2 2 2 9" xfId="4906" xr:uid="{00000000-0005-0000-0000-0000AD200000}"/>
    <cellStyle name="Note 2 2 2 3" xfId="1008" xr:uid="{00000000-0005-0000-0000-0000AE200000}"/>
    <cellStyle name="Note 2 2 2 3 2" xfId="3240" xr:uid="{00000000-0005-0000-0000-0000AF200000}"/>
    <cellStyle name="Note 2 2 2 3 2 2" xfId="7463" xr:uid="{00000000-0005-0000-0000-0000B0200000}"/>
    <cellStyle name="Note 2 2 2 3 3" xfId="5318" xr:uid="{00000000-0005-0000-0000-0000B1200000}"/>
    <cellStyle name="Note 2 2 2 4" xfId="1423" xr:uid="{00000000-0005-0000-0000-0000B2200000}"/>
    <cellStyle name="Note 2 2 2 4 2" xfId="3653" xr:uid="{00000000-0005-0000-0000-0000B3200000}"/>
    <cellStyle name="Note 2 2 2 4 2 2" xfId="7876" xr:uid="{00000000-0005-0000-0000-0000B4200000}"/>
    <cellStyle name="Note 2 2 2 4 3" xfId="5731" xr:uid="{00000000-0005-0000-0000-0000B5200000}"/>
    <cellStyle name="Note 2 2 2 5" xfId="1837" xr:uid="{00000000-0005-0000-0000-0000B6200000}"/>
    <cellStyle name="Note 2 2 2 5 2" xfId="4066" xr:uid="{00000000-0005-0000-0000-0000B7200000}"/>
    <cellStyle name="Note 2 2 2 5 2 2" xfId="8289" xr:uid="{00000000-0005-0000-0000-0000B8200000}"/>
    <cellStyle name="Note 2 2 2 5 3" xfId="6144" xr:uid="{00000000-0005-0000-0000-0000B9200000}"/>
    <cellStyle name="Note 2 2 2 6" xfId="2250" xr:uid="{00000000-0005-0000-0000-0000BA200000}"/>
    <cellStyle name="Note 2 2 2 6 2" xfId="4479" xr:uid="{00000000-0005-0000-0000-0000BB200000}"/>
    <cellStyle name="Note 2 2 2 6 2 2" xfId="8702" xr:uid="{00000000-0005-0000-0000-0000BC200000}"/>
    <cellStyle name="Note 2 2 2 6 3" xfId="6557" xr:uid="{00000000-0005-0000-0000-0000BD200000}"/>
    <cellStyle name="Note 2 2 2 7" xfId="2686" xr:uid="{00000000-0005-0000-0000-0000BE200000}"/>
    <cellStyle name="Note 2 2 2 7 2" xfId="6970" xr:uid="{00000000-0005-0000-0000-0000BF200000}"/>
    <cellStyle name="Note 2 2 2 8" xfId="2745" xr:uid="{00000000-0005-0000-0000-0000C0200000}"/>
    <cellStyle name="Note 2 2 2 9" xfId="2826" xr:uid="{00000000-0005-0000-0000-0000C1200000}"/>
    <cellStyle name="Note 2 2 2 9 2" xfId="7050" xr:uid="{00000000-0005-0000-0000-0000C2200000}"/>
    <cellStyle name="Note 2 2 3" xfId="549" xr:uid="{00000000-0005-0000-0000-0000C3200000}"/>
    <cellStyle name="Note 2 2 3 2" xfId="1010" xr:uid="{00000000-0005-0000-0000-0000C4200000}"/>
    <cellStyle name="Note 2 2 3 2 2" xfId="3242" xr:uid="{00000000-0005-0000-0000-0000C5200000}"/>
    <cellStyle name="Note 2 2 3 2 2 2" xfId="7465" xr:uid="{00000000-0005-0000-0000-0000C6200000}"/>
    <cellStyle name="Note 2 2 3 2 3" xfId="5320" xr:uid="{00000000-0005-0000-0000-0000C7200000}"/>
    <cellStyle name="Note 2 2 3 3" xfId="1425" xr:uid="{00000000-0005-0000-0000-0000C8200000}"/>
    <cellStyle name="Note 2 2 3 3 2" xfId="3655" xr:uid="{00000000-0005-0000-0000-0000C9200000}"/>
    <cellStyle name="Note 2 2 3 3 2 2" xfId="7878" xr:uid="{00000000-0005-0000-0000-0000CA200000}"/>
    <cellStyle name="Note 2 2 3 3 3" xfId="5733" xr:uid="{00000000-0005-0000-0000-0000CB200000}"/>
    <cellStyle name="Note 2 2 3 4" xfId="1839" xr:uid="{00000000-0005-0000-0000-0000CC200000}"/>
    <cellStyle name="Note 2 2 3 4 2" xfId="4068" xr:uid="{00000000-0005-0000-0000-0000CD200000}"/>
    <cellStyle name="Note 2 2 3 4 2 2" xfId="8291" xr:uid="{00000000-0005-0000-0000-0000CE200000}"/>
    <cellStyle name="Note 2 2 3 4 3" xfId="6146" xr:uid="{00000000-0005-0000-0000-0000CF200000}"/>
    <cellStyle name="Note 2 2 3 5" xfId="2252" xr:uid="{00000000-0005-0000-0000-0000D0200000}"/>
    <cellStyle name="Note 2 2 3 5 2" xfId="4481" xr:uid="{00000000-0005-0000-0000-0000D1200000}"/>
    <cellStyle name="Note 2 2 3 5 2 2" xfId="8704" xr:uid="{00000000-0005-0000-0000-0000D2200000}"/>
    <cellStyle name="Note 2 2 3 5 3" xfId="6559" xr:uid="{00000000-0005-0000-0000-0000D3200000}"/>
    <cellStyle name="Note 2 2 3 6" xfId="2688" xr:uid="{00000000-0005-0000-0000-0000D4200000}"/>
    <cellStyle name="Note 2 2 3 6 2" xfId="6972" xr:uid="{00000000-0005-0000-0000-0000D5200000}"/>
    <cellStyle name="Note 2 2 3 7" xfId="2747" xr:uid="{00000000-0005-0000-0000-0000D6200000}"/>
    <cellStyle name="Note 2 2 3 8" xfId="2828" xr:uid="{00000000-0005-0000-0000-0000D7200000}"/>
    <cellStyle name="Note 2 2 3 8 2" xfId="7052" xr:uid="{00000000-0005-0000-0000-0000D8200000}"/>
    <cellStyle name="Note 2 2 3 9" xfId="4907" xr:uid="{00000000-0005-0000-0000-0000D9200000}"/>
    <cellStyle name="Note 2 2 4" xfId="1007" xr:uid="{00000000-0005-0000-0000-0000DA200000}"/>
    <cellStyle name="Note 2 2 4 2" xfId="3239" xr:uid="{00000000-0005-0000-0000-0000DB200000}"/>
    <cellStyle name="Note 2 2 4 2 2" xfId="7462" xr:uid="{00000000-0005-0000-0000-0000DC200000}"/>
    <cellStyle name="Note 2 2 4 3" xfId="5317" xr:uid="{00000000-0005-0000-0000-0000DD200000}"/>
    <cellStyle name="Note 2 2 5" xfId="1422" xr:uid="{00000000-0005-0000-0000-0000DE200000}"/>
    <cellStyle name="Note 2 2 5 2" xfId="3652" xr:uid="{00000000-0005-0000-0000-0000DF200000}"/>
    <cellStyle name="Note 2 2 5 2 2" xfId="7875" xr:uid="{00000000-0005-0000-0000-0000E0200000}"/>
    <cellStyle name="Note 2 2 5 3" xfId="5730" xr:uid="{00000000-0005-0000-0000-0000E1200000}"/>
    <cellStyle name="Note 2 2 6" xfId="1836" xr:uid="{00000000-0005-0000-0000-0000E2200000}"/>
    <cellStyle name="Note 2 2 6 2" xfId="4065" xr:uid="{00000000-0005-0000-0000-0000E3200000}"/>
    <cellStyle name="Note 2 2 6 2 2" xfId="8288" xr:uid="{00000000-0005-0000-0000-0000E4200000}"/>
    <cellStyle name="Note 2 2 6 3" xfId="6143" xr:uid="{00000000-0005-0000-0000-0000E5200000}"/>
    <cellStyle name="Note 2 2 7" xfId="2249" xr:uid="{00000000-0005-0000-0000-0000E6200000}"/>
    <cellStyle name="Note 2 2 7 2" xfId="4478" xr:uid="{00000000-0005-0000-0000-0000E7200000}"/>
    <cellStyle name="Note 2 2 7 2 2" xfId="8701" xr:uid="{00000000-0005-0000-0000-0000E8200000}"/>
    <cellStyle name="Note 2 2 7 3" xfId="6556" xr:uid="{00000000-0005-0000-0000-0000E9200000}"/>
    <cellStyle name="Note 2 2 8" xfId="2685" xr:uid="{00000000-0005-0000-0000-0000EA200000}"/>
    <cellStyle name="Note 2 2 8 2" xfId="6969" xr:uid="{00000000-0005-0000-0000-0000EB200000}"/>
    <cellStyle name="Note 2 2 9" xfId="2744" xr:uid="{00000000-0005-0000-0000-0000EC200000}"/>
    <cellStyle name="Note 2 3" xfId="550" xr:uid="{00000000-0005-0000-0000-0000ED200000}"/>
    <cellStyle name="Note 2 3 10" xfId="4908" xr:uid="{00000000-0005-0000-0000-0000EE200000}"/>
    <cellStyle name="Note 2 3 2" xfId="551" xr:uid="{00000000-0005-0000-0000-0000EF200000}"/>
    <cellStyle name="Note 2 3 2 2" xfId="1012" xr:uid="{00000000-0005-0000-0000-0000F0200000}"/>
    <cellStyle name="Note 2 3 2 2 2" xfId="3244" xr:uid="{00000000-0005-0000-0000-0000F1200000}"/>
    <cellStyle name="Note 2 3 2 2 2 2" xfId="7467" xr:uid="{00000000-0005-0000-0000-0000F2200000}"/>
    <cellStyle name="Note 2 3 2 2 3" xfId="5322" xr:uid="{00000000-0005-0000-0000-0000F3200000}"/>
    <cellStyle name="Note 2 3 2 3" xfId="1427" xr:uid="{00000000-0005-0000-0000-0000F4200000}"/>
    <cellStyle name="Note 2 3 2 3 2" xfId="3657" xr:uid="{00000000-0005-0000-0000-0000F5200000}"/>
    <cellStyle name="Note 2 3 2 3 2 2" xfId="7880" xr:uid="{00000000-0005-0000-0000-0000F6200000}"/>
    <cellStyle name="Note 2 3 2 3 3" xfId="5735" xr:uid="{00000000-0005-0000-0000-0000F7200000}"/>
    <cellStyle name="Note 2 3 2 4" xfId="1841" xr:uid="{00000000-0005-0000-0000-0000F8200000}"/>
    <cellStyle name="Note 2 3 2 4 2" xfId="4070" xr:uid="{00000000-0005-0000-0000-0000F9200000}"/>
    <cellStyle name="Note 2 3 2 4 2 2" xfId="8293" xr:uid="{00000000-0005-0000-0000-0000FA200000}"/>
    <cellStyle name="Note 2 3 2 4 3" xfId="6148" xr:uid="{00000000-0005-0000-0000-0000FB200000}"/>
    <cellStyle name="Note 2 3 2 5" xfId="2254" xr:uid="{00000000-0005-0000-0000-0000FC200000}"/>
    <cellStyle name="Note 2 3 2 5 2" xfId="4483" xr:uid="{00000000-0005-0000-0000-0000FD200000}"/>
    <cellStyle name="Note 2 3 2 5 2 2" xfId="8706" xr:uid="{00000000-0005-0000-0000-0000FE200000}"/>
    <cellStyle name="Note 2 3 2 5 3" xfId="6561" xr:uid="{00000000-0005-0000-0000-0000FF200000}"/>
    <cellStyle name="Note 2 3 2 6" xfId="2690" xr:uid="{00000000-0005-0000-0000-000000210000}"/>
    <cellStyle name="Note 2 3 2 6 2" xfId="6974" xr:uid="{00000000-0005-0000-0000-000001210000}"/>
    <cellStyle name="Note 2 3 2 7" xfId="2749" xr:uid="{00000000-0005-0000-0000-000002210000}"/>
    <cellStyle name="Note 2 3 2 8" xfId="2830" xr:uid="{00000000-0005-0000-0000-000003210000}"/>
    <cellStyle name="Note 2 3 2 8 2" xfId="7054" xr:uid="{00000000-0005-0000-0000-000004210000}"/>
    <cellStyle name="Note 2 3 2 9" xfId="4909" xr:uid="{00000000-0005-0000-0000-000005210000}"/>
    <cellStyle name="Note 2 3 3" xfId="1011" xr:uid="{00000000-0005-0000-0000-000006210000}"/>
    <cellStyle name="Note 2 3 3 2" xfId="3243" xr:uid="{00000000-0005-0000-0000-000007210000}"/>
    <cellStyle name="Note 2 3 3 2 2" xfId="7466" xr:uid="{00000000-0005-0000-0000-000008210000}"/>
    <cellStyle name="Note 2 3 3 3" xfId="5321" xr:uid="{00000000-0005-0000-0000-000009210000}"/>
    <cellStyle name="Note 2 3 4" xfId="1426" xr:uid="{00000000-0005-0000-0000-00000A210000}"/>
    <cellStyle name="Note 2 3 4 2" xfId="3656" xr:uid="{00000000-0005-0000-0000-00000B210000}"/>
    <cellStyle name="Note 2 3 4 2 2" xfId="7879" xr:uid="{00000000-0005-0000-0000-00000C210000}"/>
    <cellStyle name="Note 2 3 4 3" xfId="5734" xr:uid="{00000000-0005-0000-0000-00000D210000}"/>
    <cellStyle name="Note 2 3 5" xfId="1840" xr:uid="{00000000-0005-0000-0000-00000E210000}"/>
    <cellStyle name="Note 2 3 5 2" xfId="4069" xr:uid="{00000000-0005-0000-0000-00000F210000}"/>
    <cellStyle name="Note 2 3 5 2 2" xfId="8292" xr:uid="{00000000-0005-0000-0000-000010210000}"/>
    <cellStyle name="Note 2 3 5 3" xfId="6147" xr:uid="{00000000-0005-0000-0000-000011210000}"/>
    <cellStyle name="Note 2 3 6" xfId="2253" xr:uid="{00000000-0005-0000-0000-000012210000}"/>
    <cellStyle name="Note 2 3 6 2" xfId="4482" xr:uid="{00000000-0005-0000-0000-000013210000}"/>
    <cellStyle name="Note 2 3 6 2 2" xfId="8705" xr:uid="{00000000-0005-0000-0000-000014210000}"/>
    <cellStyle name="Note 2 3 6 3" xfId="6560" xr:uid="{00000000-0005-0000-0000-000015210000}"/>
    <cellStyle name="Note 2 3 7" xfId="2689" xr:uid="{00000000-0005-0000-0000-000016210000}"/>
    <cellStyle name="Note 2 3 7 2" xfId="6973" xr:uid="{00000000-0005-0000-0000-000017210000}"/>
    <cellStyle name="Note 2 3 8" xfId="2748" xr:uid="{00000000-0005-0000-0000-000018210000}"/>
    <cellStyle name="Note 2 3 9" xfId="2829" xr:uid="{00000000-0005-0000-0000-000019210000}"/>
    <cellStyle name="Note 2 3 9 2" xfId="7053" xr:uid="{00000000-0005-0000-0000-00001A210000}"/>
    <cellStyle name="Note 2 4" xfId="552" xr:uid="{00000000-0005-0000-0000-00001B210000}"/>
    <cellStyle name="Note 2 4 2" xfId="1013" xr:uid="{00000000-0005-0000-0000-00001C210000}"/>
    <cellStyle name="Note 2 4 2 2" xfId="3245" xr:uid="{00000000-0005-0000-0000-00001D210000}"/>
    <cellStyle name="Note 2 4 2 2 2" xfId="7468" xr:uid="{00000000-0005-0000-0000-00001E210000}"/>
    <cellStyle name="Note 2 4 2 3" xfId="5323" xr:uid="{00000000-0005-0000-0000-00001F210000}"/>
    <cellStyle name="Note 2 4 3" xfId="1428" xr:uid="{00000000-0005-0000-0000-000020210000}"/>
    <cellStyle name="Note 2 4 3 2" xfId="3658" xr:uid="{00000000-0005-0000-0000-000021210000}"/>
    <cellStyle name="Note 2 4 3 2 2" xfId="7881" xr:uid="{00000000-0005-0000-0000-000022210000}"/>
    <cellStyle name="Note 2 4 3 3" xfId="5736" xr:uid="{00000000-0005-0000-0000-000023210000}"/>
    <cellStyle name="Note 2 4 4" xfId="1842" xr:uid="{00000000-0005-0000-0000-000024210000}"/>
    <cellStyle name="Note 2 4 4 2" xfId="4071" xr:uid="{00000000-0005-0000-0000-000025210000}"/>
    <cellStyle name="Note 2 4 4 2 2" xfId="8294" xr:uid="{00000000-0005-0000-0000-000026210000}"/>
    <cellStyle name="Note 2 4 4 3" xfId="6149" xr:uid="{00000000-0005-0000-0000-000027210000}"/>
    <cellStyle name="Note 2 4 5" xfId="2255" xr:uid="{00000000-0005-0000-0000-000028210000}"/>
    <cellStyle name="Note 2 4 5 2" xfId="4484" xr:uid="{00000000-0005-0000-0000-000029210000}"/>
    <cellStyle name="Note 2 4 5 2 2" xfId="8707" xr:uid="{00000000-0005-0000-0000-00002A210000}"/>
    <cellStyle name="Note 2 4 5 3" xfId="6562" xr:uid="{00000000-0005-0000-0000-00002B210000}"/>
    <cellStyle name="Note 2 4 6" xfId="2691" xr:uid="{00000000-0005-0000-0000-00002C210000}"/>
    <cellStyle name="Note 2 4 6 2" xfId="6975" xr:uid="{00000000-0005-0000-0000-00002D210000}"/>
    <cellStyle name="Note 2 4 7" xfId="2750" xr:uid="{00000000-0005-0000-0000-00002E210000}"/>
    <cellStyle name="Note 2 4 8" xfId="2831" xr:uid="{00000000-0005-0000-0000-00002F210000}"/>
    <cellStyle name="Note 2 4 8 2" xfId="7055" xr:uid="{00000000-0005-0000-0000-000030210000}"/>
    <cellStyle name="Note 2 4 9" xfId="4910" xr:uid="{00000000-0005-0000-0000-000031210000}"/>
    <cellStyle name="Note 2 5" xfId="553" xr:uid="{00000000-0005-0000-0000-000032210000}"/>
    <cellStyle name="Note 2 5 2" xfId="1014" xr:uid="{00000000-0005-0000-0000-000033210000}"/>
    <cellStyle name="Note 2 5 2 2" xfId="3246" xr:uid="{00000000-0005-0000-0000-000034210000}"/>
    <cellStyle name="Note 2 5 2 2 2" xfId="7469" xr:uid="{00000000-0005-0000-0000-000035210000}"/>
    <cellStyle name="Note 2 5 2 3" xfId="5324" xr:uid="{00000000-0005-0000-0000-000036210000}"/>
    <cellStyle name="Note 2 5 3" xfId="1429" xr:uid="{00000000-0005-0000-0000-000037210000}"/>
    <cellStyle name="Note 2 5 3 2" xfId="3659" xr:uid="{00000000-0005-0000-0000-000038210000}"/>
    <cellStyle name="Note 2 5 3 2 2" xfId="7882" xr:uid="{00000000-0005-0000-0000-000039210000}"/>
    <cellStyle name="Note 2 5 3 3" xfId="5737" xr:uid="{00000000-0005-0000-0000-00003A210000}"/>
    <cellStyle name="Note 2 5 4" xfId="1843" xr:uid="{00000000-0005-0000-0000-00003B210000}"/>
    <cellStyle name="Note 2 5 4 2" xfId="4072" xr:uid="{00000000-0005-0000-0000-00003C210000}"/>
    <cellStyle name="Note 2 5 4 2 2" xfId="8295" xr:uid="{00000000-0005-0000-0000-00003D210000}"/>
    <cellStyle name="Note 2 5 4 3" xfId="6150" xr:uid="{00000000-0005-0000-0000-00003E210000}"/>
    <cellStyle name="Note 2 5 5" xfId="2256" xr:uid="{00000000-0005-0000-0000-00003F210000}"/>
    <cellStyle name="Note 2 5 5 2" xfId="4485" xr:uid="{00000000-0005-0000-0000-000040210000}"/>
    <cellStyle name="Note 2 5 5 2 2" xfId="8708" xr:uid="{00000000-0005-0000-0000-000041210000}"/>
    <cellStyle name="Note 2 5 5 3" xfId="6563" xr:uid="{00000000-0005-0000-0000-000042210000}"/>
    <cellStyle name="Note 2 5 6" xfId="2692" xr:uid="{00000000-0005-0000-0000-000043210000}"/>
    <cellStyle name="Note 2 5 6 2" xfId="6976" xr:uid="{00000000-0005-0000-0000-000044210000}"/>
    <cellStyle name="Note 2 5 7" xfId="2751" xr:uid="{00000000-0005-0000-0000-000045210000}"/>
    <cellStyle name="Note 2 5 8" xfId="2832" xr:uid="{00000000-0005-0000-0000-000046210000}"/>
    <cellStyle name="Note 2 5 8 2" xfId="7056" xr:uid="{00000000-0005-0000-0000-000047210000}"/>
    <cellStyle name="Note 2 5 9" xfId="4911" xr:uid="{00000000-0005-0000-0000-000048210000}"/>
    <cellStyle name="Note 3" xfId="554" xr:uid="{00000000-0005-0000-0000-000049210000}"/>
    <cellStyle name="Note 3 2" xfId="555" xr:uid="{00000000-0005-0000-0000-00004A210000}"/>
    <cellStyle name="Note 3 2 10" xfId="2833" xr:uid="{00000000-0005-0000-0000-00004B210000}"/>
    <cellStyle name="Note 3 2 10 2" xfId="7057" xr:uid="{00000000-0005-0000-0000-00004C210000}"/>
    <cellStyle name="Note 3 2 11" xfId="4912" xr:uid="{00000000-0005-0000-0000-00004D210000}"/>
    <cellStyle name="Note 3 2 2" xfId="556" xr:uid="{00000000-0005-0000-0000-00004E210000}"/>
    <cellStyle name="Note 3 2 2 10" xfId="4913" xr:uid="{00000000-0005-0000-0000-00004F210000}"/>
    <cellStyle name="Note 3 2 2 2" xfId="557" xr:uid="{00000000-0005-0000-0000-000050210000}"/>
    <cellStyle name="Note 3 2 2 2 2" xfId="1017" xr:uid="{00000000-0005-0000-0000-000051210000}"/>
    <cellStyle name="Note 3 2 2 2 2 2" xfId="3249" xr:uid="{00000000-0005-0000-0000-000052210000}"/>
    <cellStyle name="Note 3 2 2 2 2 2 2" xfId="7472" xr:uid="{00000000-0005-0000-0000-000053210000}"/>
    <cellStyle name="Note 3 2 2 2 2 3" xfId="5327" xr:uid="{00000000-0005-0000-0000-000054210000}"/>
    <cellStyle name="Note 3 2 2 2 3" xfId="1432" xr:uid="{00000000-0005-0000-0000-000055210000}"/>
    <cellStyle name="Note 3 2 2 2 3 2" xfId="3662" xr:uid="{00000000-0005-0000-0000-000056210000}"/>
    <cellStyle name="Note 3 2 2 2 3 2 2" xfId="7885" xr:uid="{00000000-0005-0000-0000-000057210000}"/>
    <cellStyle name="Note 3 2 2 2 3 3" xfId="5740" xr:uid="{00000000-0005-0000-0000-000058210000}"/>
    <cellStyle name="Note 3 2 2 2 4" xfId="1846" xr:uid="{00000000-0005-0000-0000-000059210000}"/>
    <cellStyle name="Note 3 2 2 2 4 2" xfId="4075" xr:uid="{00000000-0005-0000-0000-00005A210000}"/>
    <cellStyle name="Note 3 2 2 2 4 2 2" xfId="8298" xr:uid="{00000000-0005-0000-0000-00005B210000}"/>
    <cellStyle name="Note 3 2 2 2 4 3" xfId="6153" xr:uid="{00000000-0005-0000-0000-00005C210000}"/>
    <cellStyle name="Note 3 2 2 2 5" xfId="2259" xr:uid="{00000000-0005-0000-0000-00005D210000}"/>
    <cellStyle name="Note 3 2 2 2 5 2" xfId="4488" xr:uid="{00000000-0005-0000-0000-00005E210000}"/>
    <cellStyle name="Note 3 2 2 2 5 2 2" xfId="8711" xr:uid="{00000000-0005-0000-0000-00005F210000}"/>
    <cellStyle name="Note 3 2 2 2 5 3" xfId="6566" xr:uid="{00000000-0005-0000-0000-000060210000}"/>
    <cellStyle name="Note 3 2 2 2 6" xfId="2695" xr:uid="{00000000-0005-0000-0000-000061210000}"/>
    <cellStyle name="Note 3 2 2 2 6 2" xfId="6979" xr:uid="{00000000-0005-0000-0000-000062210000}"/>
    <cellStyle name="Note 3 2 2 2 7" xfId="2754" xr:uid="{00000000-0005-0000-0000-000063210000}"/>
    <cellStyle name="Note 3 2 2 2 8" xfId="2835" xr:uid="{00000000-0005-0000-0000-000064210000}"/>
    <cellStyle name="Note 3 2 2 2 8 2" xfId="7059" xr:uid="{00000000-0005-0000-0000-000065210000}"/>
    <cellStyle name="Note 3 2 2 2 9" xfId="4914" xr:uid="{00000000-0005-0000-0000-000066210000}"/>
    <cellStyle name="Note 3 2 2 3" xfId="1016" xr:uid="{00000000-0005-0000-0000-000067210000}"/>
    <cellStyle name="Note 3 2 2 3 2" xfId="3248" xr:uid="{00000000-0005-0000-0000-000068210000}"/>
    <cellStyle name="Note 3 2 2 3 2 2" xfId="7471" xr:uid="{00000000-0005-0000-0000-000069210000}"/>
    <cellStyle name="Note 3 2 2 3 3" xfId="5326" xr:uid="{00000000-0005-0000-0000-00006A210000}"/>
    <cellStyle name="Note 3 2 2 4" xfId="1431" xr:uid="{00000000-0005-0000-0000-00006B210000}"/>
    <cellStyle name="Note 3 2 2 4 2" xfId="3661" xr:uid="{00000000-0005-0000-0000-00006C210000}"/>
    <cellStyle name="Note 3 2 2 4 2 2" xfId="7884" xr:uid="{00000000-0005-0000-0000-00006D210000}"/>
    <cellStyle name="Note 3 2 2 4 3" xfId="5739" xr:uid="{00000000-0005-0000-0000-00006E210000}"/>
    <cellStyle name="Note 3 2 2 5" xfId="1845" xr:uid="{00000000-0005-0000-0000-00006F210000}"/>
    <cellStyle name="Note 3 2 2 5 2" xfId="4074" xr:uid="{00000000-0005-0000-0000-000070210000}"/>
    <cellStyle name="Note 3 2 2 5 2 2" xfId="8297" xr:uid="{00000000-0005-0000-0000-000071210000}"/>
    <cellStyle name="Note 3 2 2 5 3" xfId="6152" xr:uid="{00000000-0005-0000-0000-000072210000}"/>
    <cellStyle name="Note 3 2 2 6" xfId="2258" xr:uid="{00000000-0005-0000-0000-000073210000}"/>
    <cellStyle name="Note 3 2 2 6 2" xfId="4487" xr:uid="{00000000-0005-0000-0000-000074210000}"/>
    <cellStyle name="Note 3 2 2 6 2 2" xfId="8710" xr:uid="{00000000-0005-0000-0000-000075210000}"/>
    <cellStyle name="Note 3 2 2 6 3" xfId="6565" xr:uid="{00000000-0005-0000-0000-000076210000}"/>
    <cellStyle name="Note 3 2 2 7" xfId="2694" xr:uid="{00000000-0005-0000-0000-000077210000}"/>
    <cellStyle name="Note 3 2 2 7 2" xfId="6978" xr:uid="{00000000-0005-0000-0000-000078210000}"/>
    <cellStyle name="Note 3 2 2 8" xfId="2753" xr:uid="{00000000-0005-0000-0000-000079210000}"/>
    <cellStyle name="Note 3 2 2 9" xfId="2834" xr:uid="{00000000-0005-0000-0000-00007A210000}"/>
    <cellStyle name="Note 3 2 2 9 2" xfId="7058" xr:uid="{00000000-0005-0000-0000-00007B210000}"/>
    <cellStyle name="Note 3 2 3" xfId="558" xr:uid="{00000000-0005-0000-0000-00007C210000}"/>
    <cellStyle name="Note 3 2 3 2" xfId="1018" xr:uid="{00000000-0005-0000-0000-00007D210000}"/>
    <cellStyle name="Note 3 2 3 2 2" xfId="3250" xr:uid="{00000000-0005-0000-0000-00007E210000}"/>
    <cellStyle name="Note 3 2 3 2 2 2" xfId="7473" xr:uid="{00000000-0005-0000-0000-00007F210000}"/>
    <cellStyle name="Note 3 2 3 2 3" xfId="5328" xr:uid="{00000000-0005-0000-0000-000080210000}"/>
    <cellStyle name="Note 3 2 3 3" xfId="1433" xr:uid="{00000000-0005-0000-0000-000081210000}"/>
    <cellStyle name="Note 3 2 3 3 2" xfId="3663" xr:uid="{00000000-0005-0000-0000-000082210000}"/>
    <cellStyle name="Note 3 2 3 3 2 2" xfId="7886" xr:uid="{00000000-0005-0000-0000-000083210000}"/>
    <cellStyle name="Note 3 2 3 3 3" xfId="5741" xr:uid="{00000000-0005-0000-0000-000084210000}"/>
    <cellStyle name="Note 3 2 3 4" xfId="1847" xr:uid="{00000000-0005-0000-0000-000085210000}"/>
    <cellStyle name="Note 3 2 3 4 2" xfId="4076" xr:uid="{00000000-0005-0000-0000-000086210000}"/>
    <cellStyle name="Note 3 2 3 4 2 2" xfId="8299" xr:uid="{00000000-0005-0000-0000-000087210000}"/>
    <cellStyle name="Note 3 2 3 4 3" xfId="6154" xr:uid="{00000000-0005-0000-0000-000088210000}"/>
    <cellStyle name="Note 3 2 3 5" xfId="2260" xr:uid="{00000000-0005-0000-0000-000089210000}"/>
    <cellStyle name="Note 3 2 3 5 2" xfId="4489" xr:uid="{00000000-0005-0000-0000-00008A210000}"/>
    <cellStyle name="Note 3 2 3 5 2 2" xfId="8712" xr:uid="{00000000-0005-0000-0000-00008B210000}"/>
    <cellStyle name="Note 3 2 3 5 3" xfId="6567" xr:uid="{00000000-0005-0000-0000-00008C210000}"/>
    <cellStyle name="Note 3 2 3 6" xfId="2696" xr:uid="{00000000-0005-0000-0000-00008D210000}"/>
    <cellStyle name="Note 3 2 3 6 2" xfId="6980" xr:uid="{00000000-0005-0000-0000-00008E210000}"/>
    <cellStyle name="Note 3 2 3 7" xfId="2755" xr:uid="{00000000-0005-0000-0000-00008F210000}"/>
    <cellStyle name="Note 3 2 3 8" xfId="2836" xr:uid="{00000000-0005-0000-0000-000090210000}"/>
    <cellStyle name="Note 3 2 3 8 2" xfId="7060" xr:uid="{00000000-0005-0000-0000-000091210000}"/>
    <cellStyle name="Note 3 2 3 9" xfId="4915" xr:uid="{00000000-0005-0000-0000-000092210000}"/>
    <cellStyle name="Note 3 2 4" xfId="1015" xr:uid="{00000000-0005-0000-0000-000093210000}"/>
    <cellStyle name="Note 3 2 4 2" xfId="3247" xr:uid="{00000000-0005-0000-0000-000094210000}"/>
    <cellStyle name="Note 3 2 4 2 2" xfId="7470" xr:uid="{00000000-0005-0000-0000-000095210000}"/>
    <cellStyle name="Note 3 2 4 3" xfId="5325" xr:uid="{00000000-0005-0000-0000-000096210000}"/>
    <cellStyle name="Note 3 2 5" xfId="1430" xr:uid="{00000000-0005-0000-0000-000097210000}"/>
    <cellStyle name="Note 3 2 5 2" xfId="3660" xr:uid="{00000000-0005-0000-0000-000098210000}"/>
    <cellStyle name="Note 3 2 5 2 2" xfId="7883" xr:uid="{00000000-0005-0000-0000-000099210000}"/>
    <cellStyle name="Note 3 2 5 3" xfId="5738" xr:uid="{00000000-0005-0000-0000-00009A210000}"/>
    <cellStyle name="Note 3 2 6" xfId="1844" xr:uid="{00000000-0005-0000-0000-00009B210000}"/>
    <cellStyle name="Note 3 2 6 2" xfId="4073" xr:uid="{00000000-0005-0000-0000-00009C210000}"/>
    <cellStyle name="Note 3 2 6 2 2" xfId="8296" xr:uid="{00000000-0005-0000-0000-00009D210000}"/>
    <cellStyle name="Note 3 2 6 3" xfId="6151" xr:uid="{00000000-0005-0000-0000-00009E210000}"/>
    <cellStyle name="Note 3 2 7" xfId="2257" xr:uid="{00000000-0005-0000-0000-00009F210000}"/>
    <cellStyle name="Note 3 2 7 2" xfId="4486" xr:uid="{00000000-0005-0000-0000-0000A0210000}"/>
    <cellStyle name="Note 3 2 7 2 2" xfId="8709" xr:uid="{00000000-0005-0000-0000-0000A1210000}"/>
    <cellStyle name="Note 3 2 7 3" xfId="6564" xr:uid="{00000000-0005-0000-0000-0000A2210000}"/>
    <cellStyle name="Note 3 2 8" xfId="2693" xr:uid="{00000000-0005-0000-0000-0000A3210000}"/>
    <cellStyle name="Note 3 2 8 2" xfId="6977" xr:uid="{00000000-0005-0000-0000-0000A4210000}"/>
    <cellStyle name="Note 3 2 9" xfId="2752" xr:uid="{00000000-0005-0000-0000-0000A5210000}"/>
    <cellStyle name="Note 3 3" xfId="559" xr:uid="{00000000-0005-0000-0000-0000A6210000}"/>
    <cellStyle name="Note 3 3 10" xfId="4916" xr:uid="{00000000-0005-0000-0000-0000A7210000}"/>
    <cellStyle name="Note 3 3 2" xfId="560" xr:uid="{00000000-0005-0000-0000-0000A8210000}"/>
    <cellStyle name="Note 3 3 2 2" xfId="1020" xr:uid="{00000000-0005-0000-0000-0000A9210000}"/>
    <cellStyle name="Note 3 3 2 2 2" xfId="3252" xr:uid="{00000000-0005-0000-0000-0000AA210000}"/>
    <cellStyle name="Note 3 3 2 2 2 2" xfId="7475" xr:uid="{00000000-0005-0000-0000-0000AB210000}"/>
    <cellStyle name="Note 3 3 2 2 3" xfId="5330" xr:uid="{00000000-0005-0000-0000-0000AC210000}"/>
    <cellStyle name="Note 3 3 2 3" xfId="1435" xr:uid="{00000000-0005-0000-0000-0000AD210000}"/>
    <cellStyle name="Note 3 3 2 3 2" xfId="3665" xr:uid="{00000000-0005-0000-0000-0000AE210000}"/>
    <cellStyle name="Note 3 3 2 3 2 2" xfId="7888" xr:uid="{00000000-0005-0000-0000-0000AF210000}"/>
    <cellStyle name="Note 3 3 2 3 3" xfId="5743" xr:uid="{00000000-0005-0000-0000-0000B0210000}"/>
    <cellStyle name="Note 3 3 2 4" xfId="1849" xr:uid="{00000000-0005-0000-0000-0000B1210000}"/>
    <cellStyle name="Note 3 3 2 4 2" xfId="4078" xr:uid="{00000000-0005-0000-0000-0000B2210000}"/>
    <cellStyle name="Note 3 3 2 4 2 2" xfId="8301" xr:uid="{00000000-0005-0000-0000-0000B3210000}"/>
    <cellStyle name="Note 3 3 2 4 3" xfId="6156" xr:uid="{00000000-0005-0000-0000-0000B4210000}"/>
    <cellStyle name="Note 3 3 2 5" xfId="2262" xr:uid="{00000000-0005-0000-0000-0000B5210000}"/>
    <cellStyle name="Note 3 3 2 5 2" xfId="4491" xr:uid="{00000000-0005-0000-0000-0000B6210000}"/>
    <cellStyle name="Note 3 3 2 5 2 2" xfId="8714" xr:uid="{00000000-0005-0000-0000-0000B7210000}"/>
    <cellStyle name="Note 3 3 2 5 3" xfId="6569" xr:uid="{00000000-0005-0000-0000-0000B8210000}"/>
    <cellStyle name="Note 3 3 2 6" xfId="2698" xr:uid="{00000000-0005-0000-0000-0000B9210000}"/>
    <cellStyle name="Note 3 3 2 6 2" xfId="6982" xr:uid="{00000000-0005-0000-0000-0000BA210000}"/>
    <cellStyle name="Note 3 3 2 7" xfId="2757" xr:uid="{00000000-0005-0000-0000-0000BB210000}"/>
    <cellStyle name="Note 3 3 2 8" xfId="2838" xr:uid="{00000000-0005-0000-0000-0000BC210000}"/>
    <cellStyle name="Note 3 3 2 8 2" xfId="7062" xr:uid="{00000000-0005-0000-0000-0000BD210000}"/>
    <cellStyle name="Note 3 3 2 9" xfId="4917" xr:uid="{00000000-0005-0000-0000-0000BE210000}"/>
    <cellStyle name="Note 3 3 3" xfId="1019" xr:uid="{00000000-0005-0000-0000-0000BF210000}"/>
    <cellStyle name="Note 3 3 3 2" xfId="3251" xr:uid="{00000000-0005-0000-0000-0000C0210000}"/>
    <cellStyle name="Note 3 3 3 2 2" xfId="7474" xr:uid="{00000000-0005-0000-0000-0000C1210000}"/>
    <cellStyle name="Note 3 3 3 3" xfId="5329" xr:uid="{00000000-0005-0000-0000-0000C2210000}"/>
    <cellStyle name="Note 3 3 4" xfId="1434" xr:uid="{00000000-0005-0000-0000-0000C3210000}"/>
    <cellStyle name="Note 3 3 4 2" xfId="3664" xr:uid="{00000000-0005-0000-0000-0000C4210000}"/>
    <cellStyle name="Note 3 3 4 2 2" xfId="7887" xr:uid="{00000000-0005-0000-0000-0000C5210000}"/>
    <cellStyle name="Note 3 3 4 3" xfId="5742" xr:uid="{00000000-0005-0000-0000-0000C6210000}"/>
    <cellStyle name="Note 3 3 5" xfId="1848" xr:uid="{00000000-0005-0000-0000-0000C7210000}"/>
    <cellStyle name="Note 3 3 5 2" xfId="4077" xr:uid="{00000000-0005-0000-0000-0000C8210000}"/>
    <cellStyle name="Note 3 3 5 2 2" xfId="8300" xr:uid="{00000000-0005-0000-0000-0000C9210000}"/>
    <cellStyle name="Note 3 3 5 3" xfId="6155" xr:uid="{00000000-0005-0000-0000-0000CA210000}"/>
    <cellStyle name="Note 3 3 6" xfId="2261" xr:uid="{00000000-0005-0000-0000-0000CB210000}"/>
    <cellStyle name="Note 3 3 6 2" xfId="4490" xr:uid="{00000000-0005-0000-0000-0000CC210000}"/>
    <cellStyle name="Note 3 3 6 2 2" xfId="8713" xr:uid="{00000000-0005-0000-0000-0000CD210000}"/>
    <cellStyle name="Note 3 3 6 3" xfId="6568" xr:uid="{00000000-0005-0000-0000-0000CE210000}"/>
    <cellStyle name="Note 3 3 7" xfId="2697" xr:uid="{00000000-0005-0000-0000-0000CF210000}"/>
    <cellStyle name="Note 3 3 7 2" xfId="6981" xr:uid="{00000000-0005-0000-0000-0000D0210000}"/>
    <cellStyle name="Note 3 3 8" xfId="2756" xr:uid="{00000000-0005-0000-0000-0000D1210000}"/>
    <cellStyle name="Note 3 3 9" xfId="2837" xr:uid="{00000000-0005-0000-0000-0000D2210000}"/>
    <cellStyle name="Note 3 3 9 2" xfId="7061" xr:uid="{00000000-0005-0000-0000-0000D3210000}"/>
    <cellStyle name="Note 3 4" xfId="561" xr:uid="{00000000-0005-0000-0000-0000D4210000}"/>
    <cellStyle name="Note 3 4 2" xfId="1021" xr:uid="{00000000-0005-0000-0000-0000D5210000}"/>
    <cellStyle name="Note 3 4 2 2" xfId="3253" xr:uid="{00000000-0005-0000-0000-0000D6210000}"/>
    <cellStyle name="Note 3 4 2 2 2" xfId="7476" xr:uid="{00000000-0005-0000-0000-0000D7210000}"/>
    <cellStyle name="Note 3 4 2 3" xfId="5331" xr:uid="{00000000-0005-0000-0000-0000D8210000}"/>
    <cellStyle name="Note 3 4 3" xfId="1436" xr:uid="{00000000-0005-0000-0000-0000D9210000}"/>
    <cellStyle name="Note 3 4 3 2" xfId="3666" xr:uid="{00000000-0005-0000-0000-0000DA210000}"/>
    <cellStyle name="Note 3 4 3 2 2" xfId="7889" xr:uid="{00000000-0005-0000-0000-0000DB210000}"/>
    <cellStyle name="Note 3 4 3 3" xfId="5744" xr:uid="{00000000-0005-0000-0000-0000DC210000}"/>
    <cellStyle name="Note 3 4 4" xfId="1850" xr:uid="{00000000-0005-0000-0000-0000DD210000}"/>
    <cellStyle name="Note 3 4 4 2" xfId="4079" xr:uid="{00000000-0005-0000-0000-0000DE210000}"/>
    <cellStyle name="Note 3 4 4 2 2" xfId="8302" xr:uid="{00000000-0005-0000-0000-0000DF210000}"/>
    <cellStyle name="Note 3 4 4 3" xfId="6157" xr:uid="{00000000-0005-0000-0000-0000E0210000}"/>
    <cellStyle name="Note 3 4 5" xfId="2263" xr:uid="{00000000-0005-0000-0000-0000E1210000}"/>
    <cellStyle name="Note 3 4 5 2" xfId="4492" xr:uid="{00000000-0005-0000-0000-0000E2210000}"/>
    <cellStyle name="Note 3 4 5 2 2" xfId="8715" xr:uid="{00000000-0005-0000-0000-0000E3210000}"/>
    <cellStyle name="Note 3 4 5 3" xfId="6570" xr:uid="{00000000-0005-0000-0000-0000E4210000}"/>
    <cellStyle name="Note 3 4 6" xfId="2699" xr:uid="{00000000-0005-0000-0000-0000E5210000}"/>
    <cellStyle name="Note 3 4 6 2" xfId="6983" xr:uid="{00000000-0005-0000-0000-0000E6210000}"/>
    <cellStyle name="Note 3 4 7" xfId="2758" xr:uid="{00000000-0005-0000-0000-0000E7210000}"/>
    <cellStyle name="Note 3 4 8" xfId="2839" xr:uid="{00000000-0005-0000-0000-0000E8210000}"/>
    <cellStyle name="Note 3 4 8 2" xfId="7063" xr:uid="{00000000-0005-0000-0000-0000E9210000}"/>
    <cellStyle name="Note 3 4 9" xfId="4918" xr:uid="{00000000-0005-0000-0000-0000EA210000}"/>
    <cellStyle name="Note 3 5" xfId="562" xr:uid="{00000000-0005-0000-0000-0000EB210000}"/>
    <cellStyle name="Note 3 5 2" xfId="1022" xr:uid="{00000000-0005-0000-0000-0000EC210000}"/>
    <cellStyle name="Note 3 5 2 2" xfId="3254" xr:uid="{00000000-0005-0000-0000-0000ED210000}"/>
    <cellStyle name="Note 3 5 2 2 2" xfId="7477" xr:uid="{00000000-0005-0000-0000-0000EE210000}"/>
    <cellStyle name="Note 3 5 2 3" xfId="5332" xr:uid="{00000000-0005-0000-0000-0000EF210000}"/>
    <cellStyle name="Note 3 5 3" xfId="1437" xr:uid="{00000000-0005-0000-0000-0000F0210000}"/>
    <cellStyle name="Note 3 5 3 2" xfId="3667" xr:uid="{00000000-0005-0000-0000-0000F1210000}"/>
    <cellStyle name="Note 3 5 3 2 2" xfId="7890" xr:uid="{00000000-0005-0000-0000-0000F2210000}"/>
    <cellStyle name="Note 3 5 3 3" xfId="5745" xr:uid="{00000000-0005-0000-0000-0000F3210000}"/>
    <cellStyle name="Note 3 5 4" xfId="1851" xr:uid="{00000000-0005-0000-0000-0000F4210000}"/>
    <cellStyle name="Note 3 5 4 2" xfId="4080" xr:uid="{00000000-0005-0000-0000-0000F5210000}"/>
    <cellStyle name="Note 3 5 4 2 2" xfId="8303" xr:uid="{00000000-0005-0000-0000-0000F6210000}"/>
    <cellStyle name="Note 3 5 4 3" xfId="6158" xr:uid="{00000000-0005-0000-0000-0000F7210000}"/>
    <cellStyle name="Note 3 5 5" xfId="2264" xr:uid="{00000000-0005-0000-0000-0000F8210000}"/>
    <cellStyle name="Note 3 5 5 2" xfId="4493" xr:uid="{00000000-0005-0000-0000-0000F9210000}"/>
    <cellStyle name="Note 3 5 5 2 2" xfId="8716" xr:uid="{00000000-0005-0000-0000-0000FA210000}"/>
    <cellStyle name="Note 3 5 5 3" xfId="6571" xr:uid="{00000000-0005-0000-0000-0000FB210000}"/>
    <cellStyle name="Note 3 5 6" xfId="2700" xr:uid="{00000000-0005-0000-0000-0000FC210000}"/>
    <cellStyle name="Note 3 5 6 2" xfId="6984" xr:uid="{00000000-0005-0000-0000-0000FD210000}"/>
    <cellStyle name="Note 3 5 7" xfId="2759" xr:uid="{00000000-0005-0000-0000-0000FE210000}"/>
    <cellStyle name="Note 3 5 8" xfId="2840" xr:uid="{00000000-0005-0000-0000-0000FF210000}"/>
    <cellStyle name="Note 3 5 8 2" xfId="7064" xr:uid="{00000000-0005-0000-0000-000000220000}"/>
    <cellStyle name="Note 3 5 9" xfId="4919" xr:uid="{00000000-0005-0000-0000-000001220000}"/>
    <cellStyle name="Output" xfId="563" builtinId="21" customBuiltin="1"/>
    <cellStyle name="Output 2" xfId="564" xr:uid="{00000000-0005-0000-0000-000003220000}"/>
    <cellStyle name="Percent" xfId="4495" builtinId="5"/>
    <cellStyle name="Percent 2" xfId="1023" xr:uid="{00000000-0005-0000-0000-000005220000}"/>
    <cellStyle name="Percent 3" xfId="4500" xr:uid="{00000000-0005-0000-0000-000006220000}"/>
    <cellStyle name="Percent 4" xfId="4503" xr:uid="{00000000-0005-0000-0000-000007220000}"/>
    <cellStyle name="Percent 4 2" xfId="8719" xr:uid="{00000000-0005-0000-0000-000008220000}"/>
    <cellStyle name="Percent 4 3" xfId="8722" xr:uid="{D09CD3FC-D632-4B66-A68A-5CC92F993799}"/>
    <cellStyle name="Text Entry" xfId="565" xr:uid="{00000000-0005-0000-0000-000009220000}"/>
    <cellStyle name="Title 2" xfId="566" xr:uid="{00000000-0005-0000-0000-00000A220000}"/>
    <cellStyle name="Title 2 2" xfId="2760" xr:uid="{00000000-0005-0000-0000-00000B220000}"/>
    <cellStyle name="Title 2 3" xfId="2841" xr:uid="{00000000-0005-0000-0000-00000C220000}"/>
    <cellStyle name="Total" xfId="567" builtinId="25" customBuiltin="1"/>
    <cellStyle name="Total 2" xfId="568" xr:uid="{00000000-0005-0000-0000-00000E220000}"/>
    <cellStyle name="Warning Text" xfId="569" builtinId="11" customBuiltin="1"/>
  </cellStyles>
  <dxfs count="138">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ahhousingportal-my.sharepoint.com/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eahhousingportal-my.sharepoint.com/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eahhousingportal-my.sharepoint.com/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eahhousingportal-my.sharepoint.com/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zoomScaleNormal="100" zoomScaleSheetLayoutView="100" workbookViewId="0">
      <selection activeCell="D11" sqref="D11:AK13"/>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827" t="s">
        <v>583</v>
      </c>
      <c r="B1" s="1827"/>
      <c r="C1" s="1827"/>
      <c r="D1" s="1827"/>
      <c r="E1" s="1827"/>
      <c r="F1" s="1827"/>
      <c r="G1" s="1827"/>
      <c r="H1" s="1827"/>
      <c r="I1" s="1827"/>
      <c r="J1" s="1827"/>
      <c r="K1" s="1827"/>
      <c r="L1" s="1827"/>
      <c r="M1" s="1827"/>
      <c r="N1" s="1827"/>
      <c r="O1" s="1827"/>
      <c r="P1" s="1827"/>
      <c r="Q1" s="1827"/>
      <c r="R1" s="1827"/>
      <c r="S1" s="1827"/>
      <c r="T1" s="1827"/>
      <c r="U1" s="1827"/>
      <c r="V1" s="1827"/>
      <c r="W1" s="1827"/>
      <c r="X1" s="1827"/>
      <c r="Y1" s="1827"/>
      <c r="Z1" s="1827"/>
      <c r="AA1" s="1827"/>
      <c r="AB1" s="1827"/>
      <c r="AC1" s="1827"/>
      <c r="AD1" s="1827"/>
      <c r="AE1" s="1827"/>
      <c r="AF1" s="1827"/>
      <c r="AG1" s="1827"/>
      <c r="AH1" s="1827"/>
      <c r="AI1" s="1827"/>
      <c r="AJ1" s="1827"/>
      <c r="AK1" s="1827"/>
      <c r="AL1" s="1827"/>
    </row>
    <row r="2" spans="1:38" ht="13.5" thickBot="1">
      <c r="A2" s="1828"/>
      <c r="B2" s="1828"/>
      <c r="C2" s="1828"/>
      <c r="D2" s="1828"/>
      <c r="E2" s="1828"/>
      <c r="F2" s="1828"/>
      <c r="G2" s="1828"/>
      <c r="H2" s="1828"/>
      <c r="I2" s="1828"/>
      <c r="J2" s="1828"/>
      <c r="K2" s="1828"/>
      <c r="L2" s="1828"/>
      <c r="M2" s="1828"/>
      <c r="N2" s="1828"/>
      <c r="O2" s="1828"/>
      <c r="P2" s="1828"/>
      <c r="Q2" s="1828"/>
      <c r="R2" s="1828"/>
      <c r="S2" s="1828"/>
      <c r="T2" s="1828"/>
      <c r="U2" s="1828"/>
      <c r="V2" s="1828"/>
      <c r="W2" s="1828"/>
      <c r="X2" s="1828"/>
      <c r="Y2" s="1828"/>
      <c r="Z2" s="1828"/>
      <c r="AA2" s="1828"/>
      <c r="AB2" s="1828"/>
      <c r="AC2" s="1828"/>
      <c r="AD2" s="1828"/>
      <c r="AE2" s="1828"/>
      <c r="AF2" s="1828"/>
      <c r="AG2" s="1828"/>
      <c r="AH2" s="1828"/>
      <c r="AI2" s="1828"/>
      <c r="AJ2" s="1828"/>
      <c r="AK2" s="1828"/>
      <c r="AL2" s="1828"/>
    </row>
    <row r="3" spans="1:38" ht="13.5"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35" customHeight="1">
      <c r="A7" s="327"/>
      <c r="B7" s="325"/>
      <c r="C7" s="326"/>
      <c r="D7" s="1829" t="s">
        <v>1386</v>
      </c>
      <c r="E7" s="1829"/>
      <c r="F7" s="1829"/>
      <c r="G7" s="1829"/>
      <c r="H7" s="1829"/>
      <c r="I7" s="1829"/>
      <c r="J7" s="1829"/>
      <c r="K7" s="1829"/>
      <c r="L7" s="1829"/>
      <c r="M7" s="1829"/>
      <c r="N7" s="1829"/>
      <c r="O7" s="1829"/>
      <c r="P7" s="1829"/>
      <c r="Q7" s="1829"/>
      <c r="R7" s="1829"/>
      <c r="S7" s="1829"/>
      <c r="T7" s="1829"/>
      <c r="U7" s="1829"/>
      <c r="V7" s="1829"/>
      <c r="W7" s="1829"/>
      <c r="X7" s="1829"/>
      <c r="Y7" s="1829"/>
      <c r="Z7" s="1829"/>
      <c r="AA7" s="1829"/>
      <c r="AB7" s="1829"/>
      <c r="AC7" s="1829"/>
      <c r="AD7" s="1829"/>
      <c r="AE7" s="1829"/>
      <c r="AF7" s="1829"/>
      <c r="AG7" s="1829"/>
      <c r="AH7" s="1829"/>
      <c r="AI7" s="1829"/>
      <c r="AJ7" s="1829"/>
      <c r="AK7" s="1829"/>
      <c r="AL7" s="744"/>
    </row>
    <row r="8" spans="1:38">
      <c r="A8" s="327"/>
      <c r="B8" s="325"/>
      <c r="C8" s="326"/>
      <c r="D8" s="1829"/>
      <c r="E8" s="1829"/>
      <c r="F8" s="1829"/>
      <c r="G8" s="1829"/>
      <c r="H8" s="1829"/>
      <c r="I8" s="1829"/>
      <c r="J8" s="1829"/>
      <c r="K8" s="1829"/>
      <c r="L8" s="1829"/>
      <c r="M8" s="1829"/>
      <c r="N8" s="1829"/>
      <c r="O8" s="1829"/>
      <c r="P8" s="1829"/>
      <c r="Q8" s="1829"/>
      <c r="R8" s="1829"/>
      <c r="S8" s="1829"/>
      <c r="T8" s="1829"/>
      <c r="U8" s="1829"/>
      <c r="V8" s="1829"/>
      <c r="W8" s="1829"/>
      <c r="X8" s="1829"/>
      <c r="Y8" s="1829"/>
      <c r="Z8" s="1829"/>
      <c r="AA8" s="1829"/>
      <c r="AB8" s="1829"/>
      <c r="AC8" s="1829"/>
      <c r="AD8" s="1829"/>
      <c r="AE8" s="1829"/>
      <c r="AF8" s="1829"/>
      <c r="AG8" s="1829"/>
      <c r="AH8" s="1829"/>
      <c r="AI8" s="1829"/>
      <c r="AJ8" s="1829"/>
      <c r="AK8" s="1829"/>
      <c r="AL8" s="744"/>
    </row>
    <row r="9" spans="1:38">
      <c r="A9" s="327"/>
      <c r="B9" s="325"/>
      <c r="C9" s="326"/>
      <c r="D9" s="1829"/>
      <c r="E9" s="1829"/>
      <c r="F9" s="1829"/>
      <c r="G9" s="1829"/>
      <c r="H9" s="1829"/>
      <c r="I9" s="1829"/>
      <c r="J9" s="1829"/>
      <c r="K9" s="1829"/>
      <c r="L9" s="1829"/>
      <c r="M9" s="1829"/>
      <c r="N9" s="1829"/>
      <c r="O9" s="1829"/>
      <c r="P9" s="1829"/>
      <c r="Q9" s="1829"/>
      <c r="R9" s="1829"/>
      <c r="S9" s="1829"/>
      <c r="T9" s="1829"/>
      <c r="U9" s="1829"/>
      <c r="V9" s="1829"/>
      <c r="W9" s="1829"/>
      <c r="X9" s="1829"/>
      <c r="Y9" s="1829"/>
      <c r="Z9" s="1829"/>
      <c r="AA9" s="1829"/>
      <c r="AB9" s="1829"/>
      <c r="AC9" s="1829"/>
      <c r="AD9" s="1829"/>
      <c r="AE9" s="1829"/>
      <c r="AF9" s="1829"/>
      <c r="AG9" s="1829"/>
      <c r="AH9" s="1829"/>
      <c r="AI9" s="1829"/>
      <c r="AJ9" s="1829"/>
      <c r="AK9" s="1829"/>
      <c r="AL9" s="744"/>
    </row>
    <row r="10" spans="1:38">
      <c r="A10" s="327"/>
      <c r="B10" s="325"/>
      <c r="C10" s="326"/>
      <c r="D10" s="769"/>
      <c r="E10" s="769"/>
      <c r="F10" s="769"/>
      <c r="G10" s="769"/>
      <c r="H10" s="769"/>
      <c r="I10" s="769"/>
      <c r="J10" s="769"/>
      <c r="K10" s="769"/>
      <c r="L10" s="769"/>
      <c r="M10" s="769"/>
      <c r="N10" s="769"/>
      <c r="O10" s="769"/>
      <c r="P10" s="769"/>
      <c r="Q10" s="769"/>
      <c r="R10" s="769"/>
      <c r="S10" s="769"/>
      <c r="T10" s="769"/>
      <c r="U10" s="769"/>
      <c r="V10" s="769"/>
      <c r="W10" s="769"/>
      <c r="X10" s="769"/>
      <c r="Y10" s="769"/>
      <c r="Z10" s="769"/>
      <c r="AA10" s="769"/>
      <c r="AB10" s="769"/>
      <c r="AC10" s="769"/>
      <c r="AD10" s="769"/>
      <c r="AE10" s="769"/>
      <c r="AF10" s="769"/>
      <c r="AG10" s="769"/>
      <c r="AH10" s="769"/>
      <c r="AI10" s="769"/>
      <c r="AJ10" s="769"/>
      <c r="AK10" s="769"/>
      <c r="AL10" s="744"/>
    </row>
    <row r="11" spans="1:38" ht="12.95" customHeight="1">
      <c r="A11" s="327"/>
      <c r="B11" s="325"/>
      <c r="C11" s="326"/>
      <c r="D11" s="1829" t="s">
        <v>1390</v>
      </c>
      <c r="E11" s="1829"/>
      <c r="F11" s="1829"/>
      <c r="G11" s="1829"/>
      <c r="H11" s="1829"/>
      <c r="I11" s="1829"/>
      <c r="J11" s="1829"/>
      <c r="K11" s="1829"/>
      <c r="L11" s="1829"/>
      <c r="M11" s="1829"/>
      <c r="N11" s="1829"/>
      <c r="O11" s="1829"/>
      <c r="P11" s="1829"/>
      <c r="Q11" s="1829"/>
      <c r="R11" s="1829"/>
      <c r="S11" s="1829"/>
      <c r="T11" s="1829"/>
      <c r="U11" s="1829"/>
      <c r="V11" s="1829"/>
      <c r="W11" s="1829"/>
      <c r="X11" s="1829"/>
      <c r="Y11" s="1829"/>
      <c r="Z11" s="1829"/>
      <c r="AA11" s="1829"/>
      <c r="AB11" s="1829"/>
      <c r="AC11" s="1829"/>
      <c r="AD11" s="1829"/>
      <c r="AE11" s="1829"/>
      <c r="AF11" s="1829"/>
      <c r="AG11" s="1829"/>
      <c r="AH11" s="1829"/>
      <c r="AI11" s="1829"/>
      <c r="AJ11" s="1829"/>
      <c r="AK11" s="1829"/>
      <c r="AL11" s="744"/>
    </row>
    <row r="12" spans="1:38">
      <c r="A12" s="327"/>
      <c r="B12" s="325"/>
      <c r="C12" s="326"/>
      <c r="D12" s="1829"/>
      <c r="E12" s="1829"/>
      <c r="F12" s="1829"/>
      <c r="G12" s="1829"/>
      <c r="H12" s="1829"/>
      <c r="I12" s="1829"/>
      <c r="J12" s="1829"/>
      <c r="K12" s="1829"/>
      <c r="L12" s="1829"/>
      <c r="M12" s="1829"/>
      <c r="N12" s="1829"/>
      <c r="O12" s="1829"/>
      <c r="P12" s="1829"/>
      <c r="Q12" s="1829"/>
      <c r="R12" s="1829"/>
      <c r="S12" s="1829"/>
      <c r="T12" s="1829"/>
      <c r="U12" s="1829"/>
      <c r="V12" s="1829"/>
      <c r="W12" s="1829"/>
      <c r="X12" s="1829"/>
      <c r="Y12" s="1829"/>
      <c r="Z12" s="1829"/>
      <c r="AA12" s="1829"/>
      <c r="AB12" s="1829"/>
      <c r="AC12" s="1829"/>
      <c r="AD12" s="1829"/>
      <c r="AE12" s="1829"/>
      <c r="AF12" s="1829"/>
      <c r="AG12" s="1829"/>
      <c r="AH12" s="1829"/>
      <c r="AI12" s="1829"/>
      <c r="AJ12" s="1829"/>
      <c r="AK12" s="1829"/>
      <c r="AL12" s="744"/>
    </row>
    <row r="13" spans="1:38" s="715" customFormat="1">
      <c r="A13" s="327"/>
      <c r="B13" s="325"/>
      <c r="C13" s="326"/>
      <c r="D13" s="1829"/>
      <c r="E13" s="1829"/>
      <c r="F13" s="1829"/>
      <c r="G13" s="1829"/>
      <c r="H13" s="1829"/>
      <c r="I13" s="1829"/>
      <c r="J13" s="1829"/>
      <c r="K13" s="1829"/>
      <c r="L13" s="1829"/>
      <c r="M13" s="1829"/>
      <c r="N13" s="1829"/>
      <c r="O13" s="1829"/>
      <c r="P13" s="1829"/>
      <c r="Q13" s="1829"/>
      <c r="R13" s="1829"/>
      <c r="S13" s="1829"/>
      <c r="T13" s="1829"/>
      <c r="U13" s="1829"/>
      <c r="V13" s="1829"/>
      <c r="W13" s="1829"/>
      <c r="X13" s="1829"/>
      <c r="Y13" s="1829"/>
      <c r="Z13" s="1829"/>
      <c r="AA13" s="1829"/>
      <c r="AB13" s="1829"/>
      <c r="AC13" s="1829"/>
      <c r="AD13" s="1829"/>
      <c r="AE13" s="1829"/>
      <c r="AF13" s="1829"/>
      <c r="AG13" s="1829"/>
      <c r="AH13" s="1829"/>
      <c r="AI13" s="1829"/>
      <c r="AJ13" s="1829"/>
      <c r="AK13" s="1829"/>
      <c r="AL13" s="744"/>
    </row>
    <row r="14" spans="1:38" s="715" customFormat="1" ht="13.35" customHeight="1">
      <c r="A14" s="327"/>
      <c r="B14" s="325"/>
      <c r="C14" s="326"/>
      <c r="E14" s="1815" t="s">
        <v>2098</v>
      </c>
      <c r="F14" s="1815"/>
      <c r="G14" s="1815"/>
      <c r="H14" s="1815"/>
      <c r="I14" s="1815"/>
      <c r="J14" s="1815"/>
      <c r="K14" s="1815"/>
      <c r="L14" s="1815"/>
      <c r="M14" s="1815"/>
      <c r="N14" s="1815"/>
      <c r="O14" s="1815"/>
      <c r="P14" s="1815"/>
      <c r="Q14" s="1815"/>
      <c r="R14" s="1815"/>
      <c r="S14" s="1815"/>
      <c r="T14" s="1815"/>
      <c r="U14" s="1815"/>
      <c r="V14" s="1815"/>
      <c r="W14" s="1815"/>
      <c r="X14" s="1815"/>
      <c r="Y14" s="1815"/>
      <c r="Z14" s="1815"/>
      <c r="AA14" s="1815"/>
      <c r="AB14" s="1815"/>
      <c r="AC14" s="1815"/>
      <c r="AD14" s="1815"/>
      <c r="AE14" s="1815"/>
      <c r="AF14" s="1815"/>
      <c r="AG14" s="1815"/>
      <c r="AH14" s="1815"/>
      <c r="AI14" s="1815"/>
      <c r="AJ14" s="1815"/>
      <c r="AK14" s="1815"/>
      <c r="AL14" s="744"/>
    </row>
    <row r="15" spans="1:38" s="715" customFormat="1" ht="13.35" customHeight="1">
      <c r="A15" s="327"/>
      <c r="B15" s="325"/>
      <c r="C15" s="326"/>
      <c r="E15" s="1815"/>
      <c r="F15" s="1815"/>
      <c r="G15" s="1815"/>
      <c r="H15" s="1815"/>
      <c r="I15" s="1815"/>
      <c r="J15" s="1815"/>
      <c r="K15" s="1815"/>
      <c r="L15" s="1815"/>
      <c r="M15" s="1815"/>
      <c r="N15" s="1815"/>
      <c r="O15" s="1815"/>
      <c r="P15" s="1815"/>
      <c r="Q15" s="1815"/>
      <c r="R15" s="1815"/>
      <c r="S15" s="1815"/>
      <c r="T15" s="1815"/>
      <c r="U15" s="1815"/>
      <c r="V15" s="1815"/>
      <c r="W15" s="1815"/>
      <c r="X15" s="1815"/>
      <c r="Y15" s="1815"/>
      <c r="Z15" s="1815"/>
      <c r="AA15" s="1815"/>
      <c r="AB15" s="1815"/>
      <c r="AC15" s="1815"/>
      <c r="AD15" s="1815"/>
      <c r="AE15" s="1815"/>
      <c r="AF15" s="1815"/>
      <c r="AG15" s="1815"/>
      <c r="AH15" s="1815"/>
      <c r="AI15" s="1815"/>
      <c r="AJ15" s="1815"/>
      <c r="AK15" s="1815"/>
      <c r="AL15" s="744"/>
    </row>
    <row r="16" spans="1:38" s="715" customFormat="1">
      <c r="A16" s="327"/>
      <c r="B16" s="325"/>
      <c r="C16" s="326"/>
      <c r="D16" s="744"/>
      <c r="E16" s="1815"/>
      <c r="F16" s="1815"/>
      <c r="G16" s="1815"/>
      <c r="H16" s="1815"/>
      <c r="I16" s="1815"/>
      <c r="J16" s="1815"/>
      <c r="K16" s="1815"/>
      <c r="L16" s="1815"/>
      <c r="M16" s="1815"/>
      <c r="N16" s="1815"/>
      <c r="O16" s="1815"/>
      <c r="P16" s="1815"/>
      <c r="Q16" s="1815"/>
      <c r="R16" s="1815"/>
      <c r="S16" s="1815"/>
      <c r="T16" s="1815"/>
      <c r="U16" s="1815"/>
      <c r="V16" s="1815"/>
      <c r="W16" s="1815"/>
      <c r="X16" s="1815"/>
      <c r="Y16" s="1815"/>
      <c r="Z16" s="1815"/>
      <c r="AA16" s="1815"/>
      <c r="AB16" s="1815"/>
      <c r="AC16" s="1815"/>
      <c r="AD16" s="1815"/>
      <c r="AE16" s="1815"/>
      <c r="AF16" s="1815"/>
      <c r="AG16" s="1815"/>
      <c r="AH16" s="1815"/>
      <c r="AI16" s="1815"/>
      <c r="AJ16" s="1815"/>
      <c r="AK16" s="1815"/>
      <c r="AL16" s="744"/>
    </row>
    <row r="17" spans="1:38" s="715" customFormat="1">
      <c r="A17" s="327"/>
      <c r="B17" s="325"/>
      <c r="C17" s="326"/>
      <c r="D17" s="766"/>
      <c r="E17" s="766"/>
      <c r="F17" s="766"/>
      <c r="G17" s="766"/>
      <c r="H17" s="766"/>
      <c r="I17" s="766"/>
      <c r="J17" s="766"/>
      <c r="K17" s="766"/>
      <c r="L17" s="766"/>
      <c r="M17" s="766"/>
      <c r="N17" s="766"/>
      <c r="O17" s="766"/>
      <c r="P17" s="766"/>
      <c r="Q17" s="766"/>
      <c r="R17" s="766"/>
      <c r="S17" s="766"/>
      <c r="T17" s="766"/>
      <c r="U17" s="766"/>
      <c r="V17" s="766"/>
      <c r="W17" s="766"/>
      <c r="X17" s="766"/>
      <c r="Y17" s="766"/>
      <c r="Z17" s="766"/>
      <c r="AA17" s="766"/>
      <c r="AB17" s="766"/>
      <c r="AC17" s="766"/>
      <c r="AD17" s="766"/>
      <c r="AE17" s="766"/>
      <c r="AF17" s="766"/>
      <c r="AG17" s="766"/>
      <c r="AH17" s="766"/>
      <c r="AI17" s="766"/>
      <c r="AJ17" s="766"/>
      <c r="AK17" s="766"/>
      <c r="AL17" s="744"/>
    </row>
    <row r="18" spans="1:38" ht="13.35" customHeight="1">
      <c r="A18" s="327"/>
      <c r="B18" s="325"/>
      <c r="C18" s="326"/>
      <c r="D18" s="1815" t="s">
        <v>2508</v>
      </c>
      <c r="E18" s="1815"/>
      <c r="F18" s="1815"/>
      <c r="G18" s="1815"/>
      <c r="H18" s="1815"/>
      <c r="I18" s="1815"/>
      <c r="J18" s="1815"/>
      <c r="K18" s="1815"/>
      <c r="L18" s="1815"/>
      <c r="M18" s="1815"/>
      <c r="N18" s="1815"/>
      <c r="O18" s="1815"/>
      <c r="P18" s="1815"/>
      <c r="Q18" s="1815"/>
      <c r="R18" s="1815"/>
      <c r="S18" s="1815"/>
      <c r="T18" s="1815"/>
      <c r="U18" s="1815"/>
      <c r="V18" s="1815"/>
      <c r="W18" s="1815"/>
      <c r="X18" s="1815"/>
      <c r="Y18" s="1815"/>
      <c r="Z18" s="1815"/>
      <c r="AA18" s="1815"/>
      <c r="AB18" s="1815"/>
      <c r="AC18" s="1815"/>
      <c r="AD18" s="1815"/>
      <c r="AE18" s="1815"/>
      <c r="AF18" s="1815"/>
      <c r="AG18" s="1815"/>
      <c r="AH18" s="1815"/>
      <c r="AI18" s="1815"/>
      <c r="AJ18" s="1815"/>
      <c r="AK18" s="1815"/>
      <c r="AL18" s="325"/>
    </row>
    <row r="19" spans="1:38">
      <c r="A19" s="327"/>
      <c r="B19" s="325"/>
      <c r="C19" s="326"/>
      <c r="D19" s="1815"/>
      <c r="E19" s="1815"/>
      <c r="F19" s="1815"/>
      <c r="G19" s="1815"/>
      <c r="H19" s="1815"/>
      <c r="I19" s="1815"/>
      <c r="J19" s="1815"/>
      <c r="K19" s="1815"/>
      <c r="L19" s="1815"/>
      <c r="M19" s="1815"/>
      <c r="N19" s="1815"/>
      <c r="O19" s="1815"/>
      <c r="P19" s="1815"/>
      <c r="Q19" s="1815"/>
      <c r="R19" s="1815"/>
      <c r="S19" s="1815"/>
      <c r="T19" s="1815"/>
      <c r="U19" s="1815"/>
      <c r="V19" s="1815"/>
      <c r="W19" s="1815"/>
      <c r="X19" s="1815"/>
      <c r="Y19" s="1815"/>
      <c r="Z19" s="1815"/>
      <c r="AA19" s="1815"/>
      <c r="AB19" s="1815"/>
      <c r="AC19" s="1815"/>
      <c r="AD19" s="1815"/>
      <c r="AE19" s="1815"/>
      <c r="AF19" s="1815"/>
      <c r="AG19" s="1815"/>
      <c r="AH19" s="1815"/>
      <c r="AI19" s="1815"/>
      <c r="AJ19" s="1815"/>
      <c r="AK19" s="1815"/>
      <c r="AL19" s="325"/>
    </row>
    <row r="20" spans="1:38" s="715" customFormat="1">
      <c r="A20" s="327"/>
      <c r="B20" s="325"/>
      <c r="C20" s="326"/>
      <c r="D20" s="1815"/>
      <c r="E20" s="1815"/>
      <c r="F20" s="1815"/>
      <c r="G20" s="1815"/>
      <c r="H20" s="1815"/>
      <c r="I20" s="1815"/>
      <c r="J20" s="1815"/>
      <c r="K20" s="1815"/>
      <c r="L20" s="1815"/>
      <c r="M20" s="1815"/>
      <c r="N20" s="1815"/>
      <c r="O20" s="1815"/>
      <c r="P20" s="1815"/>
      <c r="Q20" s="1815"/>
      <c r="R20" s="1815"/>
      <c r="S20" s="1815"/>
      <c r="T20" s="1815"/>
      <c r="U20" s="1815"/>
      <c r="V20" s="1815"/>
      <c r="W20" s="1815"/>
      <c r="X20" s="1815"/>
      <c r="Y20" s="1815"/>
      <c r="Z20" s="1815"/>
      <c r="AA20" s="1815"/>
      <c r="AB20" s="1815"/>
      <c r="AC20" s="1815"/>
      <c r="AD20" s="1815"/>
      <c r="AE20" s="1815"/>
      <c r="AF20" s="1815"/>
      <c r="AG20" s="1815"/>
      <c r="AH20" s="1815"/>
      <c r="AI20" s="1815"/>
      <c r="AJ20" s="1815"/>
      <c r="AK20" s="1815"/>
      <c r="AL20" s="325"/>
    </row>
    <row r="21" spans="1:38" s="715" customFormat="1" ht="13.35" customHeight="1">
      <c r="A21" s="327"/>
      <c r="B21" s="325"/>
      <c r="C21" s="326"/>
      <c r="D21" s="1815"/>
      <c r="E21" s="1815"/>
      <c r="F21" s="1815"/>
      <c r="G21" s="1815"/>
      <c r="H21" s="1815"/>
      <c r="I21" s="1815"/>
      <c r="J21" s="1815"/>
      <c r="K21" s="1815"/>
      <c r="L21" s="1815"/>
      <c r="M21" s="1815"/>
      <c r="N21" s="1815"/>
      <c r="O21" s="1815"/>
      <c r="P21" s="1815"/>
      <c r="Q21" s="1815"/>
      <c r="R21" s="1815"/>
      <c r="S21" s="1815"/>
      <c r="T21" s="1815"/>
      <c r="U21" s="1815"/>
      <c r="V21" s="1815"/>
      <c r="W21" s="1815"/>
      <c r="X21" s="1815"/>
      <c r="Y21" s="1815"/>
      <c r="Z21" s="1815"/>
      <c r="AA21" s="1815"/>
      <c r="AB21" s="1815"/>
      <c r="AC21" s="1815"/>
      <c r="AD21" s="1815"/>
      <c r="AE21" s="1815"/>
      <c r="AF21" s="1815"/>
      <c r="AG21" s="1815"/>
      <c r="AH21" s="1815"/>
      <c r="AI21" s="1815"/>
      <c r="AJ21" s="1815"/>
      <c r="AK21" s="1815"/>
      <c r="AL21" s="325"/>
    </row>
    <row r="22" spans="1:38" s="715" customFormat="1">
      <c r="A22" s="327"/>
      <c r="B22" s="325"/>
      <c r="C22" s="326"/>
      <c r="D22" s="1815"/>
      <c r="E22" s="1815"/>
      <c r="F22" s="1815"/>
      <c r="G22" s="1815"/>
      <c r="H22" s="1815"/>
      <c r="I22" s="1815"/>
      <c r="J22" s="1815"/>
      <c r="K22" s="1815"/>
      <c r="L22" s="1815"/>
      <c r="M22" s="1815"/>
      <c r="N22" s="1815"/>
      <c r="O22" s="1815"/>
      <c r="P22" s="1815"/>
      <c r="Q22" s="1815"/>
      <c r="R22" s="1815"/>
      <c r="S22" s="1815"/>
      <c r="T22" s="1815"/>
      <c r="U22" s="1815"/>
      <c r="V22" s="1815"/>
      <c r="W22" s="1815"/>
      <c r="X22" s="1815"/>
      <c r="Y22" s="1815"/>
      <c r="Z22" s="1815"/>
      <c r="AA22" s="1815"/>
      <c r="AB22" s="1815"/>
      <c r="AC22" s="1815"/>
      <c r="AD22" s="1815"/>
      <c r="AE22" s="1815"/>
      <c r="AF22" s="1815"/>
      <c r="AG22" s="1815"/>
      <c r="AH22" s="1815"/>
      <c r="AI22" s="1815"/>
      <c r="AJ22" s="1815"/>
      <c r="AK22" s="1815"/>
      <c r="AL22" s="325"/>
    </row>
    <row r="23" spans="1:38" s="715" customFormat="1">
      <c r="A23" s="327"/>
      <c r="B23" s="325"/>
      <c r="C23" s="326"/>
      <c r="D23" s="1815"/>
      <c r="E23" s="1815"/>
      <c r="F23" s="1815"/>
      <c r="G23" s="1815"/>
      <c r="H23" s="1815"/>
      <c r="I23" s="1815"/>
      <c r="J23" s="1815"/>
      <c r="K23" s="1815"/>
      <c r="L23" s="1815"/>
      <c r="M23" s="1815"/>
      <c r="N23" s="1815"/>
      <c r="O23" s="1815"/>
      <c r="P23" s="1815"/>
      <c r="Q23" s="1815"/>
      <c r="R23" s="1815"/>
      <c r="S23" s="1815"/>
      <c r="T23" s="1815"/>
      <c r="U23" s="1815"/>
      <c r="V23" s="1815"/>
      <c r="W23" s="1815"/>
      <c r="X23" s="1815"/>
      <c r="Y23" s="1815"/>
      <c r="Z23" s="1815"/>
      <c r="AA23" s="1815"/>
      <c r="AB23" s="1815"/>
      <c r="AC23" s="1815"/>
      <c r="AD23" s="1815"/>
      <c r="AE23" s="1815"/>
      <c r="AF23" s="1815"/>
      <c r="AG23" s="1815"/>
      <c r="AH23" s="1815"/>
      <c r="AI23" s="1815"/>
      <c r="AJ23" s="1815"/>
      <c r="AK23" s="1815"/>
      <c r="AL23" s="325"/>
    </row>
    <row r="24" spans="1:38">
      <c r="A24" s="327"/>
      <c r="B24" s="325"/>
      <c r="C24" s="326"/>
      <c r="D24" s="1815"/>
      <c r="E24" s="1815"/>
      <c r="F24" s="1815"/>
      <c r="G24" s="1815"/>
      <c r="H24" s="1815"/>
      <c r="I24" s="1815"/>
      <c r="J24" s="1815"/>
      <c r="K24" s="1815"/>
      <c r="L24" s="1815"/>
      <c r="M24" s="1815"/>
      <c r="N24" s="1815"/>
      <c r="O24" s="1815"/>
      <c r="P24" s="1815"/>
      <c r="Q24" s="1815"/>
      <c r="R24" s="1815"/>
      <c r="S24" s="1815"/>
      <c r="T24" s="1815"/>
      <c r="U24" s="1815"/>
      <c r="V24" s="1815"/>
      <c r="W24" s="1815"/>
      <c r="X24" s="1815"/>
      <c r="Y24" s="1815"/>
      <c r="Z24" s="1815"/>
      <c r="AA24" s="1815"/>
      <c r="AB24" s="1815"/>
      <c r="AC24" s="1815"/>
      <c r="AD24" s="1815"/>
      <c r="AE24" s="1815"/>
      <c r="AF24" s="1815"/>
      <c r="AG24" s="1815"/>
      <c r="AH24" s="1815"/>
      <c r="AI24" s="1815"/>
      <c r="AJ24" s="1815"/>
      <c r="AK24" s="1815"/>
      <c r="AL24" s="325"/>
    </row>
    <row r="25" spans="1:38" s="715" customFormat="1">
      <c r="A25" s="327"/>
      <c r="B25" s="325"/>
      <c r="C25" s="326"/>
      <c r="D25" s="1815"/>
      <c r="E25" s="1815"/>
      <c r="F25" s="1815"/>
      <c r="G25" s="1815"/>
      <c r="H25" s="1815"/>
      <c r="I25" s="1815"/>
      <c r="J25" s="1815"/>
      <c r="K25" s="1815"/>
      <c r="L25" s="1815"/>
      <c r="M25" s="1815"/>
      <c r="N25" s="1815"/>
      <c r="O25" s="1815"/>
      <c r="P25" s="1815"/>
      <c r="Q25" s="1815"/>
      <c r="R25" s="1815"/>
      <c r="S25" s="1815"/>
      <c r="T25" s="1815"/>
      <c r="U25" s="1815"/>
      <c r="V25" s="1815"/>
      <c r="W25" s="1815"/>
      <c r="X25" s="1815"/>
      <c r="Y25" s="1815"/>
      <c r="Z25" s="1815"/>
      <c r="AA25" s="1815"/>
      <c r="AB25" s="1815"/>
      <c r="AC25" s="1815"/>
      <c r="AD25" s="1815"/>
      <c r="AE25" s="1815"/>
      <c r="AF25" s="1815"/>
      <c r="AG25" s="1815"/>
      <c r="AH25" s="1815"/>
      <c r="AI25" s="1815"/>
      <c r="AJ25" s="1815"/>
      <c r="AK25" s="1815"/>
      <c r="AL25" s="325"/>
    </row>
    <row r="26" spans="1:38" s="715" customFormat="1">
      <c r="A26" s="327"/>
      <c r="B26" s="325"/>
      <c r="C26" s="326"/>
      <c r="D26" s="1815"/>
      <c r="E26" s="1815"/>
      <c r="F26" s="1815"/>
      <c r="G26" s="1815"/>
      <c r="H26" s="1815"/>
      <c r="I26" s="1815"/>
      <c r="J26" s="1815"/>
      <c r="K26" s="1815"/>
      <c r="L26" s="1815"/>
      <c r="M26" s="1815"/>
      <c r="N26" s="1815"/>
      <c r="O26" s="1815"/>
      <c r="P26" s="1815"/>
      <c r="Q26" s="1815"/>
      <c r="R26" s="1815"/>
      <c r="S26" s="1815"/>
      <c r="T26" s="1815"/>
      <c r="U26" s="1815"/>
      <c r="V26" s="1815"/>
      <c r="W26" s="1815"/>
      <c r="X26" s="1815"/>
      <c r="Y26" s="1815"/>
      <c r="Z26" s="1815"/>
      <c r="AA26" s="1815"/>
      <c r="AB26" s="1815"/>
      <c r="AC26" s="1815"/>
      <c r="AD26" s="1815"/>
      <c r="AE26" s="1815"/>
      <c r="AF26" s="1815"/>
      <c r="AG26" s="1815"/>
      <c r="AH26" s="1815"/>
      <c r="AI26" s="1815"/>
      <c r="AJ26" s="1815"/>
      <c r="AK26" s="1815"/>
      <c r="AL26" s="325"/>
    </row>
    <row r="27" spans="1:38" s="715" customFormat="1" ht="11.85" customHeight="1">
      <c r="A27" s="327"/>
      <c r="B27" s="325"/>
      <c r="C27" s="326"/>
      <c r="D27" s="1815"/>
      <c r="E27" s="1815"/>
      <c r="F27" s="1815"/>
      <c r="G27" s="1815"/>
      <c r="H27" s="1815"/>
      <c r="I27" s="1815"/>
      <c r="J27" s="1815"/>
      <c r="K27" s="1815"/>
      <c r="L27" s="1815"/>
      <c r="M27" s="1815"/>
      <c r="N27" s="1815"/>
      <c r="O27" s="1815"/>
      <c r="P27" s="1815"/>
      <c r="Q27" s="1815"/>
      <c r="R27" s="1815"/>
      <c r="S27" s="1815"/>
      <c r="T27" s="1815"/>
      <c r="U27" s="1815"/>
      <c r="V27" s="1815"/>
      <c r="W27" s="1815"/>
      <c r="X27" s="1815"/>
      <c r="Y27" s="1815"/>
      <c r="Z27" s="1815"/>
      <c r="AA27" s="1815"/>
      <c r="AB27" s="1815"/>
      <c r="AC27" s="1815"/>
      <c r="AD27" s="1815"/>
      <c r="AE27" s="1815"/>
      <c r="AF27" s="1815"/>
      <c r="AG27" s="1815"/>
      <c r="AH27" s="1815"/>
      <c r="AI27" s="1815"/>
      <c r="AJ27" s="1815"/>
      <c r="AK27" s="1815"/>
      <c r="AL27" s="325"/>
    </row>
    <row r="28" spans="1:38" s="715" customFormat="1" ht="13.35" customHeight="1">
      <c r="A28" s="327"/>
      <c r="B28" s="325"/>
      <c r="C28" s="326"/>
      <c r="E28" s="1815" t="s">
        <v>2099</v>
      </c>
      <c r="F28" s="1815"/>
      <c r="G28" s="1815"/>
      <c r="H28" s="1815"/>
      <c r="I28" s="1815"/>
      <c r="J28" s="1815"/>
      <c r="K28" s="1815"/>
      <c r="L28" s="1815"/>
      <c r="M28" s="1815"/>
      <c r="N28" s="1815"/>
      <c r="O28" s="1815"/>
      <c r="P28" s="1815"/>
      <c r="Q28" s="1815"/>
      <c r="R28" s="1815"/>
      <c r="S28" s="1815"/>
      <c r="T28" s="1815"/>
      <c r="U28" s="1815"/>
      <c r="V28" s="1815"/>
      <c r="W28" s="1815"/>
      <c r="X28" s="1815"/>
      <c r="Y28" s="1815"/>
      <c r="Z28" s="1815"/>
      <c r="AA28" s="1815"/>
      <c r="AB28" s="1815"/>
      <c r="AC28" s="1815"/>
      <c r="AD28" s="1815"/>
      <c r="AE28" s="1815"/>
      <c r="AF28" s="1815"/>
      <c r="AG28" s="1815"/>
      <c r="AH28" s="1815"/>
      <c r="AI28" s="1815"/>
      <c r="AJ28" s="1815"/>
      <c r="AK28" s="1815"/>
      <c r="AL28" s="325"/>
    </row>
    <row r="29" spans="1:38" s="715" customFormat="1" ht="13.35" customHeight="1">
      <c r="A29" s="327"/>
      <c r="B29" s="325"/>
      <c r="C29" s="326"/>
      <c r="E29" s="1815"/>
      <c r="F29" s="1815"/>
      <c r="G29" s="1815"/>
      <c r="H29" s="1815"/>
      <c r="I29" s="1815"/>
      <c r="J29" s="1815"/>
      <c r="K29" s="1815"/>
      <c r="L29" s="1815"/>
      <c r="M29" s="1815"/>
      <c r="N29" s="1815"/>
      <c r="O29" s="1815"/>
      <c r="P29" s="1815"/>
      <c r="Q29" s="1815"/>
      <c r="R29" s="1815"/>
      <c r="S29" s="1815"/>
      <c r="T29" s="1815"/>
      <c r="U29" s="1815"/>
      <c r="V29" s="1815"/>
      <c r="W29" s="1815"/>
      <c r="X29" s="1815"/>
      <c r="Y29" s="1815"/>
      <c r="Z29" s="1815"/>
      <c r="AA29" s="1815"/>
      <c r="AB29" s="1815"/>
      <c r="AC29" s="1815"/>
      <c r="AD29" s="1815"/>
      <c r="AE29" s="1815"/>
      <c r="AF29" s="1815"/>
      <c r="AG29" s="1815"/>
      <c r="AH29" s="1815"/>
      <c r="AI29" s="1815"/>
      <c r="AJ29" s="1815"/>
      <c r="AK29" s="1815"/>
      <c r="AL29" s="325"/>
    </row>
    <row r="30" spans="1:38" s="715" customFormat="1">
      <c r="A30" s="327"/>
      <c r="B30" s="325"/>
      <c r="C30" s="326"/>
      <c r="D30" s="744"/>
      <c r="E30" s="1815"/>
      <c r="F30" s="1815"/>
      <c r="G30" s="1815"/>
      <c r="H30" s="1815"/>
      <c r="I30" s="1815"/>
      <c r="J30" s="1815"/>
      <c r="K30" s="1815"/>
      <c r="L30" s="1815"/>
      <c r="M30" s="1815"/>
      <c r="N30" s="1815"/>
      <c r="O30" s="1815"/>
      <c r="P30" s="1815"/>
      <c r="Q30" s="1815"/>
      <c r="R30" s="1815"/>
      <c r="S30" s="1815"/>
      <c r="T30" s="1815"/>
      <c r="U30" s="1815"/>
      <c r="V30" s="1815"/>
      <c r="W30" s="1815"/>
      <c r="X30" s="1815"/>
      <c r="Y30" s="1815"/>
      <c r="Z30" s="1815"/>
      <c r="AA30" s="1815"/>
      <c r="AB30" s="1815"/>
      <c r="AC30" s="1815"/>
      <c r="AD30" s="1815"/>
      <c r="AE30" s="1815"/>
      <c r="AF30" s="1815"/>
      <c r="AG30" s="1815"/>
      <c r="AH30" s="1815"/>
      <c r="AI30" s="1815"/>
      <c r="AJ30" s="1815"/>
      <c r="AK30" s="1815"/>
      <c r="AL30" s="325"/>
    </row>
    <row r="31" spans="1:38" s="715" customFormat="1">
      <c r="A31" s="327"/>
      <c r="B31" s="325"/>
      <c r="C31" s="326"/>
      <c r="D31" s="744"/>
      <c r="E31" s="744"/>
      <c r="F31" s="744"/>
      <c r="G31" s="744"/>
      <c r="H31" s="744"/>
      <c r="I31" s="744"/>
      <c r="J31" s="744"/>
      <c r="K31" s="744"/>
      <c r="L31" s="744"/>
      <c r="M31" s="744"/>
      <c r="N31" s="744"/>
      <c r="O31" s="744"/>
      <c r="P31" s="744"/>
      <c r="Q31" s="744"/>
      <c r="R31" s="744"/>
      <c r="S31" s="744"/>
      <c r="T31" s="744"/>
      <c r="U31" s="744"/>
      <c r="V31" s="744"/>
      <c r="W31" s="744"/>
      <c r="X31" s="744"/>
      <c r="Y31" s="744"/>
      <c r="Z31" s="744"/>
      <c r="AA31" s="744"/>
      <c r="AB31" s="744"/>
      <c r="AC31" s="744"/>
      <c r="AD31" s="744"/>
      <c r="AE31" s="744"/>
      <c r="AF31" s="744"/>
      <c r="AG31" s="744"/>
      <c r="AH31" s="744"/>
      <c r="AI31" s="744"/>
      <c r="AJ31" s="744"/>
      <c r="AK31" s="744"/>
      <c r="AL31" s="325"/>
    </row>
    <row r="32" spans="1:38" s="715" customFormat="1" ht="13.35" customHeight="1">
      <c r="A32" s="327"/>
      <c r="B32" s="325"/>
      <c r="C32" s="326"/>
      <c r="D32" s="1817" t="s">
        <v>1391</v>
      </c>
      <c r="E32" s="1817"/>
      <c r="F32" s="1817"/>
      <c r="G32" s="1817"/>
      <c r="H32" s="1817"/>
      <c r="I32" s="1817"/>
      <c r="J32" s="1817"/>
      <c r="K32" s="1817"/>
      <c r="L32" s="1817"/>
      <c r="M32" s="1817"/>
      <c r="N32" s="1817"/>
      <c r="O32" s="1817"/>
      <c r="P32" s="1817"/>
      <c r="Q32" s="1817"/>
      <c r="R32" s="1817"/>
      <c r="S32" s="1817"/>
      <c r="T32" s="1817"/>
      <c r="U32" s="1817"/>
      <c r="V32" s="1817"/>
      <c r="W32" s="1817"/>
      <c r="X32" s="1817"/>
      <c r="Y32" s="1817"/>
      <c r="Z32" s="1817"/>
      <c r="AA32" s="1817"/>
      <c r="AB32" s="1817"/>
      <c r="AC32" s="1817"/>
      <c r="AD32" s="1817"/>
      <c r="AE32" s="1817"/>
      <c r="AF32" s="1817"/>
      <c r="AG32" s="1817"/>
      <c r="AH32" s="1817"/>
      <c r="AI32" s="1817"/>
      <c r="AJ32" s="1817"/>
      <c r="AK32" s="1817"/>
      <c r="AL32" s="325"/>
    </row>
    <row r="33" spans="1:38" s="715" customFormat="1">
      <c r="A33" s="327"/>
      <c r="B33" s="325"/>
      <c r="C33" s="326"/>
      <c r="D33" s="744"/>
      <c r="E33" s="1816" t="s">
        <v>2481</v>
      </c>
      <c r="F33" s="1816"/>
      <c r="G33" s="1816"/>
      <c r="H33" s="1816"/>
      <c r="I33" s="1816"/>
      <c r="J33" s="1816"/>
      <c r="K33" s="1816"/>
      <c r="L33" s="1816"/>
      <c r="M33" s="1816"/>
      <c r="N33" s="1816"/>
      <c r="O33" s="1816"/>
      <c r="P33" s="1816"/>
      <c r="Q33" s="1816"/>
      <c r="R33" s="1816"/>
      <c r="S33" s="1816"/>
      <c r="T33" s="1816"/>
      <c r="U33" s="1816"/>
      <c r="V33" s="1816"/>
      <c r="W33" s="1816"/>
      <c r="X33" s="1816"/>
      <c r="Y33" s="1816"/>
      <c r="Z33" s="1816"/>
      <c r="AA33" s="1816"/>
      <c r="AB33" s="1816"/>
      <c r="AC33" s="1816"/>
      <c r="AD33" s="1816"/>
      <c r="AE33" s="1816"/>
      <c r="AF33" s="1816"/>
      <c r="AG33" s="1816"/>
      <c r="AH33" s="1816"/>
      <c r="AI33" s="1816"/>
      <c r="AJ33" s="1816"/>
      <c r="AK33" s="1816"/>
      <c r="AL33" s="325"/>
    </row>
    <row r="34" spans="1:38">
      <c r="A34" s="149"/>
      <c r="C34" s="5"/>
    </row>
    <row r="35" spans="1:38">
      <c r="A35" s="149"/>
      <c r="D35" s="1830" t="s">
        <v>2323</v>
      </c>
      <c r="E35" s="1830"/>
      <c r="F35" s="1830"/>
      <c r="G35" s="1830"/>
      <c r="H35" s="1830"/>
      <c r="I35" s="1830"/>
      <c r="J35" s="1830"/>
      <c r="K35" s="1830"/>
      <c r="L35" s="1830"/>
      <c r="M35" s="1830"/>
      <c r="N35" s="1830"/>
      <c r="O35" s="1830"/>
      <c r="P35" s="1830"/>
      <c r="Q35" s="1830"/>
      <c r="R35" s="1830"/>
      <c r="S35" s="1830"/>
      <c r="T35" s="1830"/>
      <c r="U35" s="1830"/>
      <c r="V35" s="1830"/>
      <c r="W35" s="1830"/>
      <c r="X35" s="1830"/>
      <c r="Y35" s="1830"/>
      <c r="Z35" s="1830"/>
      <c r="AA35" s="1830"/>
      <c r="AB35" s="1830"/>
      <c r="AC35" s="1830"/>
      <c r="AD35" s="1830"/>
      <c r="AE35" s="1830"/>
      <c r="AF35" s="1830"/>
      <c r="AG35" s="1830"/>
      <c r="AH35" s="1830"/>
      <c r="AI35" s="1830"/>
      <c r="AJ35" s="1830"/>
      <c r="AK35" s="1830"/>
    </row>
    <row r="36" spans="1:38">
      <c r="A36" s="149"/>
      <c r="D36" s="1830"/>
      <c r="E36" s="1830"/>
      <c r="F36" s="1830"/>
      <c r="G36" s="1830"/>
      <c r="H36" s="1830"/>
      <c r="I36" s="1830"/>
      <c r="J36" s="1830"/>
      <c r="K36" s="1830"/>
      <c r="L36" s="1830"/>
      <c r="M36" s="1830"/>
      <c r="N36" s="1830"/>
      <c r="O36" s="1830"/>
      <c r="P36" s="1830"/>
      <c r="Q36" s="1830"/>
      <c r="R36" s="1830"/>
      <c r="S36" s="1830"/>
      <c r="T36" s="1830"/>
      <c r="U36" s="1830"/>
      <c r="V36" s="1830"/>
      <c r="W36" s="1830"/>
      <c r="X36" s="1830"/>
      <c r="Y36" s="1830"/>
      <c r="Z36" s="1830"/>
      <c r="AA36" s="1830"/>
      <c r="AB36" s="1830"/>
      <c r="AC36" s="1830"/>
      <c r="AD36" s="1830"/>
      <c r="AE36" s="1830"/>
      <c r="AF36" s="1830"/>
      <c r="AG36" s="1830"/>
      <c r="AH36" s="1830"/>
      <c r="AI36" s="1830"/>
      <c r="AJ36" s="1830"/>
      <c r="AK36" s="1830"/>
    </row>
    <row r="37" spans="1:38">
      <c r="A37" s="149"/>
      <c r="D37" s="250"/>
      <c r="E37" s="1823" t="s">
        <v>1090</v>
      </c>
      <c r="F37" s="1823"/>
      <c r="G37" s="1823"/>
      <c r="H37" s="1823"/>
      <c r="I37" s="1823"/>
      <c r="J37" s="1823"/>
      <c r="K37" s="1823"/>
      <c r="L37" s="1823"/>
      <c r="M37" s="1823"/>
      <c r="N37" s="1823"/>
      <c r="O37" s="1823"/>
      <c r="P37" s="1823"/>
      <c r="Q37" s="1823"/>
      <c r="R37" s="1823"/>
      <c r="S37" s="1823"/>
      <c r="T37" s="1823"/>
      <c r="U37" s="1823"/>
      <c r="V37" s="1823"/>
      <c r="W37" s="1823"/>
      <c r="X37" s="1823"/>
      <c r="Y37" s="1823"/>
      <c r="Z37" s="1823"/>
      <c r="AA37" s="1823"/>
      <c r="AB37" s="1823"/>
      <c r="AC37" s="1823"/>
      <c r="AD37" s="1823"/>
      <c r="AE37" s="1823"/>
      <c r="AF37" s="1823"/>
      <c r="AG37" s="1823"/>
      <c r="AH37" s="1823"/>
      <c r="AI37" s="1823"/>
      <c r="AJ37" s="1823"/>
      <c r="AK37" s="1823"/>
    </row>
    <row r="38" spans="1:38">
      <c r="A38" s="149"/>
      <c r="D38" s="250"/>
      <c r="E38" s="1823" t="s">
        <v>1389</v>
      </c>
      <c r="F38" s="1823"/>
      <c r="G38" s="1823"/>
      <c r="H38" s="1823"/>
      <c r="I38" s="1823"/>
      <c r="J38" s="1823"/>
      <c r="K38" s="1823"/>
      <c r="L38" s="1823"/>
      <c r="M38" s="1823"/>
      <c r="N38" s="1823"/>
      <c r="O38" s="1823"/>
      <c r="P38" s="1823"/>
      <c r="Q38" s="1823"/>
      <c r="R38" s="1823"/>
      <c r="S38" s="1823"/>
      <c r="T38" s="1823"/>
      <c r="U38" s="1823"/>
      <c r="V38" s="1823"/>
      <c r="W38" s="1823"/>
      <c r="X38" s="1823"/>
      <c r="Y38" s="1823"/>
      <c r="Z38" s="1823"/>
      <c r="AA38" s="1823"/>
      <c r="AB38" s="1823"/>
      <c r="AC38" s="1823"/>
      <c r="AD38" s="1823"/>
      <c r="AE38" s="1823"/>
      <c r="AF38" s="1823"/>
      <c r="AG38" s="1823"/>
      <c r="AH38" s="1823"/>
      <c r="AI38" s="1823"/>
      <c r="AJ38" s="1823"/>
      <c r="AK38" s="1823"/>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15" customFormat="1" ht="13.35" customHeight="1">
      <c r="A42" s="149"/>
      <c r="B42"/>
      <c r="C42" s="5"/>
      <c r="D42" s="149"/>
      <c r="E42" s="149" t="s">
        <v>690</v>
      </c>
      <c r="F42" s="1815" t="s">
        <v>1356</v>
      </c>
    </row>
    <row r="43" spans="1:38" s="1815" customFormat="1" ht="13.35" customHeight="1">
      <c r="A43" s="149"/>
      <c r="B43" s="715"/>
      <c r="C43" s="5"/>
      <c r="D43" s="149"/>
      <c r="E43" s="149"/>
    </row>
    <row r="44" spans="1:38">
      <c r="A44" s="149"/>
      <c r="C44" s="5"/>
      <c r="D44" s="149"/>
      <c r="E44" s="149"/>
      <c r="F44" s="151" t="s">
        <v>725</v>
      </c>
      <c r="G44" s="149" t="s">
        <v>181</v>
      </c>
      <c r="H44" s="744"/>
      <c r="I44" s="744"/>
      <c r="J44" s="744"/>
      <c r="K44" s="744"/>
      <c r="L44" s="744"/>
      <c r="M44" s="744"/>
      <c r="N44" s="744"/>
      <c r="O44" s="744"/>
      <c r="P44" s="744"/>
      <c r="Q44" s="744"/>
      <c r="R44" s="744"/>
      <c r="S44" s="744"/>
      <c r="T44" s="744"/>
      <c r="U44" s="744"/>
      <c r="V44" s="744"/>
      <c r="W44" s="744"/>
      <c r="X44" s="744"/>
      <c r="Y44" s="744"/>
      <c r="Z44" s="744"/>
      <c r="AA44" s="744"/>
      <c r="AB44" s="744"/>
      <c r="AC44" s="744"/>
      <c r="AD44" s="744"/>
      <c r="AE44" s="744"/>
      <c r="AF44" s="744"/>
      <c r="AG44" s="744"/>
      <c r="AH44" s="744"/>
      <c r="AI44" s="744"/>
      <c r="AJ44" s="744"/>
      <c r="AK44" s="744"/>
    </row>
    <row r="45" spans="1:38" s="768" customFormat="1" ht="13.35" customHeight="1">
      <c r="A45" s="149"/>
      <c r="B45"/>
      <c r="C45" s="5"/>
      <c r="D45" s="149"/>
      <c r="E45" s="6" t="s">
        <v>358</v>
      </c>
      <c r="F45" s="1822" t="s">
        <v>1468</v>
      </c>
      <c r="G45" s="1822"/>
      <c r="H45" s="1822"/>
      <c r="I45" s="1822"/>
      <c r="J45" s="1822"/>
      <c r="K45" s="1822"/>
      <c r="L45" s="1822"/>
      <c r="M45" s="1822"/>
      <c r="N45" s="1822"/>
      <c r="O45" s="1822"/>
      <c r="P45" s="1822"/>
      <c r="Q45" s="1822"/>
      <c r="R45" s="1822"/>
      <c r="S45" s="1822"/>
      <c r="T45" s="1822"/>
      <c r="U45" s="1822"/>
      <c r="V45" s="1822"/>
      <c r="W45" s="1822"/>
      <c r="X45" s="1822"/>
      <c r="Y45" s="1822"/>
      <c r="Z45" s="1822"/>
      <c r="AA45" s="1822"/>
      <c r="AB45" s="1822"/>
      <c r="AC45" s="1822"/>
      <c r="AD45" s="1822"/>
      <c r="AE45" s="1822"/>
      <c r="AF45" s="1822"/>
      <c r="AG45" s="1822"/>
      <c r="AH45" s="1822"/>
      <c r="AI45" s="1822"/>
      <c r="AJ45" s="1822"/>
      <c r="AK45" s="1822"/>
      <c r="AL45" s="1822"/>
    </row>
    <row r="46" spans="1:38" s="768" customFormat="1">
      <c r="A46" s="149"/>
      <c r="B46" s="715"/>
      <c r="C46" s="5"/>
      <c r="D46" s="149"/>
      <c r="E46" s="149"/>
      <c r="F46" s="1822"/>
      <c r="G46" s="1822"/>
      <c r="H46" s="1822"/>
      <c r="I46" s="1822"/>
      <c r="J46" s="1822"/>
      <c r="K46" s="1822"/>
      <c r="L46" s="1822"/>
      <c r="M46" s="1822"/>
      <c r="N46" s="1822"/>
      <c r="O46" s="1822"/>
      <c r="P46" s="1822"/>
      <c r="Q46" s="1822"/>
      <c r="R46" s="1822"/>
      <c r="S46" s="1822"/>
      <c r="T46" s="1822"/>
      <c r="U46" s="1822"/>
      <c r="V46" s="1822"/>
      <c r="W46" s="1822"/>
      <c r="X46" s="1822"/>
      <c r="Y46" s="1822"/>
      <c r="Z46" s="1822"/>
      <c r="AA46" s="1822"/>
      <c r="AB46" s="1822"/>
      <c r="AC46" s="1822"/>
      <c r="AD46" s="1822"/>
      <c r="AE46" s="1822"/>
      <c r="AF46" s="1822"/>
      <c r="AG46" s="1822"/>
      <c r="AH46" s="1822"/>
      <c r="AI46" s="1822"/>
      <c r="AJ46" s="1822"/>
      <c r="AK46" s="1822"/>
      <c r="AL46" s="1822"/>
    </row>
    <row r="47" spans="1:38" s="768" customFormat="1" ht="13.35" customHeight="1">
      <c r="A47" s="149"/>
      <c r="B47" s="715"/>
      <c r="C47" s="5"/>
      <c r="D47" s="149"/>
      <c r="E47" s="149"/>
      <c r="F47" s="1822"/>
      <c r="G47" s="1822"/>
      <c r="H47" s="1822"/>
      <c r="I47" s="1822"/>
      <c r="J47" s="1822"/>
      <c r="K47" s="1822"/>
      <c r="L47" s="1822"/>
      <c r="M47" s="1822"/>
      <c r="N47" s="1822"/>
      <c r="O47" s="1822"/>
      <c r="P47" s="1822"/>
      <c r="Q47" s="1822"/>
      <c r="R47" s="1822"/>
      <c r="S47" s="1822"/>
      <c r="T47" s="1822"/>
      <c r="U47" s="1822"/>
      <c r="V47" s="1822"/>
      <c r="W47" s="1822"/>
      <c r="X47" s="1822"/>
      <c r="Y47" s="1822"/>
      <c r="Z47" s="1822"/>
      <c r="AA47" s="1822"/>
      <c r="AB47" s="1822"/>
      <c r="AC47" s="1822"/>
      <c r="AD47" s="1822"/>
      <c r="AE47" s="1822"/>
      <c r="AF47" s="1822"/>
      <c r="AG47" s="1822"/>
      <c r="AH47" s="1822"/>
      <c r="AI47" s="1822"/>
      <c r="AJ47" s="1822"/>
      <c r="AK47" s="1822"/>
      <c r="AL47" s="1822"/>
    </row>
    <row r="48" spans="1:38">
      <c r="A48" s="149"/>
      <c r="C48" s="5"/>
      <c r="D48" s="149"/>
      <c r="E48" s="149"/>
      <c r="F48" s="768" t="s">
        <v>725</v>
      </c>
      <c r="G48" s="6" t="s">
        <v>687</v>
      </c>
      <c r="H48" s="773"/>
      <c r="I48" s="773"/>
      <c r="J48" s="773"/>
      <c r="K48" s="773"/>
      <c r="L48" s="773"/>
      <c r="M48" s="773"/>
      <c r="N48" s="773"/>
      <c r="O48" s="773"/>
      <c r="P48" s="773"/>
      <c r="Q48" s="773"/>
      <c r="R48" s="773"/>
      <c r="S48" s="773"/>
      <c r="T48" s="773"/>
      <c r="U48" s="773"/>
      <c r="V48" s="773"/>
      <c r="W48" s="773"/>
      <c r="X48" s="773"/>
      <c r="Y48" s="773"/>
      <c r="Z48" s="773"/>
      <c r="AA48" s="773"/>
      <c r="AB48" s="773"/>
      <c r="AC48" s="773"/>
      <c r="AD48" s="773"/>
      <c r="AE48" s="773"/>
      <c r="AF48" s="773"/>
      <c r="AG48" s="773"/>
      <c r="AH48" s="773"/>
      <c r="AI48" s="773"/>
      <c r="AJ48" s="773"/>
      <c r="AK48" s="773"/>
      <c r="AL48" s="773"/>
    </row>
    <row r="49" spans="1:38" s="715"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5" customFormat="1">
      <c r="A50" s="149"/>
      <c r="C50" s="5"/>
      <c r="D50" s="149"/>
      <c r="E50" s="6" t="s">
        <v>359</v>
      </c>
      <c r="F50" s="1815" t="s">
        <v>1469</v>
      </c>
      <c r="G50" s="1815"/>
      <c r="H50" s="1815"/>
      <c r="I50" s="1815"/>
      <c r="J50" s="1815"/>
      <c r="K50" s="1815"/>
      <c r="L50" s="1815"/>
      <c r="M50" s="1815"/>
      <c r="N50" s="1815"/>
      <c r="O50" s="1815"/>
      <c r="P50" s="1815"/>
      <c r="Q50" s="1815"/>
      <c r="R50" s="1815"/>
      <c r="S50" s="1815"/>
      <c r="T50" s="1815"/>
      <c r="U50" s="1815"/>
      <c r="V50" s="1815"/>
      <c r="W50" s="1815"/>
      <c r="X50" s="1815"/>
      <c r="Y50" s="1815"/>
      <c r="Z50" s="1815"/>
      <c r="AA50" s="1815"/>
      <c r="AB50" s="1815"/>
      <c r="AC50" s="1815"/>
      <c r="AD50" s="1815"/>
      <c r="AE50" s="1815"/>
      <c r="AF50" s="1815"/>
      <c r="AG50" s="1815"/>
      <c r="AH50" s="1815"/>
      <c r="AI50" s="1815"/>
      <c r="AJ50" s="1815"/>
      <c r="AK50" s="1815"/>
    </row>
    <row r="51" spans="1:38">
      <c r="A51" s="149"/>
      <c r="C51" s="5"/>
      <c r="D51" s="149"/>
      <c r="E51" s="149"/>
      <c r="F51" s="1815"/>
      <c r="G51" s="1815"/>
      <c r="H51" s="1815"/>
      <c r="I51" s="1815"/>
      <c r="J51" s="1815"/>
      <c r="K51" s="1815"/>
      <c r="L51" s="1815"/>
      <c r="M51" s="1815"/>
      <c r="N51" s="1815"/>
      <c r="O51" s="1815"/>
      <c r="P51" s="1815"/>
      <c r="Q51" s="1815"/>
      <c r="R51" s="1815"/>
      <c r="S51" s="1815"/>
      <c r="T51" s="1815"/>
      <c r="U51" s="1815"/>
      <c r="V51" s="1815"/>
      <c r="W51" s="1815"/>
      <c r="X51" s="1815"/>
      <c r="Y51" s="1815"/>
      <c r="Z51" s="1815"/>
      <c r="AA51" s="1815"/>
      <c r="AB51" s="1815"/>
      <c r="AC51" s="1815"/>
      <c r="AD51" s="1815"/>
      <c r="AE51" s="1815"/>
      <c r="AF51" s="1815"/>
      <c r="AG51" s="1815"/>
      <c r="AH51" s="1815"/>
      <c r="AI51" s="1815"/>
      <c r="AJ51" s="1815"/>
      <c r="AK51" s="1815"/>
    </row>
    <row r="52" spans="1:38">
      <c r="A52" s="149"/>
      <c r="C52" s="5"/>
      <c r="D52" s="149"/>
      <c r="F52" s="1815"/>
      <c r="G52" s="1815"/>
      <c r="H52" s="1815"/>
      <c r="I52" s="1815"/>
      <c r="J52" s="1815"/>
      <c r="K52" s="1815"/>
      <c r="L52" s="1815"/>
      <c r="M52" s="1815"/>
      <c r="N52" s="1815"/>
      <c r="O52" s="1815"/>
      <c r="P52" s="1815"/>
      <c r="Q52" s="1815"/>
      <c r="R52" s="1815"/>
      <c r="S52" s="1815"/>
      <c r="T52" s="1815"/>
      <c r="U52" s="1815"/>
      <c r="V52" s="1815"/>
      <c r="W52" s="1815"/>
      <c r="X52" s="1815"/>
      <c r="Y52" s="1815"/>
      <c r="Z52" s="1815"/>
      <c r="AA52" s="1815"/>
      <c r="AB52" s="1815"/>
      <c r="AC52" s="1815"/>
      <c r="AD52" s="1815"/>
      <c r="AE52" s="1815"/>
      <c r="AF52" s="1815"/>
      <c r="AG52" s="1815"/>
      <c r="AH52" s="1815"/>
      <c r="AI52" s="1815"/>
      <c r="AJ52" s="1815"/>
      <c r="AK52" s="1815"/>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1393</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35" customHeight="1">
      <c r="A56" s="327"/>
      <c r="B56" s="325"/>
      <c r="C56" s="326"/>
      <c r="D56" s="326"/>
      <c r="E56" s="327"/>
      <c r="F56" s="331" t="s">
        <v>725</v>
      </c>
      <c r="G56" s="1820" t="s">
        <v>1392</v>
      </c>
      <c r="H56" s="1820"/>
      <c r="I56" s="1820"/>
      <c r="J56" s="1820"/>
      <c r="K56" s="1820"/>
      <c r="L56" s="1820"/>
      <c r="M56" s="1820"/>
      <c r="N56" s="1820"/>
      <c r="O56" s="1820"/>
      <c r="P56" s="1820"/>
      <c r="Q56" s="1820"/>
      <c r="R56" s="1820"/>
      <c r="S56" s="1820"/>
      <c r="T56" s="1820"/>
      <c r="U56" s="1820"/>
      <c r="V56" s="1820"/>
      <c r="W56" s="1820"/>
      <c r="X56" s="1820"/>
      <c r="Y56" s="1820"/>
      <c r="Z56" s="1820"/>
      <c r="AA56" s="1820"/>
      <c r="AB56" s="1820"/>
      <c r="AC56" s="1820"/>
      <c r="AD56" s="1820"/>
      <c r="AE56" s="1820"/>
      <c r="AF56" s="1820"/>
      <c r="AG56" s="1820"/>
      <c r="AH56" s="1820"/>
      <c r="AI56" s="1820"/>
      <c r="AJ56" s="1820"/>
      <c r="AK56" s="1820"/>
      <c r="AL56" s="325"/>
    </row>
    <row r="57" spans="1:38" s="715" customFormat="1" ht="13.35" customHeight="1">
      <c r="A57" s="327"/>
      <c r="B57" s="325"/>
      <c r="C57" s="326"/>
      <c r="D57" s="326"/>
      <c r="E57" s="327"/>
      <c r="F57" s="331"/>
      <c r="G57" s="775" t="s">
        <v>1394</v>
      </c>
      <c r="H57" s="767"/>
      <c r="I57" s="767"/>
      <c r="J57" s="767"/>
      <c r="K57" s="767"/>
      <c r="L57" s="767"/>
      <c r="M57" s="767"/>
      <c r="N57" s="767"/>
      <c r="O57" s="767"/>
      <c r="P57" s="767"/>
      <c r="Q57" s="767"/>
      <c r="R57" s="767"/>
      <c r="S57" s="767"/>
      <c r="T57" s="767"/>
      <c r="U57" s="767"/>
      <c r="V57" s="767"/>
      <c r="W57" s="767"/>
      <c r="X57" s="767"/>
      <c r="Y57" s="767"/>
      <c r="Z57" s="767"/>
      <c r="AA57" s="767"/>
      <c r="AB57" s="767"/>
      <c r="AC57" s="767"/>
      <c r="AD57" s="767"/>
      <c r="AE57" s="767"/>
      <c r="AF57" s="767"/>
      <c r="AG57" s="767"/>
      <c r="AH57" s="767"/>
      <c r="AI57" s="767"/>
      <c r="AJ57" s="767"/>
      <c r="AK57" s="767"/>
      <c r="AL57" s="325"/>
    </row>
    <row r="58" spans="1:38" s="2" customFormat="1">
      <c r="A58" s="327"/>
      <c r="B58" s="325"/>
      <c r="C58" s="326"/>
      <c r="D58" s="326"/>
      <c r="E58" s="327"/>
      <c r="F58" s="331"/>
      <c r="G58" s="1820" t="s">
        <v>610</v>
      </c>
      <c r="H58" s="1820"/>
      <c r="I58" s="1820"/>
      <c r="J58" s="740"/>
      <c r="K58" s="740"/>
      <c r="L58" s="740"/>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325"/>
    </row>
    <row r="59" spans="1:38" s="2" customFormat="1" ht="13.35" customHeight="1">
      <c r="A59" s="327"/>
      <c r="B59" s="326"/>
      <c r="C59" s="326"/>
      <c r="D59" s="326"/>
      <c r="E59" s="327"/>
      <c r="F59" s="331" t="s">
        <v>542</v>
      </c>
      <c r="G59" s="1821" t="s">
        <v>1470</v>
      </c>
      <c r="H59" s="1821"/>
      <c r="I59" s="1821"/>
      <c r="J59" s="1821"/>
      <c r="K59" s="1821"/>
      <c r="L59" s="1821"/>
      <c r="M59" s="1821"/>
      <c r="N59" s="1821"/>
      <c r="O59" s="1821"/>
      <c r="P59" s="1821"/>
      <c r="Q59" s="1821"/>
      <c r="R59" s="1821"/>
      <c r="S59" s="1821"/>
      <c r="T59" s="1821"/>
      <c r="U59" s="1821"/>
      <c r="V59" s="1821"/>
      <c r="W59" s="1821"/>
      <c r="X59" s="1821"/>
      <c r="Y59" s="1821"/>
      <c r="Z59" s="1821"/>
      <c r="AA59" s="1821"/>
      <c r="AB59" s="1821"/>
      <c r="AC59" s="1821"/>
      <c r="AD59" s="1821"/>
      <c r="AE59" s="1821"/>
      <c r="AF59" s="1821"/>
      <c r="AG59" s="1821"/>
      <c r="AH59" s="1821"/>
      <c r="AI59" s="1821"/>
      <c r="AJ59" s="1821"/>
      <c r="AK59" s="1821"/>
      <c r="AL59" s="1821"/>
    </row>
    <row r="60" spans="1:38" s="2" customFormat="1">
      <c r="A60" s="327"/>
      <c r="B60" s="325"/>
      <c r="C60" s="326"/>
      <c r="D60" s="326"/>
      <c r="E60" s="327"/>
      <c r="F60" s="331"/>
      <c r="G60" s="1821"/>
      <c r="H60" s="1821"/>
      <c r="I60" s="1821"/>
      <c r="J60" s="1821"/>
      <c r="K60" s="1821"/>
      <c r="L60" s="1821"/>
      <c r="M60" s="1821"/>
      <c r="N60" s="1821"/>
      <c r="O60" s="1821"/>
      <c r="P60" s="1821"/>
      <c r="Q60" s="1821"/>
      <c r="R60" s="1821"/>
      <c r="S60" s="1821"/>
      <c r="T60" s="1821"/>
      <c r="U60" s="1821"/>
      <c r="V60" s="1821"/>
      <c r="W60" s="1821"/>
      <c r="X60" s="1821"/>
      <c r="Y60" s="1821"/>
      <c r="Z60" s="1821"/>
      <c r="AA60" s="1821"/>
      <c r="AB60" s="1821"/>
      <c r="AC60" s="1821"/>
      <c r="AD60" s="1821"/>
      <c r="AE60" s="1821"/>
      <c r="AF60" s="1821"/>
      <c r="AG60" s="1821"/>
      <c r="AH60" s="1821"/>
      <c r="AI60" s="1821"/>
      <c r="AJ60" s="1821"/>
      <c r="AK60" s="1821"/>
      <c r="AL60" s="1821"/>
    </row>
    <row r="61" spans="1:38">
      <c r="A61" s="329"/>
      <c r="B61" s="328"/>
      <c r="C61" s="330"/>
      <c r="D61" s="330"/>
      <c r="E61" s="329"/>
      <c r="F61" s="332"/>
      <c r="G61" s="776" t="s">
        <v>1512</v>
      </c>
      <c r="H61" s="774"/>
      <c r="I61" s="774"/>
      <c r="J61" s="774"/>
      <c r="K61" s="774"/>
      <c r="L61" s="774"/>
      <c r="M61" s="774"/>
      <c r="N61" s="774"/>
      <c r="O61" s="774"/>
      <c r="P61" s="774"/>
      <c r="Q61" s="774"/>
      <c r="R61" s="774"/>
      <c r="S61" s="774"/>
      <c r="T61" s="774"/>
      <c r="U61" s="774"/>
      <c r="V61" s="774"/>
      <c r="W61" s="774"/>
      <c r="X61" s="774"/>
      <c r="Y61" s="774"/>
      <c r="Z61" s="774"/>
      <c r="AA61" s="774"/>
      <c r="AB61" s="774"/>
      <c r="AC61" s="774"/>
      <c r="AD61" s="774"/>
      <c r="AE61" s="774"/>
      <c r="AF61" s="774"/>
      <c r="AG61" s="774"/>
      <c r="AH61" s="774"/>
      <c r="AI61" s="774"/>
      <c r="AJ61" s="774"/>
      <c r="AK61" s="774"/>
      <c r="AL61" s="328"/>
    </row>
    <row r="62" spans="1:38">
      <c r="A62" s="182"/>
      <c r="B62" s="2"/>
      <c r="C62" s="183"/>
      <c r="D62" s="183"/>
      <c r="E62" s="182"/>
      <c r="F62" s="183"/>
      <c r="G62" s="183"/>
      <c r="H62" s="675"/>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1357</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15" t="s">
        <v>1358</v>
      </c>
      <c r="H66" s="1815"/>
      <c r="I66" s="1815"/>
      <c r="J66" s="1815"/>
      <c r="K66" s="1815"/>
      <c r="L66" s="1815"/>
      <c r="M66" s="1815"/>
      <c r="N66" s="1815"/>
      <c r="O66" s="1815"/>
      <c r="P66" s="1815"/>
      <c r="Q66" s="1815"/>
      <c r="R66" s="1815"/>
      <c r="S66" s="1815"/>
      <c r="T66" s="1815"/>
      <c r="U66" s="1815"/>
      <c r="V66" s="1815"/>
      <c r="W66" s="1815"/>
      <c r="X66" s="1815"/>
      <c r="Y66" s="1815"/>
      <c r="Z66" s="1815"/>
      <c r="AA66" s="1815"/>
      <c r="AB66" s="1815"/>
      <c r="AC66" s="1815"/>
      <c r="AD66" s="1815"/>
      <c r="AE66" s="1815"/>
      <c r="AF66" s="1815"/>
      <c r="AG66" s="1815"/>
      <c r="AH66" s="1815"/>
      <c r="AI66" s="1815"/>
      <c r="AJ66" s="1815"/>
      <c r="AK66" s="1815"/>
    </row>
    <row r="67" spans="1:37">
      <c r="A67" s="149"/>
      <c r="C67" s="5"/>
      <c r="D67" s="149"/>
      <c r="E67" s="149"/>
      <c r="F67" s="9"/>
      <c r="G67" s="1815"/>
      <c r="H67" s="1815"/>
      <c r="I67" s="1815"/>
      <c r="J67" s="1815"/>
      <c r="K67" s="1815"/>
      <c r="L67" s="1815"/>
      <c r="M67" s="1815"/>
      <c r="N67" s="1815"/>
      <c r="O67" s="1815"/>
      <c r="P67" s="1815"/>
      <c r="Q67" s="1815"/>
      <c r="R67" s="1815"/>
      <c r="S67" s="1815"/>
      <c r="T67" s="1815"/>
      <c r="U67" s="1815"/>
      <c r="V67" s="1815"/>
      <c r="W67" s="1815"/>
      <c r="X67" s="1815"/>
      <c r="Y67" s="1815"/>
      <c r="Z67" s="1815"/>
      <c r="AA67" s="1815"/>
      <c r="AB67" s="1815"/>
      <c r="AC67" s="1815"/>
      <c r="AD67" s="1815"/>
      <c r="AE67" s="1815"/>
      <c r="AF67" s="1815"/>
      <c r="AG67" s="1815"/>
      <c r="AH67" s="1815"/>
      <c r="AI67" s="1815"/>
      <c r="AJ67" s="1815"/>
      <c r="AK67" s="1815"/>
    </row>
    <row r="68" spans="1:37">
      <c r="A68" s="149"/>
      <c r="C68" s="5"/>
      <c r="D68" s="149"/>
      <c r="E68" s="149"/>
      <c r="F68" s="9"/>
      <c r="G68" s="1815"/>
      <c r="H68" s="1815"/>
      <c r="I68" s="1815"/>
      <c r="J68" s="1815"/>
      <c r="K68" s="1815"/>
      <c r="L68" s="1815"/>
      <c r="M68" s="1815"/>
      <c r="N68" s="1815"/>
      <c r="O68" s="1815"/>
      <c r="P68" s="1815"/>
      <c r="Q68" s="1815"/>
      <c r="R68" s="1815"/>
      <c r="S68" s="1815"/>
      <c r="T68" s="1815"/>
      <c r="U68" s="1815"/>
      <c r="V68" s="1815"/>
      <c r="W68" s="1815"/>
      <c r="X68" s="1815"/>
      <c r="Y68" s="1815"/>
      <c r="Z68" s="1815"/>
      <c r="AA68" s="1815"/>
      <c r="AB68" s="1815"/>
      <c r="AC68" s="1815"/>
      <c r="AD68" s="1815"/>
      <c r="AE68" s="1815"/>
      <c r="AF68" s="1815"/>
      <c r="AG68" s="1815"/>
      <c r="AH68" s="1815"/>
      <c r="AI68" s="1815"/>
      <c r="AJ68" s="1815"/>
      <c r="AK68" s="1815"/>
    </row>
    <row r="69" spans="1:37" ht="13.35" customHeight="1">
      <c r="A69" s="149"/>
      <c r="C69" s="5"/>
      <c r="D69" s="149"/>
      <c r="E69" s="149"/>
      <c r="F69" s="9" t="s">
        <v>542</v>
      </c>
      <c r="G69" s="1815" t="s">
        <v>1359</v>
      </c>
      <c r="H69" s="1815"/>
      <c r="I69" s="1815"/>
      <c r="J69" s="1815"/>
      <c r="K69" s="1815"/>
      <c r="L69" s="1815"/>
      <c r="M69" s="1815"/>
      <c r="N69" s="1815"/>
      <c r="O69" s="1815"/>
      <c r="P69" s="1815"/>
      <c r="Q69" s="1815"/>
      <c r="R69" s="1815"/>
      <c r="S69" s="1815"/>
      <c r="T69" s="1815"/>
      <c r="U69" s="1815"/>
      <c r="V69" s="1815"/>
      <c r="W69" s="1815"/>
      <c r="X69" s="1815"/>
      <c r="Y69" s="1815"/>
      <c r="Z69" s="1815"/>
      <c r="AA69" s="1815"/>
      <c r="AB69" s="1815"/>
      <c r="AC69" s="1815"/>
      <c r="AD69" s="1815"/>
      <c r="AE69" s="1815"/>
      <c r="AF69" s="1815"/>
      <c r="AG69" s="1815"/>
      <c r="AH69" s="1815"/>
      <c r="AI69" s="1815"/>
      <c r="AJ69" s="1815"/>
      <c r="AK69" s="1815"/>
    </row>
    <row r="70" spans="1:37">
      <c r="A70" s="149"/>
      <c r="C70" s="5"/>
      <c r="D70" s="149"/>
      <c r="E70" s="149"/>
      <c r="F70" s="379"/>
      <c r="G70" s="1815"/>
      <c r="H70" s="1815"/>
      <c r="I70" s="1815"/>
      <c r="J70" s="1815"/>
      <c r="K70" s="1815"/>
      <c r="L70" s="1815"/>
      <c r="M70" s="1815"/>
      <c r="N70" s="1815"/>
      <c r="O70" s="1815"/>
      <c r="P70" s="1815"/>
      <c r="Q70" s="1815"/>
      <c r="R70" s="1815"/>
      <c r="S70" s="1815"/>
      <c r="T70" s="1815"/>
      <c r="U70" s="1815"/>
      <c r="V70" s="1815"/>
      <c r="W70" s="1815"/>
      <c r="X70" s="1815"/>
      <c r="Y70" s="1815"/>
      <c r="Z70" s="1815"/>
      <c r="AA70" s="1815"/>
      <c r="AB70" s="1815"/>
      <c r="AC70" s="1815"/>
      <c r="AD70" s="1815"/>
      <c r="AE70" s="1815"/>
      <c r="AF70" s="1815"/>
      <c r="AG70" s="1815"/>
      <c r="AH70" s="1815"/>
      <c r="AI70" s="1815"/>
      <c r="AJ70" s="1815"/>
      <c r="AK70" s="1815"/>
    </row>
    <row r="71" spans="1:37">
      <c r="A71" s="149"/>
      <c r="C71" s="5"/>
      <c r="D71" s="149"/>
      <c r="E71" s="149" t="s">
        <v>358</v>
      </c>
      <c r="F71" s="149" t="s">
        <v>442</v>
      </c>
      <c r="G71" s="744"/>
      <c r="H71" s="744"/>
      <c r="I71" s="744"/>
      <c r="J71" s="744"/>
      <c r="K71" s="744"/>
      <c r="L71" s="744"/>
      <c r="M71" s="744"/>
      <c r="N71" s="744"/>
      <c r="O71" s="744"/>
      <c r="P71" s="744"/>
      <c r="Q71" s="744"/>
      <c r="R71" s="744"/>
      <c r="S71" s="744"/>
      <c r="T71" s="744"/>
      <c r="U71" s="744"/>
      <c r="V71" s="744"/>
      <c r="W71" s="744"/>
      <c r="X71" s="744"/>
      <c r="Y71" s="744"/>
      <c r="Z71" s="744"/>
      <c r="AA71" s="744"/>
      <c r="AB71" s="744"/>
      <c r="AC71" s="744"/>
      <c r="AD71" s="744"/>
      <c r="AE71" s="744"/>
      <c r="AF71" s="744"/>
      <c r="AG71" s="744"/>
      <c r="AH71" s="744"/>
      <c r="AI71" s="744"/>
      <c r="AJ71" s="744"/>
      <c r="AK71" s="744"/>
    </row>
    <row r="72" spans="1:37">
      <c r="A72" s="149"/>
      <c r="C72" s="5"/>
      <c r="D72" s="149"/>
      <c r="E72" s="149"/>
      <c r="F72" s="249" t="s">
        <v>725</v>
      </c>
      <c r="G72" s="1815" t="s">
        <v>1360</v>
      </c>
      <c r="H72" s="1815"/>
      <c r="I72" s="1815"/>
      <c r="J72" s="1815"/>
      <c r="K72" s="1815"/>
      <c r="L72" s="1815"/>
      <c r="M72" s="1815"/>
      <c r="N72" s="1815"/>
      <c r="O72" s="1815"/>
      <c r="P72" s="1815"/>
      <c r="Q72" s="1815"/>
      <c r="R72" s="1815"/>
      <c r="S72" s="1815"/>
      <c r="T72" s="1815"/>
      <c r="U72" s="1815"/>
      <c r="V72" s="1815"/>
      <c r="W72" s="1815"/>
      <c r="X72" s="1815"/>
      <c r="Y72" s="1815"/>
      <c r="Z72" s="1815"/>
      <c r="AA72" s="1815"/>
      <c r="AB72" s="1815"/>
      <c r="AC72" s="1815"/>
      <c r="AD72" s="1815"/>
      <c r="AE72" s="1815"/>
      <c r="AF72" s="1815"/>
      <c r="AG72" s="1815"/>
      <c r="AH72" s="1815"/>
      <c r="AI72" s="1815"/>
      <c r="AJ72" s="1815"/>
      <c r="AK72" s="1815"/>
    </row>
    <row r="73" spans="1:37">
      <c r="A73" s="149"/>
      <c r="C73" s="5"/>
      <c r="D73" s="149"/>
      <c r="E73" s="149"/>
      <c r="F73" s="249"/>
      <c r="G73" s="1815"/>
      <c r="H73" s="1815"/>
      <c r="I73" s="1815"/>
      <c r="J73" s="1815"/>
      <c r="K73" s="1815"/>
      <c r="L73" s="1815"/>
      <c r="M73" s="1815"/>
      <c r="N73" s="1815"/>
      <c r="O73" s="1815"/>
      <c r="P73" s="1815"/>
      <c r="Q73" s="1815"/>
      <c r="R73" s="1815"/>
      <c r="S73" s="1815"/>
      <c r="T73" s="1815"/>
      <c r="U73" s="1815"/>
      <c r="V73" s="1815"/>
      <c r="W73" s="1815"/>
      <c r="X73" s="1815"/>
      <c r="Y73" s="1815"/>
      <c r="Z73" s="1815"/>
      <c r="AA73" s="1815"/>
      <c r="AB73" s="1815"/>
      <c r="AC73" s="1815"/>
      <c r="AD73" s="1815"/>
      <c r="AE73" s="1815"/>
      <c r="AF73" s="1815"/>
      <c r="AG73" s="1815"/>
      <c r="AH73" s="1815"/>
      <c r="AI73" s="1815"/>
      <c r="AJ73" s="1815"/>
      <c r="AK73" s="1815"/>
    </row>
    <row r="74" spans="1:37">
      <c r="A74" s="149"/>
      <c r="C74" s="5"/>
      <c r="D74" s="149"/>
      <c r="E74" s="149"/>
      <c r="F74" s="249" t="s">
        <v>542</v>
      </c>
      <c r="G74" s="1815" t="s">
        <v>1361</v>
      </c>
      <c r="H74" s="1815"/>
      <c r="I74" s="1815"/>
      <c r="J74" s="1815"/>
      <c r="K74" s="1815"/>
      <c r="L74" s="1815"/>
      <c r="M74" s="1815"/>
      <c r="N74" s="1815"/>
      <c r="O74" s="1815"/>
      <c r="P74" s="1815"/>
      <c r="Q74" s="1815"/>
      <c r="R74" s="1815"/>
      <c r="S74" s="1815"/>
      <c r="T74" s="1815"/>
      <c r="U74" s="1815"/>
      <c r="V74" s="1815"/>
      <c r="W74" s="1815"/>
      <c r="X74" s="1815"/>
      <c r="Y74" s="1815"/>
      <c r="Z74" s="1815"/>
      <c r="AA74" s="1815"/>
      <c r="AB74" s="1815"/>
      <c r="AC74" s="1815"/>
      <c r="AD74" s="1815"/>
      <c r="AE74" s="1815"/>
      <c r="AF74" s="1815"/>
      <c r="AG74" s="1815"/>
      <c r="AH74" s="1815"/>
      <c r="AI74" s="1815"/>
      <c r="AJ74" s="1815"/>
      <c r="AK74" s="1815"/>
    </row>
    <row r="75" spans="1:37">
      <c r="A75" s="149"/>
      <c r="C75" s="5"/>
      <c r="D75" s="149"/>
      <c r="E75" s="149"/>
      <c r="F75" s="249"/>
      <c r="G75" s="1815"/>
      <c r="H75" s="1815"/>
      <c r="I75" s="1815"/>
      <c r="J75" s="1815"/>
      <c r="K75" s="1815"/>
      <c r="L75" s="1815"/>
      <c r="M75" s="1815"/>
      <c r="N75" s="1815"/>
      <c r="O75" s="1815"/>
      <c r="P75" s="1815"/>
      <c r="Q75" s="1815"/>
      <c r="R75" s="1815"/>
      <c r="S75" s="1815"/>
      <c r="T75" s="1815"/>
      <c r="U75" s="1815"/>
      <c r="V75" s="1815"/>
      <c r="W75" s="1815"/>
      <c r="X75" s="1815"/>
      <c r="Y75" s="1815"/>
      <c r="Z75" s="1815"/>
      <c r="AA75" s="1815"/>
      <c r="AB75" s="1815"/>
      <c r="AC75" s="1815"/>
      <c r="AD75" s="1815"/>
      <c r="AE75" s="1815"/>
      <c r="AF75" s="1815"/>
      <c r="AG75" s="1815"/>
      <c r="AH75" s="1815"/>
      <c r="AI75" s="1815"/>
      <c r="AJ75" s="1815"/>
      <c r="AK75" s="1815"/>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1118</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927</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15" t="s">
        <v>1362</v>
      </c>
      <c r="H82" s="1815"/>
      <c r="I82" s="1815"/>
      <c r="J82" s="1815"/>
      <c r="K82" s="1815"/>
      <c r="L82" s="1815"/>
      <c r="M82" s="1815"/>
      <c r="N82" s="1815"/>
      <c r="O82" s="1815"/>
      <c r="P82" s="1815"/>
      <c r="Q82" s="1815"/>
      <c r="R82" s="1815"/>
      <c r="S82" s="1815"/>
      <c r="T82" s="1815"/>
      <c r="U82" s="1815"/>
      <c r="V82" s="1815"/>
      <c r="W82" s="1815"/>
      <c r="X82" s="1815"/>
      <c r="Y82" s="1815"/>
      <c r="Z82" s="1815"/>
      <c r="AA82" s="1815"/>
      <c r="AB82" s="1815"/>
      <c r="AC82" s="1815"/>
      <c r="AD82" s="1815"/>
      <c r="AE82" s="1815"/>
      <c r="AF82" s="1815"/>
      <c r="AG82" s="1815"/>
      <c r="AH82" s="1815"/>
      <c r="AI82" s="1815"/>
      <c r="AJ82" s="1815"/>
      <c r="AK82" s="1815"/>
    </row>
    <row r="83" spans="1:37">
      <c r="A83" s="149"/>
      <c r="C83" s="5"/>
      <c r="D83" s="149"/>
      <c r="E83" s="149"/>
      <c r="F83" s="149"/>
      <c r="G83" s="1815"/>
      <c r="H83" s="1815"/>
      <c r="I83" s="1815"/>
      <c r="J83" s="1815"/>
      <c r="K83" s="1815"/>
      <c r="L83" s="1815"/>
      <c r="M83" s="1815"/>
      <c r="N83" s="1815"/>
      <c r="O83" s="1815"/>
      <c r="P83" s="1815"/>
      <c r="Q83" s="1815"/>
      <c r="R83" s="1815"/>
      <c r="S83" s="1815"/>
      <c r="T83" s="1815"/>
      <c r="U83" s="1815"/>
      <c r="V83" s="1815"/>
      <c r="W83" s="1815"/>
      <c r="X83" s="1815"/>
      <c r="Y83" s="1815"/>
      <c r="Z83" s="1815"/>
      <c r="AA83" s="1815"/>
      <c r="AB83" s="1815"/>
      <c r="AC83" s="1815"/>
      <c r="AD83" s="1815"/>
      <c r="AE83" s="1815"/>
      <c r="AF83" s="1815"/>
      <c r="AG83" s="1815"/>
      <c r="AH83" s="1815"/>
      <c r="AI83" s="1815"/>
      <c r="AJ83" s="1815"/>
      <c r="AK83" s="1815"/>
    </row>
    <row r="84" spans="1:37" s="715" customFormat="1">
      <c r="A84" s="149"/>
      <c r="C84" s="5"/>
      <c r="D84" s="149"/>
      <c r="E84" s="149"/>
      <c r="F84" s="149"/>
      <c r="G84" s="1815"/>
      <c r="H84" s="1815"/>
      <c r="I84" s="1815"/>
      <c r="J84" s="1815"/>
      <c r="K84" s="1815"/>
      <c r="L84" s="1815"/>
      <c r="M84" s="1815"/>
      <c r="N84" s="1815"/>
      <c r="O84" s="1815"/>
      <c r="P84" s="1815"/>
      <c r="Q84" s="1815"/>
      <c r="R84" s="1815"/>
      <c r="S84" s="1815"/>
      <c r="T84" s="1815"/>
      <c r="U84" s="1815"/>
      <c r="V84" s="1815"/>
      <c r="W84" s="1815"/>
      <c r="X84" s="1815"/>
      <c r="Y84" s="1815"/>
      <c r="Z84" s="1815"/>
      <c r="AA84" s="1815"/>
      <c r="AB84" s="1815"/>
      <c r="AC84" s="1815"/>
      <c r="AD84" s="1815"/>
      <c r="AE84" s="1815"/>
      <c r="AF84" s="1815"/>
      <c r="AG84" s="1815"/>
      <c r="AH84" s="1815"/>
      <c r="AI84" s="1815"/>
      <c r="AJ84" s="1815"/>
      <c r="AK84" s="1815"/>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15" t="s">
        <v>1363</v>
      </c>
      <c r="H86" s="1815"/>
      <c r="I86" s="1815"/>
      <c r="J86" s="1815"/>
      <c r="K86" s="1815"/>
      <c r="L86" s="1815"/>
      <c r="M86" s="1815"/>
      <c r="N86" s="1815"/>
      <c r="O86" s="1815"/>
      <c r="P86" s="1815"/>
      <c r="Q86" s="1815"/>
      <c r="R86" s="1815"/>
      <c r="S86" s="1815"/>
      <c r="T86" s="1815"/>
      <c r="U86" s="1815"/>
      <c r="V86" s="1815"/>
      <c r="W86" s="1815"/>
      <c r="X86" s="1815"/>
      <c r="Y86" s="1815"/>
      <c r="Z86" s="1815"/>
      <c r="AA86" s="1815"/>
      <c r="AB86" s="1815"/>
      <c r="AC86" s="1815"/>
      <c r="AD86" s="1815"/>
      <c r="AE86" s="1815"/>
      <c r="AF86" s="1815"/>
      <c r="AG86" s="1815"/>
      <c r="AH86" s="1815"/>
      <c r="AI86" s="1815"/>
      <c r="AJ86" s="1815"/>
      <c r="AK86" s="1815"/>
    </row>
    <row r="87" spans="1:37">
      <c r="A87" s="149"/>
      <c r="C87" s="5"/>
      <c r="D87" s="149"/>
      <c r="E87" s="149"/>
      <c r="F87" s="149"/>
      <c r="G87" s="1815"/>
      <c r="H87" s="1815"/>
      <c r="I87" s="1815"/>
      <c r="J87" s="1815"/>
      <c r="K87" s="1815"/>
      <c r="L87" s="1815"/>
      <c r="M87" s="1815"/>
      <c r="N87" s="1815"/>
      <c r="O87" s="1815"/>
      <c r="P87" s="1815"/>
      <c r="Q87" s="1815"/>
      <c r="R87" s="1815"/>
      <c r="S87" s="1815"/>
      <c r="T87" s="1815"/>
      <c r="U87" s="1815"/>
      <c r="V87" s="1815"/>
      <c r="W87" s="1815"/>
      <c r="X87" s="1815"/>
      <c r="Y87" s="1815"/>
      <c r="Z87" s="1815"/>
      <c r="AA87" s="1815"/>
      <c r="AB87" s="1815"/>
      <c r="AC87" s="1815"/>
      <c r="AD87" s="1815"/>
      <c r="AE87" s="1815"/>
      <c r="AF87" s="1815"/>
      <c r="AG87" s="1815"/>
      <c r="AH87" s="1815"/>
      <c r="AI87" s="1815"/>
      <c r="AJ87" s="1815"/>
      <c r="AK87" s="1815"/>
    </row>
    <row r="88" spans="1:37">
      <c r="A88" s="149"/>
      <c r="C88" s="5"/>
      <c r="D88" s="149"/>
      <c r="E88" s="149"/>
      <c r="G88" s="1815"/>
      <c r="H88" s="1815"/>
      <c r="I88" s="1815"/>
      <c r="J88" s="1815"/>
      <c r="K88" s="1815"/>
      <c r="L88" s="1815"/>
      <c r="M88" s="1815"/>
      <c r="N88" s="1815"/>
      <c r="O88" s="1815"/>
      <c r="P88" s="1815"/>
      <c r="Q88" s="1815"/>
      <c r="R88" s="1815"/>
      <c r="S88" s="1815"/>
      <c r="T88" s="1815"/>
      <c r="U88" s="1815"/>
      <c r="V88" s="1815"/>
      <c r="W88" s="1815"/>
      <c r="X88" s="1815"/>
      <c r="Y88" s="1815"/>
      <c r="Z88" s="1815"/>
      <c r="AA88" s="1815"/>
      <c r="AB88" s="1815"/>
      <c r="AC88" s="1815"/>
      <c r="AD88" s="1815"/>
      <c r="AE88" s="1815"/>
      <c r="AF88" s="1815"/>
      <c r="AG88" s="1815"/>
      <c r="AH88" s="1815"/>
      <c r="AI88" s="1815"/>
      <c r="AJ88" s="1815"/>
      <c r="AK88" s="1815"/>
    </row>
    <row r="89" spans="1:37">
      <c r="A89" s="149"/>
      <c r="C89" s="5"/>
      <c r="D89" s="149"/>
      <c r="E89" s="149" t="s">
        <v>268</v>
      </c>
      <c r="F89" t="s">
        <v>928</v>
      </c>
      <c r="G89" s="149"/>
      <c r="L89" s="149"/>
      <c r="M89" s="149"/>
      <c r="P89" s="149"/>
      <c r="Q89" s="149"/>
      <c r="R89" s="149"/>
      <c r="S89" s="149"/>
      <c r="T89" s="149"/>
      <c r="U89" s="149"/>
      <c r="V89" s="149"/>
      <c r="W89" s="149"/>
      <c r="X89" s="149"/>
      <c r="Y89" s="149"/>
      <c r="Z89" s="149"/>
      <c r="AA89" s="149"/>
      <c r="AB89" s="149"/>
    </row>
    <row r="90" spans="1:37">
      <c r="A90" s="149"/>
      <c r="C90" s="5"/>
      <c r="D90" s="149"/>
      <c r="E90" s="149"/>
      <c r="G90" s="1818" t="s">
        <v>1364</v>
      </c>
      <c r="H90" s="1818"/>
      <c r="I90" s="1818"/>
      <c r="J90" s="1818"/>
      <c r="K90" s="1818"/>
      <c r="L90" s="1818"/>
      <c r="M90" s="1818"/>
      <c r="N90" s="1818"/>
      <c r="O90" s="1818"/>
      <c r="P90" s="1818"/>
      <c r="Q90" s="1818"/>
      <c r="R90" s="1818"/>
      <c r="S90" s="1818"/>
      <c r="T90" s="1818"/>
      <c r="U90" s="1818"/>
      <c r="V90" s="1818"/>
      <c r="W90" s="1818"/>
      <c r="X90" s="1818"/>
      <c r="Y90" s="1818"/>
      <c r="Z90" s="1818"/>
      <c r="AA90" s="1818"/>
      <c r="AB90" s="1818"/>
      <c r="AC90" s="1818"/>
      <c r="AD90" s="1818"/>
      <c r="AE90" s="1818"/>
      <c r="AF90" s="1818"/>
      <c r="AG90" s="1818"/>
      <c r="AH90" s="1818"/>
      <c r="AI90" s="1818"/>
      <c r="AJ90" s="1818"/>
      <c r="AK90" s="1818"/>
    </row>
    <row r="91" spans="1:37" s="715" customFormat="1">
      <c r="A91" s="149"/>
      <c r="C91" s="5"/>
      <c r="D91" s="149"/>
      <c r="E91" s="149"/>
      <c r="G91" s="1818"/>
      <c r="H91" s="1818"/>
      <c r="I91" s="1818"/>
      <c r="J91" s="1818"/>
      <c r="K91" s="1818"/>
      <c r="L91" s="1818"/>
      <c r="M91" s="1818"/>
      <c r="N91" s="1818"/>
      <c r="O91" s="1818"/>
      <c r="P91" s="1818"/>
      <c r="Q91" s="1818"/>
      <c r="R91" s="1818"/>
      <c r="S91" s="1818"/>
      <c r="T91" s="1818"/>
      <c r="U91" s="1818"/>
      <c r="V91" s="1818"/>
      <c r="W91" s="1818"/>
      <c r="X91" s="1818"/>
      <c r="Y91" s="1818"/>
      <c r="Z91" s="1818"/>
      <c r="AA91" s="1818"/>
      <c r="AB91" s="1818"/>
      <c r="AC91" s="1818"/>
      <c r="AD91" s="1818"/>
      <c r="AE91" s="1818"/>
      <c r="AF91" s="1818"/>
      <c r="AG91" s="1818"/>
      <c r="AH91" s="1818"/>
      <c r="AI91" s="1818"/>
      <c r="AJ91" s="1818"/>
      <c r="AK91" s="1818"/>
    </row>
    <row r="92" spans="1:37">
      <c r="A92" s="149"/>
      <c r="C92" s="5"/>
      <c r="D92" s="149"/>
      <c r="E92" s="149"/>
      <c r="G92" s="1818"/>
      <c r="H92" s="1818"/>
      <c r="I92" s="1818"/>
      <c r="J92" s="1818"/>
      <c r="K92" s="1818"/>
      <c r="L92" s="1818"/>
      <c r="M92" s="1818"/>
      <c r="N92" s="1818"/>
      <c r="O92" s="1818"/>
      <c r="P92" s="1818"/>
      <c r="Q92" s="1818"/>
      <c r="R92" s="1818"/>
      <c r="S92" s="1818"/>
      <c r="T92" s="1818"/>
      <c r="U92" s="1818"/>
      <c r="V92" s="1818"/>
      <c r="W92" s="1818"/>
      <c r="X92" s="1818"/>
      <c r="Y92" s="1818"/>
      <c r="Z92" s="1818"/>
      <c r="AA92" s="1818"/>
      <c r="AB92" s="1818"/>
      <c r="AC92" s="1818"/>
      <c r="AD92" s="1818"/>
      <c r="AE92" s="1818"/>
      <c r="AF92" s="1818"/>
      <c r="AG92" s="1818"/>
      <c r="AH92" s="1818"/>
      <c r="AI92" s="1818"/>
      <c r="AJ92" s="1818"/>
      <c r="AK92" s="1818"/>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15" t="s">
        <v>1365</v>
      </c>
      <c r="H94" s="1815"/>
      <c r="I94" s="1815"/>
      <c r="J94" s="1815"/>
      <c r="K94" s="1815"/>
      <c r="L94" s="1815"/>
      <c r="M94" s="1815"/>
      <c r="N94" s="1815"/>
      <c r="O94" s="1815"/>
      <c r="P94" s="1815"/>
      <c r="Q94" s="1815"/>
      <c r="R94" s="1815"/>
      <c r="S94" s="1815"/>
      <c r="T94" s="1815"/>
      <c r="U94" s="1815"/>
      <c r="V94" s="1815"/>
      <c r="W94" s="1815"/>
      <c r="X94" s="1815"/>
      <c r="Y94" s="1815"/>
      <c r="Z94" s="1815"/>
      <c r="AA94" s="1815"/>
      <c r="AB94" s="1815"/>
      <c r="AC94" s="1815"/>
      <c r="AD94" s="1815"/>
      <c r="AE94" s="1815"/>
      <c r="AF94" s="1815"/>
      <c r="AG94" s="1815"/>
      <c r="AH94" s="1815"/>
      <c r="AI94" s="1815"/>
      <c r="AJ94" s="1815"/>
      <c r="AK94" s="1815"/>
    </row>
    <row r="95" spans="1:37">
      <c r="A95" s="149"/>
      <c r="C95" s="5"/>
      <c r="D95" s="149"/>
      <c r="E95" s="149"/>
      <c r="G95" s="1815"/>
      <c r="H95" s="1815"/>
      <c r="I95" s="1815"/>
      <c r="J95" s="1815"/>
      <c r="K95" s="1815"/>
      <c r="L95" s="1815"/>
      <c r="M95" s="1815"/>
      <c r="N95" s="1815"/>
      <c r="O95" s="1815"/>
      <c r="P95" s="1815"/>
      <c r="Q95" s="1815"/>
      <c r="R95" s="1815"/>
      <c r="S95" s="1815"/>
      <c r="T95" s="1815"/>
      <c r="U95" s="1815"/>
      <c r="V95" s="1815"/>
      <c r="W95" s="1815"/>
      <c r="X95" s="1815"/>
      <c r="Y95" s="1815"/>
      <c r="Z95" s="1815"/>
      <c r="AA95" s="1815"/>
      <c r="AB95" s="1815"/>
      <c r="AC95" s="1815"/>
      <c r="AD95" s="1815"/>
      <c r="AE95" s="1815"/>
      <c r="AF95" s="1815"/>
      <c r="AG95" s="1815"/>
      <c r="AH95" s="1815"/>
      <c r="AI95" s="1815"/>
      <c r="AJ95" s="1815"/>
      <c r="AK95" s="1815"/>
    </row>
    <row r="96" spans="1:37">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c r="A97" s="149"/>
      <c r="C97" s="5"/>
      <c r="D97" s="149"/>
      <c r="E97" s="149"/>
      <c r="G97" s="1815" t="s">
        <v>1366</v>
      </c>
      <c r="H97" s="1815"/>
      <c r="I97" s="1815"/>
      <c r="J97" s="1815"/>
      <c r="K97" s="1815"/>
      <c r="L97" s="1815"/>
      <c r="M97" s="1815"/>
      <c r="N97" s="1815"/>
      <c r="O97" s="1815"/>
      <c r="P97" s="1815"/>
      <c r="Q97" s="1815"/>
      <c r="R97" s="1815"/>
      <c r="S97" s="1815"/>
      <c r="T97" s="1815"/>
      <c r="U97" s="1815"/>
      <c r="V97" s="1815"/>
      <c r="W97" s="1815"/>
      <c r="X97" s="1815"/>
      <c r="Y97" s="1815"/>
      <c r="Z97" s="1815"/>
      <c r="AA97" s="1815"/>
      <c r="AB97" s="1815"/>
      <c r="AC97" s="1815"/>
      <c r="AD97" s="1815"/>
      <c r="AE97" s="1815"/>
      <c r="AF97" s="1815"/>
      <c r="AG97" s="1815"/>
      <c r="AH97" s="1815"/>
      <c r="AI97" s="1815"/>
      <c r="AJ97" s="1815"/>
      <c r="AK97" s="1815"/>
    </row>
    <row r="98" spans="1:38">
      <c r="A98" s="149"/>
      <c r="C98" s="183"/>
      <c r="D98" s="182"/>
      <c r="E98" s="182"/>
      <c r="F98" s="2"/>
      <c r="G98" s="1815"/>
      <c r="H98" s="1815"/>
      <c r="I98" s="1815"/>
      <c r="J98" s="1815"/>
      <c r="K98" s="1815"/>
      <c r="L98" s="1815"/>
      <c r="M98" s="1815"/>
      <c r="N98" s="1815"/>
      <c r="O98" s="1815"/>
      <c r="P98" s="1815"/>
      <c r="Q98" s="1815"/>
      <c r="R98" s="1815"/>
      <c r="S98" s="1815"/>
      <c r="T98" s="1815"/>
      <c r="U98" s="1815"/>
      <c r="V98" s="1815"/>
      <c r="W98" s="1815"/>
      <c r="X98" s="1815"/>
      <c r="Y98" s="1815"/>
      <c r="Z98" s="1815"/>
      <c r="AA98" s="1815"/>
      <c r="AB98" s="1815"/>
      <c r="AC98" s="1815"/>
      <c r="AD98" s="1815"/>
      <c r="AE98" s="1815"/>
      <c r="AF98" s="1815"/>
      <c r="AG98" s="1815"/>
      <c r="AH98" s="1815"/>
      <c r="AI98" s="1815"/>
      <c r="AJ98" s="1815"/>
      <c r="AK98" s="1815"/>
      <c r="AL98" s="2"/>
    </row>
    <row r="99" spans="1:38">
      <c r="A99" s="149"/>
      <c r="C99" s="183"/>
      <c r="D99" s="182"/>
      <c r="E99" s="182"/>
      <c r="F99" s="2"/>
      <c r="G99" s="1815"/>
      <c r="H99" s="1815"/>
      <c r="I99" s="1815"/>
      <c r="J99" s="1815"/>
      <c r="K99" s="1815"/>
      <c r="L99" s="1815"/>
      <c r="M99" s="1815"/>
      <c r="N99" s="1815"/>
      <c r="O99" s="1815"/>
      <c r="P99" s="1815"/>
      <c r="Q99" s="1815"/>
      <c r="R99" s="1815"/>
      <c r="S99" s="1815"/>
      <c r="T99" s="1815"/>
      <c r="U99" s="1815"/>
      <c r="V99" s="1815"/>
      <c r="W99" s="1815"/>
      <c r="X99" s="1815"/>
      <c r="Y99" s="1815"/>
      <c r="Z99" s="1815"/>
      <c r="AA99" s="1815"/>
      <c r="AB99" s="1815"/>
      <c r="AC99" s="1815"/>
      <c r="AD99" s="1815"/>
      <c r="AE99" s="1815"/>
      <c r="AF99" s="1815"/>
      <c r="AG99" s="1815"/>
      <c r="AH99" s="1815"/>
      <c r="AI99" s="1815"/>
      <c r="AJ99" s="1815"/>
      <c r="AK99" s="1815"/>
      <c r="AL99" s="2"/>
    </row>
    <row r="100" spans="1:38">
      <c r="A100" s="149"/>
      <c r="C100" s="2"/>
      <c r="D100" s="491"/>
      <c r="E100" s="1819" t="s">
        <v>1367</v>
      </c>
      <c r="F100" s="1819"/>
      <c r="G100" s="1819"/>
      <c r="H100" s="1819"/>
      <c r="I100" s="1819"/>
      <c r="J100" s="1819"/>
      <c r="K100" s="1819"/>
      <c r="L100" s="1819"/>
      <c r="M100" s="1819"/>
      <c r="N100" s="1819"/>
      <c r="O100" s="1819"/>
      <c r="P100" s="1819"/>
      <c r="Q100" s="1819"/>
      <c r="R100" s="1819"/>
      <c r="S100" s="1819"/>
      <c r="T100" s="1819"/>
      <c r="U100" s="1819"/>
      <c r="V100" s="1819"/>
      <c r="W100" s="1819"/>
      <c r="X100" s="1819"/>
      <c r="Y100" s="1819"/>
      <c r="Z100" s="1819"/>
      <c r="AA100" s="1819"/>
      <c r="AB100" s="1819"/>
      <c r="AC100" s="1819"/>
      <c r="AD100" s="1819"/>
      <c r="AE100" s="1819"/>
      <c r="AF100" s="1819"/>
      <c r="AG100" s="1819"/>
      <c r="AH100" s="1819"/>
      <c r="AI100" s="1819"/>
      <c r="AJ100" s="1819"/>
      <c r="AK100" s="1819"/>
      <c r="AL100" s="2"/>
    </row>
    <row r="101" spans="1:38">
      <c r="A101" s="149"/>
      <c r="D101" s="153"/>
      <c r="E101" s="1819"/>
      <c r="F101" s="1819"/>
      <c r="G101" s="1819"/>
      <c r="H101" s="1819"/>
      <c r="I101" s="1819"/>
      <c r="J101" s="1819"/>
      <c r="K101" s="1819"/>
      <c r="L101" s="1819"/>
      <c r="M101" s="1819"/>
      <c r="N101" s="1819"/>
      <c r="O101" s="1819"/>
      <c r="P101" s="1819"/>
      <c r="Q101" s="1819"/>
      <c r="R101" s="1819"/>
      <c r="S101" s="1819"/>
      <c r="T101" s="1819"/>
      <c r="U101" s="1819"/>
      <c r="V101" s="1819"/>
      <c r="W101" s="1819"/>
      <c r="X101" s="1819"/>
      <c r="Y101" s="1819"/>
      <c r="Z101" s="1819"/>
      <c r="AA101" s="1819"/>
      <c r="AB101" s="1819"/>
      <c r="AC101" s="1819"/>
      <c r="AD101" s="1819"/>
      <c r="AE101" s="1819"/>
      <c r="AF101" s="1819"/>
      <c r="AG101" s="1819"/>
      <c r="AH101" s="1819"/>
      <c r="AI101" s="1819"/>
      <c r="AJ101" s="1819"/>
      <c r="AK101" s="1819"/>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1383</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1385</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996</v>
      </c>
    </row>
    <row r="116" spans="1:38" s="9" customFormat="1" ht="12.75"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997</v>
      </c>
    </row>
    <row r="119" spans="1:38">
      <c r="F119" s="149" t="s">
        <v>1119</v>
      </c>
      <c r="G119" s="149"/>
    </row>
    <row r="120" spans="1:38">
      <c r="F120" s="153" t="s">
        <v>1384</v>
      </c>
      <c r="G120" s="153"/>
    </row>
    <row r="121" spans="1:38">
      <c r="G121" s="153"/>
    </row>
    <row r="122" spans="1:38">
      <c r="E122" s="149" t="s">
        <v>821</v>
      </c>
      <c r="F122" s="152" t="s">
        <v>396</v>
      </c>
    </row>
    <row r="123" spans="1:38">
      <c r="E123" s="149"/>
      <c r="F123" s="149" t="s">
        <v>1110</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998</v>
      </c>
      <c r="F127" s="149"/>
    </row>
    <row r="128" spans="1:38"/>
    <row r="129" spans="4:37">
      <c r="D129" s="5" t="s">
        <v>351</v>
      </c>
      <c r="E129" s="5" t="s">
        <v>612</v>
      </c>
    </row>
    <row r="130" spans="4:37">
      <c r="E130" s="149" t="s">
        <v>998</v>
      </c>
      <c r="F130" s="149"/>
    </row>
    <row r="131" spans="4:37"/>
    <row r="132" spans="4:37">
      <c r="D132" s="5" t="s">
        <v>609</v>
      </c>
      <c r="E132" s="5" t="s">
        <v>765</v>
      </c>
      <c r="G132" s="5"/>
      <c r="H132" s="5"/>
      <c r="I132" s="5"/>
      <c r="J132" s="5"/>
      <c r="K132" s="5"/>
      <c r="L132" s="5"/>
      <c r="M132" s="5"/>
      <c r="N132" s="5"/>
    </row>
    <row r="133" spans="4:37" s="715" customFormat="1">
      <c r="D133" s="5"/>
      <c r="E133" s="882" t="s">
        <v>1483</v>
      </c>
      <c r="G133" s="5"/>
      <c r="H133" s="5"/>
      <c r="I133" s="5"/>
      <c r="J133" s="5"/>
      <c r="K133" s="5"/>
      <c r="L133" s="5"/>
      <c r="M133" s="5"/>
      <c r="N133" s="5"/>
    </row>
    <row r="134" spans="4:37" ht="12.75" customHeight="1">
      <c r="E134" s="882" t="s">
        <v>1481</v>
      </c>
      <c r="F134" s="744"/>
      <c r="G134" s="744"/>
      <c r="H134" s="744"/>
      <c r="I134" s="744"/>
      <c r="J134" s="744"/>
      <c r="K134" s="744"/>
      <c r="L134" s="744"/>
      <c r="M134" s="744"/>
      <c r="N134" s="744"/>
      <c r="O134" s="744"/>
      <c r="P134" s="744"/>
      <c r="Q134" s="744"/>
      <c r="R134" s="744"/>
      <c r="S134" s="744"/>
      <c r="T134" s="744"/>
      <c r="U134" s="744"/>
      <c r="V134" s="744"/>
      <c r="W134" s="744"/>
      <c r="X134" s="744"/>
      <c r="Y134" s="744"/>
      <c r="Z134" s="744"/>
      <c r="AA134" s="744"/>
      <c r="AB134" s="744"/>
      <c r="AC134" s="744"/>
      <c r="AD134" s="744"/>
      <c r="AE134" s="744"/>
      <c r="AF134" s="744"/>
      <c r="AG134" s="744"/>
      <c r="AH134" s="744"/>
      <c r="AI134" s="744"/>
      <c r="AJ134" s="744"/>
      <c r="AK134" s="744"/>
    </row>
    <row r="135" spans="4:37" s="715" customFormat="1">
      <c r="E135" s="882" t="s">
        <v>1482</v>
      </c>
      <c r="F135" s="744"/>
      <c r="G135" s="744"/>
      <c r="H135" s="744"/>
      <c r="I135" s="744"/>
      <c r="J135" s="744"/>
      <c r="K135" s="744"/>
      <c r="L135" s="744"/>
      <c r="M135" s="744"/>
      <c r="N135" s="744"/>
      <c r="O135" s="744"/>
      <c r="P135" s="744"/>
      <c r="Q135" s="744"/>
      <c r="R135" s="744"/>
      <c r="S135" s="744"/>
      <c r="T135" s="744"/>
      <c r="U135" s="744"/>
      <c r="V135" s="744"/>
      <c r="W135" s="744"/>
      <c r="X135" s="744"/>
      <c r="Y135" s="744"/>
      <c r="Z135" s="744"/>
      <c r="AA135" s="744"/>
      <c r="AB135" s="744"/>
      <c r="AC135" s="744"/>
      <c r="AD135" s="744"/>
      <c r="AE135" s="744"/>
      <c r="AF135" s="744"/>
      <c r="AG135" s="744"/>
      <c r="AH135" s="744"/>
      <c r="AI135" s="744"/>
      <c r="AJ135" s="744"/>
      <c r="AK135" s="744"/>
    </row>
    <row r="136" spans="4:37">
      <c r="F136" s="149"/>
    </row>
    <row r="137" spans="4:37">
      <c r="D137" s="5" t="s">
        <v>547</v>
      </c>
      <c r="E137" s="5" t="s">
        <v>550</v>
      </c>
      <c r="F137" s="5"/>
    </row>
    <row r="138" spans="4:37">
      <c r="E138" s="881" t="s">
        <v>1418</v>
      </c>
      <c r="F138" s="149"/>
    </row>
    <row r="139" spans="4:37">
      <c r="F139" s="149"/>
    </row>
    <row r="140" spans="4:37">
      <c r="D140" s="5" t="s">
        <v>311</v>
      </c>
      <c r="E140" s="5" t="s">
        <v>977</v>
      </c>
      <c r="F140" s="5"/>
      <c r="G140" s="5"/>
      <c r="H140" s="5"/>
    </row>
    <row r="141" spans="4:37">
      <c r="E141" t="s">
        <v>117</v>
      </c>
      <c r="F141" t="s">
        <v>55</v>
      </c>
    </row>
    <row r="142" spans="4:37">
      <c r="E142" t="s">
        <v>118</v>
      </c>
      <c r="F142" t="s">
        <v>499</v>
      </c>
    </row>
    <row r="143" spans="4:37"/>
    <row r="144" spans="4:37">
      <c r="D144" s="5" t="s">
        <v>450</v>
      </c>
      <c r="E144" s="5" t="s">
        <v>1000</v>
      </c>
    </row>
    <row r="145" spans="3:7">
      <c r="E145" s="327" t="s">
        <v>1001</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1002</v>
      </c>
      <c r="F152" s="149"/>
    </row>
    <row r="153" spans="3:7">
      <c r="D153" s="2"/>
      <c r="E153" s="2"/>
    </row>
    <row r="154" spans="3:7">
      <c r="D154" s="183" t="s">
        <v>609</v>
      </c>
      <c r="E154" s="183" t="s">
        <v>586</v>
      </c>
    </row>
    <row r="155" spans="3:7">
      <c r="D155" s="2"/>
      <c r="E155" s="149" t="s">
        <v>1003</v>
      </c>
    </row>
    <row r="156" spans="3:7">
      <c r="D156" s="2"/>
      <c r="E156" s="149" t="s">
        <v>999</v>
      </c>
      <c r="G156" s="149"/>
    </row>
    <row r="157" spans="3:7">
      <c r="D157" s="2"/>
      <c r="E157" s="2"/>
    </row>
    <row r="158" spans="3:7">
      <c r="D158" s="183" t="s">
        <v>547</v>
      </c>
      <c r="E158" s="50" t="s">
        <v>566</v>
      </c>
    </row>
    <row r="159" spans="3:7">
      <c r="D159" s="2"/>
      <c r="E159" s="2" t="s">
        <v>117</v>
      </c>
      <c r="F159" s="149" t="s">
        <v>1004</v>
      </c>
    </row>
    <row r="160" spans="3:7">
      <c r="D160" s="2"/>
      <c r="E160" s="182" t="s">
        <v>118</v>
      </c>
      <c r="F160" s="149" t="s">
        <v>1005</v>
      </c>
    </row>
    <row r="161" spans="3:20">
      <c r="D161" s="2"/>
      <c r="E161" s="182" t="s">
        <v>124</v>
      </c>
      <c r="F161" t="s">
        <v>766</v>
      </c>
    </row>
    <row r="162" spans="3:20">
      <c r="D162" s="2"/>
      <c r="E162" s="2"/>
    </row>
    <row r="163" spans="3:20">
      <c r="D163" s="183" t="s">
        <v>311</v>
      </c>
      <c r="E163" s="183" t="s">
        <v>399</v>
      </c>
    </row>
    <row r="164" spans="3:20">
      <c r="D164" s="2"/>
      <c r="E164" s="149" t="s">
        <v>1006</v>
      </c>
      <c r="F164" s="149"/>
    </row>
    <row r="165" spans="3:20">
      <c r="D165" s="2"/>
      <c r="E165" s="2"/>
    </row>
    <row r="166" spans="3:20">
      <c r="D166" s="183" t="s">
        <v>450</v>
      </c>
      <c r="E166" s="183" t="s">
        <v>177</v>
      </c>
    </row>
    <row r="167" spans="3:20">
      <c r="D167" s="2"/>
      <c r="E167" s="149" t="s">
        <v>1008</v>
      </c>
    </row>
    <row r="168" spans="3:20">
      <c r="D168" s="2"/>
      <c r="E168" s="149" t="s">
        <v>1007</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1009</v>
      </c>
    </row>
    <row r="180" spans="2:19">
      <c r="F180" s="184" t="s">
        <v>1336</v>
      </c>
      <c r="I180" s="184"/>
    </row>
    <row r="181" spans="2:19">
      <c r="I181" s="184"/>
    </row>
    <row r="182" spans="2:19">
      <c r="B182" s="149"/>
      <c r="C182" s="149"/>
      <c r="E182" t="s">
        <v>118</v>
      </c>
      <c r="F182" s="6" t="s">
        <v>930</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1111</v>
      </c>
    </row>
    <row r="186" spans="2:19">
      <c r="B186" s="149"/>
      <c r="C186" s="149"/>
      <c r="E186" s="149" t="s">
        <v>750</v>
      </c>
      <c r="F186" s="149"/>
      <c r="I186" s="149"/>
    </row>
    <row r="187" spans="2:19">
      <c r="B187" s="149"/>
      <c r="C187" s="149"/>
      <c r="E187" s="149" t="s">
        <v>1109</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1120</v>
      </c>
      <c r="G193" s="149"/>
      <c r="H193" s="149"/>
      <c r="I193" s="149"/>
    </row>
    <row r="194" spans="2:37">
      <c r="B194" s="149"/>
      <c r="C194" s="5"/>
      <c r="F194" s="149" t="s">
        <v>690</v>
      </c>
      <c r="G194" s="6" t="s">
        <v>1411</v>
      </c>
    </row>
    <row r="195" spans="2:37">
      <c r="B195" s="149"/>
      <c r="C195" s="149"/>
      <c r="F195" s="149" t="s">
        <v>358</v>
      </c>
      <c r="G195" s="155" t="s">
        <v>1412</v>
      </c>
      <c r="I195" s="149"/>
      <c r="J195" s="149"/>
      <c r="M195" s="149"/>
      <c r="N195" s="149"/>
      <c r="O195" s="149"/>
      <c r="P195" s="149"/>
      <c r="Q195" s="149"/>
      <c r="R195" s="149"/>
      <c r="S195" s="149"/>
    </row>
    <row r="196" spans="2:37">
      <c r="B196" s="149"/>
      <c r="C196" s="149"/>
      <c r="F196" s="149" t="s">
        <v>359</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1012</v>
      </c>
      <c r="M202" s="149"/>
      <c r="N202" s="149"/>
      <c r="O202" s="149"/>
      <c r="P202" s="149"/>
      <c r="Q202" s="149"/>
      <c r="R202" s="149"/>
      <c r="S202" s="149"/>
    </row>
    <row r="203" spans="2:37">
      <c r="B203" s="149"/>
      <c r="C203" s="149"/>
      <c r="D203" s="5"/>
      <c r="E203" s="149" t="s">
        <v>118</v>
      </c>
      <c r="F203" s="149" t="s">
        <v>1121</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1013</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1014</v>
      </c>
      <c r="M206" s="149"/>
      <c r="N206" s="149"/>
      <c r="O206" s="149"/>
      <c r="P206" s="149"/>
      <c r="Q206" s="149"/>
      <c r="R206" s="149"/>
      <c r="S206" s="149"/>
    </row>
    <row r="207" spans="2:37">
      <c r="B207" s="149"/>
      <c r="C207" s="149"/>
      <c r="D207" s="5"/>
      <c r="F207" t="s">
        <v>690</v>
      </c>
      <c r="G207" s="1815" t="s">
        <v>1368</v>
      </c>
      <c r="H207" s="1815"/>
      <c r="I207" s="1815"/>
      <c r="J207" s="1815"/>
      <c r="K207" s="1815"/>
      <c r="L207" s="1815"/>
      <c r="M207" s="1815"/>
      <c r="N207" s="1815"/>
      <c r="O207" s="1815"/>
      <c r="P207" s="1815"/>
      <c r="Q207" s="1815"/>
      <c r="R207" s="1815"/>
      <c r="S207" s="1815"/>
      <c r="T207" s="1815"/>
      <c r="U207" s="1815"/>
      <c r="V207" s="1815"/>
      <c r="W207" s="1815"/>
      <c r="X207" s="1815"/>
      <c r="Y207" s="1815"/>
      <c r="Z207" s="1815"/>
      <c r="AA207" s="1815"/>
      <c r="AB207" s="1815"/>
      <c r="AC207" s="1815"/>
      <c r="AD207" s="1815"/>
      <c r="AE207" s="1815"/>
      <c r="AF207" s="1815"/>
      <c r="AG207" s="1815"/>
      <c r="AH207" s="1815"/>
      <c r="AI207" s="1815"/>
      <c r="AJ207" s="1815"/>
      <c r="AK207" s="1815"/>
    </row>
    <row r="208" spans="2:37">
      <c r="B208" s="149"/>
      <c r="C208" s="149"/>
      <c r="D208" s="5"/>
      <c r="G208" s="1815"/>
      <c r="H208" s="1815"/>
      <c r="I208" s="1815"/>
      <c r="J208" s="1815"/>
      <c r="K208" s="1815"/>
      <c r="L208" s="1815"/>
      <c r="M208" s="1815"/>
      <c r="N208" s="1815"/>
      <c r="O208" s="1815"/>
      <c r="P208" s="1815"/>
      <c r="Q208" s="1815"/>
      <c r="R208" s="1815"/>
      <c r="S208" s="1815"/>
      <c r="T208" s="1815"/>
      <c r="U208" s="1815"/>
      <c r="V208" s="1815"/>
      <c r="W208" s="1815"/>
      <c r="X208" s="1815"/>
      <c r="Y208" s="1815"/>
      <c r="Z208" s="1815"/>
      <c r="AA208" s="1815"/>
      <c r="AB208" s="1815"/>
      <c r="AC208" s="1815"/>
      <c r="AD208" s="1815"/>
      <c r="AE208" s="1815"/>
      <c r="AF208" s="1815"/>
      <c r="AG208" s="1815"/>
      <c r="AH208" s="1815"/>
      <c r="AI208" s="1815"/>
      <c r="AJ208" s="1815"/>
      <c r="AK208" s="1815"/>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1029</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1018</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1019</v>
      </c>
      <c r="I243" s="149"/>
      <c r="M243" s="149"/>
      <c r="N243" s="149"/>
      <c r="O243" s="149"/>
      <c r="P243" s="149"/>
      <c r="Q243" s="149"/>
      <c r="R243" s="149"/>
      <c r="S243" s="149"/>
    </row>
    <row r="244" spans="2:21">
      <c r="B244" s="149"/>
      <c r="C244" s="149"/>
      <c r="F244" s="149" t="s">
        <v>358</v>
      </c>
      <c r="G244" s="203" t="s">
        <v>1020</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1337</v>
      </c>
      <c r="G253" s="149"/>
      <c r="I253" s="184"/>
      <c r="J253" s="149"/>
      <c r="K253" s="149"/>
      <c r="L253" s="149"/>
      <c r="M253" s="149"/>
      <c r="N253" s="149"/>
      <c r="O253" s="149"/>
      <c r="P253" s="149"/>
      <c r="Q253" s="149"/>
      <c r="R253" s="149"/>
      <c r="S253" s="149"/>
      <c r="T253" s="149"/>
      <c r="U253" s="149"/>
    </row>
    <row r="254" spans="2:21">
      <c r="B254" s="5"/>
      <c r="C254" s="5"/>
      <c r="E254" s="149" t="s">
        <v>118</v>
      </c>
      <c r="F254" s="149" t="s">
        <v>1015</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1021</v>
      </c>
      <c r="I257" s="149"/>
      <c r="K257" s="149"/>
      <c r="L257" s="149"/>
      <c r="M257" s="149"/>
      <c r="N257" s="149"/>
      <c r="O257" s="149"/>
      <c r="P257" s="155"/>
      <c r="Q257" s="1"/>
      <c r="R257" s="1"/>
      <c r="S257" s="1"/>
      <c r="T257" s="1"/>
      <c r="U257" s="1"/>
    </row>
    <row r="258" spans="2:21">
      <c r="B258" s="5"/>
      <c r="C258" s="5"/>
      <c r="E258" s="149"/>
      <c r="F258" s="325"/>
      <c r="G258" s="327" t="s">
        <v>932</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1122</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1022</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1114</v>
      </c>
      <c r="J275" s="149"/>
      <c r="K275" s="149"/>
      <c r="L275" s="149"/>
      <c r="M275" s="149"/>
      <c r="N275" s="149"/>
      <c r="O275" s="149"/>
      <c r="P275" s="149"/>
      <c r="Q275" s="149"/>
      <c r="R275" s="149"/>
      <c r="S275" s="149"/>
      <c r="T275" s="149"/>
      <c r="U275" s="149"/>
    </row>
    <row r="276" spans="2:21">
      <c r="B276" s="5"/>
      <c r="D276" s="149"/>
      <c r="E276" s="149" t="s">
        <v>1016</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1023</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1024</v>
      </c>
      <c r="F285" s="184"/>
      <c r="G285" s="149"/>
      <c r="H285" s="184"/>
      <c r="I285" s="184"/>
      <c r="J285" s="149"/>
      <c r="K285" s="149"/>
      <c r="L285" s="149"/>
      <c r="M285" s="149"/>
      <c r="P285" s="149"/>
      <c r="Q285" s="149"/>
      <c r="R285" s="149"/>
      <c r="S285" s="149"/>
    </row>
    <row r="286" spans="2:21">
      <c r="B286" s="5"/>
      <c r="D286" s="5"/>
      <c r="E286" s="735" t="s">
        <v>931</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1338</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1017</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1025</v>
      </c>
      <c r="F306" s="149"/>
      <c r="K306" s="149"/>
      <c r="L306" s="149"/>
      <c r="M306" s="149"/>
      <c r="N306" s="149"/>
      <c r="O306" s="149"/>
      <c r="P306" s="149"/>
      <c r="Q306" s="149"/>
      <c r="R306" s="149"/>
      <c r="S306" s="149"/>
      <c r="T306" s="149"/>
      <c r="U306" s="149"/>
      <c r="V306" s="149"/>
      <c r="W306" s="149"/>
    </row>
    <row r="307" spans="2:23">
      <c r="B307" s="5"/>
      <c r="D307" s="5"/>
      <c r="E307" s="149" t="s">
        <v>1023</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1026</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1339</v>
      </c>
      <c r="I328" s="184"/>
      <c r="J328" s="149"/>
      <c r="K328" s="149"/>
      <c r="L328" s="149"/>
      <c r="M328" s="149"/>
      <c r="N328" s="149"/>
      <c r="O328" s="149"/>
      <c r="P328" s="149"/>
      <c r="Q328" s="149"/>
      <c r="R328" s="149"/>
      <c r="S328" s="149"/>
    </row>
    <row r="329" spans="1:38">
      <c r="F329" s="184" t="s">
        <v>1340</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15" t="s">
        <v>1343</v>
      </c>
      <c r="G338" s="1815"/>
      <c r="H338" s="1815"/>
      <c r="I338" s="1815"/>
      <c r="J338" s="1815"/>
      <c r="K338" s="1815"/>
      <c r="L338" s="1815"/>
      <c r="M338" s="1815"/>
      <c r="N338" s="1815"/>
      <c r="O338" s="1815"/>
      <c r="P338" s="1815"/>
      <c r="Q338" s="1815"/>
      <c r="R338" s="1815"/>
      <c r="S338" s="1815"/>
      <c r="T338" s="1815"/>
      <c r="U338" s="1815"/>
      <c r="V338" s="1815"/>
      <c r="W338" s="1815"/>
      <c r="X338" s="1815"/>
      <c r="Y338" s="1815"/>
      <c r="Z338" s="1815"/>
      <c r="AA338" s="1815"/>
      <c r="AB338" s="1815"/>
      <c r="AC338" s="1815"/>
      <c r="AD338" s="1815"/>
      <c r="AE338" s="1815"/>
      <c r="AF338" s="1815"/>
      <c r="AG338" s="1815"/>
      <c r="AH338" s="1815"/>
      <c r="AI338" s="1815"/>
      <c r="AJ338" s="1815"/>
      <c r="AK338" s="1815"/>
    </row>
    <row r="339" spans="2:37">
      <c r="B339" s="5"/>
      <c r="E339" s="149"/>
      <c r="F339" s="1815"/>
      <c r="G339" s="1815"/>
      <c r="H339" s="1815"/>
      <c r="I339" s="1815"/>
      <c r="J339" s="1815"/>
      <c r="K339" s="1815"/>
      <c r="L339" s="1815"/>
      <c r="M339" s="1815"/>
      <c r="N339" s="1815"/>
      <c r="O339" s="1815"/>
      <c r="P339" s="1815"/>
      <c r="Q339" s="1815"/>
      <c r="R339" s="1815"/>
      <c r="S339" s="1815"/>
      <c r="T339" s="1815"/>
      <c r="U339" s="1815"/>
      <c r="V339" s="1815"/>
      <c r="W339" s="1815"/>
      <c r="X339" s="1815"/>
      <c r="Y339" s="1815"/>
      <c r="Z339" s="1815"/>
      <c r="AA339" s="1815"/>
      <c r="AB339" s="1815"/>
      <c r="AC339" s="1815"/>
      <c r="AD339" s="1815"/>
      <c r="AE339" s="1815"/>
      <c r="AF339" s="1815"/>
      <c r="AG339" s="1815"/>
      <c r="AH339" s="1815"/>
      <c r="AI339" s="1815"/>
      <c r="AJ339" s="1815"/>
      <c r="AK339" s="1815"/>
    </row>
    <row r="340" spans="2:37">
      <c r="B340" s="5"/>
      <c r="E340" s="149"/>
      <c r="F340" s="1815"/>
      <c r="G340" s="1815"/>
      <c r="H340" s="1815"/>
      <c r="I340" s="1815"/>
      <c r="J340" s="1815"/>
      <c r="K340" s="1815"/>
      <c r="L340" s="1815"/>
      <c r="M340" s="1815"/>
      <c r="N340" s="1815"/>
      <c r="O340" s="1815"/>
      <c r="P340" s="1815"/>
      <c r="Q340" s="1815"/>
      <c r="R340" s="1815"/>
      <c r="S340" s="1815"/>
      <c r="T340" s="1815"/>
      <c r="U340" s="1815"/>
      <c r="V340" s="1815"/>
      <c r="W340" s="1815"/>
      <c r="X340" s="1815"/>
      <c r="Y340" s="1815"/>
      <c r="Z340" s="1815"/>
      <c r="AA340" s="1815"/>
      <c r="AB340" s="1815"/>
      <c r="AC340" s="1815"/>
      <c r="AD340" s="1815"/>
      <c r="AE340" s="1815"/>
      <c r="AF340" s="1815"/>
      <c r="AG340" s="1815"/>
      <c r="AH340" s="1815"/>
      <c r="AI340" s="1815"/>
      <c r="AJ340" s="1815"/>
      <c r="AK340" s="1815"/>
    </row>
    <row r="341" spans="2:37">
      <c r="B341" s="5"/>
      <c r="F341" s="149"/>
      <c r="H341" s="149"/>
      <c r="I341" s="149"/>
      <c r="J341" s="149"/>
      <c r="K341" s="149"/>
      <c r="L341" s="149"/>
      <c r="M341" s="149"/>
      <c r="N341" s="149"/>
      <c r="O341" s="149"/>
      <c r="P341" s="149"/>
      <c r="Q341" s="149"/>
      <c r="R341" s="149"/>
      <c r="S341" s="149"/>
    </row>
    <row r="342" spans="2:37" s="715" customFormat="1">
      <c r="B342" s="5"/>
      <c r="C342" s="183" t="s">
        <v>452</v>
      </c>
      <c r="G342" s="195" t="s">
        <v>1438</v>
      </c>
      <c r="I342" s="183"/>
      <c r="J342" s="149"/>
      <c r="K342" s="149"/>
      <c r="L342" s="149"/>
      <c r="M342" s="149"/>
      <c r="N342" s="149"/>
      <c r="O342" s="149"/>
      <c r="P342" s="149"/>
      <c r="Q342" s="149"/>
      <c r="R342" s="149"/>
      <c r="S342" s="149"/>
    </row>
    <row r="343" spans="2:37" s="715" customFormat="1" ht="13.35" customHeight="1">
      <c r="B343" s="5"/>
      <c r="E343" s="1820" t="s">
        <v>1445</v>
      </c>
      <c r="F343" s="1820"/>
      <c r="G343" s="1820"/>
      <c r="H343" s="1820"/>
      <c r="I343" s="1820"/>
      <c r="J343" s="1820"/>
      <c r="K343" s="1820"/>
      <c r="L343" s="1820"/>
      <c r="M343" s="1820"/>
      <c r="N343" s="1820"/>
      <c r="O343" s="1820"/>
      <c r="P343" s="1820"/>
      <c r="Q343" s="1820"/>
      <c r="R343" s="1820"/>
      <c r="S343" s="1820"/>
      <c r="T343" s="1820"/>
      <c r="U343" s="1820"/>
      <c r="V343" s="1820"/>
      <c r="W343" s="1820"/>
      <c r="X343" s="1820"/>
      <c r="Y343" s="1820"/>
      <c r="Z343" s="1820"/>
      <c r="AA343" s="1820"/>
      <c r="AB343" s="1820"/>
      <c r="AC343" s="1820"/>
      <c r="AD343" s="1820"/>
      <c r="AE343" s="1820"/>
      <c r="AF343" s="1820"/>
      <c r="AG343" s="1820"/>
      <c r="AH343" s="1820"/>
      <c r="AI343" s="1820"/>
      <c r="AJ343" s="1820"/>
      <c r="AK343" s="1820"/>
    </row>
    <row r="344" spans="2:37" s="715" customFormat="1">
      <c r="B344" s="5"/>
      <c r="E344" s="1820"/>
      <c r="F344" s="1820"/>
      <c r="G344" s="1820"/>
      <c r="H344" s="1820"/>
      <c r="I344" s="1820"/>
      <c r="J344" s="1820"/>
      <c r="K344" s="1820"/>
      <c r="L344" s="1820"/>
      <c r="M344" s="1820"/>
      <c r="N344" s="1820"/>
      <c r="O344" s="1820"/>
      <c r="P344" s="1820"/>
      <c r="Q344" s="1820"/>
      <c r="R344" s="1820"/>
      <c r="S344" s="1820"/>
      <c r="T344" s="1820"/>
      <c r="U344" s="1820"/>
      <c r="V344" s="1820"/>
      <c r="W344" s="1820"/>
      <c r="X344" s="1820"/>
      <c r="Y344" s="1820"/>
      <c r="Z344" s="1820"/>
      <c r="AA344" s="1820"/>
      <c r="AB344" s="1820"/>
      <c r="AC344" s="1820"/>
      <c r="AD344" s="1820"/>
      <c r="AE344" s="1820"/>
      <c r="AF344" s="1820"/>
      <c r="AG344" s="1820"/>
      <c r="AH344" s="1820"/>
      <c r="AI344" s="1820"/>
      <c r="AJ344" s="1820"/>
      <c r="AK344" s="1820"/>
    </row>
    <row r="345" spans="2:37" s="715" customFormat="1">
      <c r="B345" s="5"/>
      <c r="E345" s="1820"/>
      <c r="F345" s="1820"/>
      <c r="G345" s="1820"/>
      <c r="H345" s="1820"/>
      <c r="I345" s="1820"/>
      <c r="J345" s="1820"/>
      <c r="K345" s="1820"/>
      <c r="L345" s="1820"/>
      <c r="M345" s="1820"/>
      <c r="N345" s="1820"/>
      <c r="O345" s="1820"/>
      <c r="P345" s="1820"/>
      <c r="Q345" s="1820"/>
      <c r="R345" s="1820"/>
      <c r="S345" s="1820"/>
      <c r="T345" s="1820"/>
      <c r="U345" s="1820"/>
      <c r="V345" s="1820"/>
      <c r="W345" s="1820"/>
      <c r="X345" s="1820"/>
      <c r="Y345" s="1820"/>
      <c r="Z345" s="1820"/>
      <c r="AA345" s="1820"/>
      <c r="AB345" s="1820"/>
      <c r="AC345" s="1820"/>
      <c r="AD345" s="1820"/>
      <c r="AE345" s="1820"/>
      <c r="AF345" s="1820"/>
      <c r="AG345" s="1820"/>
      <c r="AH345" s="1820"/>
      <c r="AI345" s="1820"/>
      <c r="AJ345" s="1820"/>
      <c r="AK345" s="1820"/>
    </row>
    <row r="346" spans="2:37" s="715" customFormat="1">
      <c r="B346" s="5"/>
      <c r="E346" s="1820"/>
      <c r="F346" s="1820"/>
      <c r="G346" s="1820"/>
      <c r="H346" s="1820"/>
      <c r="I346" s="1820"/>
      <c r="J346" s="1820"/>
      <c r="K346" s="1820"/>
      <c r="L346" s="1820"/>
      <c r="M346" s="1820"/>
      <c r="N346" s="1820"/>
      <c r="O346" s="1820"/>
      <c r="P346" s="1820"/>
      <c r="Q346" s="1820"/>
      <c r="R346" s="1820"/>
      <c r="S346" s="1820"/>
      <c r="T346" s="1820"/>
      <c r="U346" s="1820"/>
      <c r="V346" s="1820"/>
      <c r="W346" s="1820"/>
      <c r="X346" s="1820"/>
      <c r="Y346" s="1820"/>
      <c r="Z346" s="1820"/>
      <c r="AA346" s="1820"/>
      <c r="AB346" s="1820"/>
      <c r="AC346" s="1820"/>
      <c r="AD346" s="1820"/>
      <c r="AE346" s="1820"/>
      <c r="AF346" s="1820"/>
      <c r="AG346" s="1820"/>
      <c r="AH346" s="1820"/>
      <c r="AI346" s="1820"/>
      <c r="AJ346" s="1820"/>
      <c r="AK346" s="1820"/>
    </row>
    <row r="347" spans="2:37" s="715" customFormat="1">
      <c r="B347" s="5"/>
      <c r="E347" s="1820"/>
      <c r="F347" s="1820"/>
      <c r="G347" s="1820"/>
      <c r="H347" s="1820"/>
      <c r="I347" s="1820"/>
      <c r="J347" s="1820"/>
      <c r="K347" s="1820"/>
      <c r="L347" s="1820"/>
      <c r="M347" s="1820"/>
      <c r="N347" s="1820"/>
      <c r="O347" s="1820"/>
      <c r="P347" s="1820"/>
      <c r="Q347" s="1820"/>
      <c r="R347" s="1820"/>
      <c r="S347" s="1820"/>
      <c r="T347" s="1820"/>
      <c r="U347" s="1820"/>
      <c r="V347" s="1820"/>
      <c r="W347" s="1820"/>
      <c r="X347" s="1820"/>
      <c r="Y347" s="1820"/>
      <c r="Z347" s="1820"/>
      <c r="AA347" s="1820"/>
      <c r="AB347" s="1820"/>
      <c r="AC347" s="1820"/>
      <c r="AD347" s="1820"/>
      <c r="AE347" s="1820"/>
      <c r="AF347" s="1820"/>
      <c r="AG347" s="1820"/>
      <c r="AH347" s="1820"/>
      <c r="AI347" s="1820"/>
      <c r="AJ347" s="1820"/>
      <c r="AK347" s="1820"/>
    </row>
    <row r="348" spans="2:37" s="715" customFormat="1">
      <c r="B348" s="5"/>
      <c r="E348" s="6" t="s">
        <v>117</v>
      </c>
      <c r="F348" s="1815" t="s">
        <v>1447</v>
      </c>
      <c r="G348" s="1815"/>
      <c r="H348" s="1815"/>
      <c r="I348" s="1815"/>
      <c r="J348" s="1815"/>
      <c r="K348" s="1815"/>
      <c r="L348" s="1815"/>
      <c r="M348" s="1815"/>
      <c r="N348" s="1815"/>
      <c r="O348" s="1815"/>
      <c r="P348" s="1815"/>
      <c r="Q348" s="1815"/>
      <c r="R348" s="1815"/>
      <c r="S348" s="1815"/>
      <c r="T348" s="1815"/>
      <c r="U348" s="1815"/>
      <c r="V348" s="1815"/>
      <c r="W348" s="1815"/>
      <c r="X348" s="1815"/>
      <c r="Y348" s="1815"/>
      <c r="Z348" s="1815"/>
      <c r="AA348" s="1815"/>
      <c r="AB348" s="1815"/>
      <c r="AC348" s="1815"/>
      <c r="AD348" s="1815"/>
      <c r="AE348" s="1815"/>
      <c r="AF348" s="1815"/>
      <c r="AG348" s="1815"/>
      <c r="AH348" s="1815"/>
      <c r="AI348" s="1815"/>
      <c r="AJ348" s="1815"/>
      <c r="AK348" s="1815"/>
    </row>
    <row r="349" spans="2:37" s="715" customFormat="1">
      <c r="B349" s="5"/>
      <c r="E349" s="6"/>
      <c r="F349" s="1815"/>
      <c r="G349" s="1815"/>
      <c r="H349" s="1815"/>
      <c r="I349" s="1815"/>
      <c r="J349" s="1815"/>
      <c r="K349" s="1815"/>
      <c r="L349" s="1815"/>
      <c r="M349" s="1815"/>
      <c r="N349" s="1815"/>
      <c r="O349" s="1815"/>
      <c r="P349" s="1815"/>
      <c r="Q349" s="1815"/>
      <c r="R349" s="1815"/>
      <c r="S349" s="1815"/>
      <c r="T349" s="1815"/>
      <c r="U349" s="1815"/>
      <c r="V349" s="1815"/>
      <c r="W349" s="1815"/>
      <c r="X349" s="1815"/>
      <c r="Y349" s="1815"/>
      <c r="Z349" s="1815"/>
      <c r="AA349" s="1815"/>
      <c r="AB349" s="1815"/>
      <c r="AC349" s="1815"/>
      <c r="AD349" s="1815"/>
      <c r="AE349" s="1815"/>
      <c r="AF349" s="1815"/>
      <c r="AG349" s="1815"/>
      <c r="AH349" s="1815"/>
      <c r="AI349" s="1815"/>
      <c r="AJ349" s="1815"/>
      <c r="AK349" s="1815"/>
    </row>
    <row r="350" spans="2:37" s="715" customFormat="1">
      <c r="B350" s="5"/>
      <c r="E350" s="6"/>
      <c r="F350" s="1815"/>
      <c r="G350" s="1815"/>
      <c r="H350" s="1815"/>
      <c r="I350" s="1815"/>
      <c r="J350" s="1815"/>
      <c r="K350" s="1815"/>
      <c r="L350" s="1815"/>
      <c r="M350" s="1815"/>
      <c r="N350" s="1815"/>
      <c r="O350" s="1815"/>
      <c r="P350" s="1815"/>
      <c r="Q350" s="1815"/>
      <c r="R350" s="1815"/>
      <c r="S350" s="1815"/>
      <c r="T350" s="1815"/>
      <c r="U350" s="1815"/>
      <c r="V350" s="1815"/>
      <c r="W350" s="1815"/>
      <c r="X350" s="1815"/>
      <c r="Y350" s="1815"/>
      <c r="Z350" s="1815"/>
      <c r="AA350" s="1815"/>
      <c r="AB350" s="1815"/>
      <c r="AC350" s="1815"/>
      <c r="AD350" s="1815"/>
      <c r="AE350" s="1815"/>
      <c r="AF350" s="1815"/>
      <c r="AG350" s="1815"/>
      <c r="AH350" s="1815"/>
      <c r="AI350" s="1815"/>
      <c r="AJ350" s="1815"/>
      <c r="AK350" s="1815"/>
    </row>
    <row r="351" spans="2:37" s="715" customFormat="1">
      <c r="B351" s="5"/>
      <c r="E351" s="6"/>
      <c r="F351" s="1815"/>
      <c r="G351" s="1815"/>
      <c r="H351" s="1815"/>
      <c r="I351" s="1815"/>
      <c r="J351" s="1815"/>
      <c r="K351" s="1815"/>
      <c r="L351" s="1815"/>
      <c r="M351" s="1815"/>
      <c r="N351" s="1815"/>
      <c r="O351" s="1815"/>
      <c r="P351" s="1815"/>
      <c r="Q351" s="1815"/>
      <c r="R351" s="1815"/>
      <c r="S351" s="1815"/>
      <c r="T351" s="1815"/>
      <c r="U351" s="1815"/>
      <c r="V351" s="1815"/>
      <c r="W351" s="1815"/>
      <c r="X351" s="1815"/>
      <c r="Y351" s="1815"/>
      <c r="Z351" s="1815"/>
      <c r="AA351" s="1815"/>
      <c r="AB351" s="1815"/>
      <c r="AC351" s="1815"/>
      <c r="AD351" s="1815"/>
      <c r="AE351" s="1815"/>
      <c r="AF351" s="1815"/>
      <c r="AG351" s="1815"/>
      <c r="AH351" s="1815"/>
      <c r="AI351" s="1815"/>
      <c r="AJ351" s="1815"/>
      <c r="AK351" s="1815"/>
    </row>
    <row r="352" spans="2:37" s="715" customFormat="1">
      <c r="B352" s="5"/>
      <c r="E352" s="6" t="s">
        <v>118</v>
      </c>
      <c r="F352" s="1815" t="s">
        <v>1446</v>
      </c>
      <c r="G352" s="1815"/>
      <c r="H352" s="1815"/>
      <c r="I352" s="1815"/>
      <c r="J352" s="1815"/>
      <c r="K352" s="1815"/>
      <c r="L352" s="1815"/>
      <c r="M352" s="1815"/>
      <c r="N352" s="1815"/>
      <c r="O352" s="1815"/>
      <c r="P352" s="1815"/>
      <c r="Q352" s="1815"/>
      <c r="R352" s="1815"/>
      <c r="S352" s="1815"/>
      <c r="T352" s="1815"/>
      <c r="U352" s="1815"/>
      <c r="V352" s="1815"/>
      <c r="W352" s="1815"/>
      <c r="X352" s="1815"/>
      <c r="Y352" s="1815"/>
      <c r="Z352" s="1815"/>
      <c r="AA352" s="1815"/>
      <c r="AB352" s="1815"/>
      <c r="AC352" s="1815"/>
      <c r="AD352" s="1815"/>
      <c r="AE352" s="1815"/>
      <c r="AF352" s="1815"/>
      <c r="AG352" s="1815"/>
      <c r="AH352" s="1815"/>
      <c r="AI352" s="1815"/>
      <c r="AJ352" s="1815"/>
      <c r="AK352" s="1815"/>
    </row>
    <row r="353" spans="1:38" s="715" customFormat="1">
      <c r="B353" s="5"/>
      <c r="F353" s="1815"/>
      <c r="G353" s="1815"/>
      <c r="H353" s="1815"/>
      <c r="I353" s="1815"/>
      <c r="J353" s="1815"/>
      <c r="K353" s="1815"/>
      <c r="L353" s="1815"/>
      <c r="M353" s="1815"/>
      <c r="N353" s="1815"/>
      <c r="O353" s="1815"/>
      <c r="P353" s="1815"/>
      <c r="Q353" s="1815"/>
      <c r="R353" s="1815"/>
      <c r="S353" s="1815"/>
      <c r="T353" s="1815"/>
      <c r="U353" s="1815"/>
      <c r="V353" s="1815"/>
      <c r="W353" s="1815"/>
      <c r="X353" s="1815"/>
      <c r="Y353" s="1815"/>
      <c r="Z353" s="1815"/>
      <c r="AA353" s="1815"/>
      <c r="AB353" s="1815"/>
      <c r="AC353" s="1815"/>
      <c r="AD353" s="1815"/>
      <c r="AE353" s="1815"/>
      <c r="AF353" s="1815"/>
      <c r="AG353" s="1815"/>
      <c r="AH353" s="1815"/>
      <c r="AI353" s="1815"/>
      <c r="AJ353" s="1815"/>
      <c r="AK353" s="1815"/>
    </row>
    <row r="354" spans="1:38" s="715" customFormat="1">
      <c r="B354" s="5"/>
      <c r="F354" s="1815"/>
      <c r="G354" s="1815"/>
      <c r="H354" s="1815"/>
      <c r="I354" s="1815"/>
      <c r="J354" s="1815"/>
      <c r="K354" s="1815"/>
      <c r="L354" s="1815"/>
      <c r="M354" s="1815"/>
      <c r="N354" s="1815"/>
      <c r="O354" s="1815"/>
      <c r="P354" s="1815"/>
      <c r="Q354" s="1815"/>
      <c r="R354" s="1815"/>
      <c r="S354" s="1815"/>
      <c r="T354" s="1815"/>
      <c r="U354" s="1815"/>
      <c r="V354" s="1815"/>
      <c r="W354" s="1815"/>
      <c r="X354" s="1815"/>
      <c r="Y354" s="1815"/>
      <c r="Z354" s="1815"/>
      <c r="AA354" s="1815"/>
      <c r="AB354" s="1815"/>
      <c r="AC354" s="1815"/>
      <c r="AD354" s="1815"/>
      <c r="AE354" s="1815"/>
      <c r="AF354" s="1815"/>
      <c r="AG354" s="1815"/>
      <c r="AH354" s="1815"/>
      <c r="AI354" s="1815"/>
      <c r="AJ354" s="1815"/>
      <c r="AK354" s="1815"/>
    </row>
    <row r="355" spans="1:38" s="715"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5" customFormat="1">
      <c r="A357" s="1"/>
      <c r="B357" s="194"/>
      <c r="D357" s="861"/>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5" customFormat="1" ht="13.35" customHeight="1">
      <c r="B358" s="5"/>
      <c r="C358" s="17" t="s">
        <v>1424</v>
      </c>
      <c r="D358" s="8"/>
      <c r="E358" s="8"/>
      <c r="F358" s="8"/>
      <c r="G358" s="8"/>
      <c r="H358" s="8"/>
      <c r="I358" s="740"/>
      <c r="J358" s="740"/>
      <c r="K358" s="740"/>
      <c r="L358" s="740"/>
      <c r="M358" s="740"/>
      <c r="N358" s="740"/>
      <c r="O358" s="740"/>
      <c r="P358" s="740"/>
      <c r="Q358" s="740"/>
      <c r="R358" s="740"/>
      <c r="S358" s="740"/>
      <c r="T358" s="740"/>
      <c r="U358" s="740"/>
      <c r="V358" s="740"/>
      <c r="W358" s="740"/>
      <c r="X358" s="740"/>
      <c r="Y358" s="740"/>
      <c r="Z358" s="740"/>
      <c r="AA358" s="740"/>
      <c r="AB358" s="740"/>
      <c r="AC358" s="740"/>
      <c r="AD358" s="740"/>
      <c r="AE358" s="740"/>
      <c r="AF358" s="740"/>
      <c r="AG358" s="740"/>
      <c r="AH358" s="740"/>
      <c r="AI358" s="740"/>
      <c r="AJ358" s="740"/>
      <c r="AK358" s="740"/>
    </row>
    <row r="359" spans="1:38" s="715" customFormat="1" ht="13.35" customHeight="1">
      <c r="B359" s="5"/>
      <c r="C359" s="5"/>
      <c r="E359" s="855"/>
      <c r="F359" s="855"/>
      <c r="G359" s="855"/>
      <c r="H359" s="855"/>
      <c r="I359" s="855"/>
      <c r="J359" s="855"/>
      <c r="K359" s="855"/>
      <c r="L359" s="855"/>
      <c r="M359" s="855"/>
      <c r="N359" s="855"/>
      <c r="O359" s="855"/>
      <c r="P359" s="855"/>
      <c r="Q359" s="855"/>
      <c r="R359" s="855"/>
      <c r="S359" s="855"/>
      <c r="T359" s="855"/>
      <c r="U359" s="855"/>
      <c r="V359" s="855"/>
      <c r="W359" s="855"/>
      <c r="X359" s="855"/>
      <c r="Y359" s="855"/>
      <c r="Z359" s="855"/>
      <c r="AA359" s="855"/>
      <c r="AB359" s="855"/>
      <c r="AC359" s="855"/>
      <c r="AD359" s="855"/>
      <c r="AE359" s="855"/>
      <c r="AF359" s="855"/>
      <c r="AG359" s="855"/>
      <c r="AH359" s="855"/>
      <c r="AI359" s="855"/>
      <c r="AJ359" s="855"/>
      <c r="AK359" s="855"/>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934</v>
      </c>
      <c r="G363" s="149"/>
      <c r="K363" s="149"/>
      <c r="L363" s="149"/>
      <c r="M363" s="149"/>
      <c r="N363" s="149"/>
      <c r="O363" s="149"/>
      <c r="P363" s="149"/>
      <c r="Q363" s="149"/>
      <c r="R363" s="149"/>
      <c r="S363" s="149"/>
    </row>
    <row r="364" spans="1:38">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5" customFormat="1">
      <c r="B367" s="5"/>
      <c r="E367" s="1824" t="s">
        <v>1436</v>
      </c>
      <c r="F367" s="1824"/>
      <c r="G367" s="1824"/>
      <c r="H367" s="1824"/>
      <c r="I367" s="1824"/>
      <c r="J367" s="1824"/>
      <c r="K367" s="1824"/>
      <c r="L367" s="1824"/>
      <c r="M367" s="1824"/>
      <c r="N367" s="1824"/>
      <c r="O367" s="1824"/>
      <c r="P367" s="1824"/>
      <c r="Q367" s="1824"/>
      <c r="R367" s="1824"/>
      <c r="S367" s="1824"/>
      <c r="T367" s="1824"/>
      <c r="U367" s="1824"/>
      <c r="V367" s="1824"/>
      <c r="W367" s="1824"/>
      <c r="X367" s="1824"/>
      <c r="Y367" s="1824"/>
      <c r="Z367" s="1824"/>
      <c r="AA367" s="1824"/>
      <c r="AB367" s="1824"/>
      <c r="AC367" s="1824"/>
      <c r="AD367" s="1824"/>
      <c r="AE367" s="1824"/>
      <c r="AF367" s="1824"/>
      <c r="AG367" s="1824"/>
      <c r="AH367" s="1824"/>
      <c r="AI367" s="1824"/>
      <c r="AJ367" s="1824"/>
      <c r="AK367" s="1824"/>
      <c r="AL367" s="1824"/>
    </row>
    <row r="368" spans="1:38" s="715" customFormat="1">
      <c r="B368" s="5"/>
      <c r="E368" s="1824"/>
      <c r="F368" s="1824"/>
      <c r="G368" s="1824"/>
      <c r="H368" s="1824"/>
      <c r="I368" s="1824"/>
      <c r="J368" s="1824"/>
      <c r="K368" s="1824"/>
      <c r="L368" s="1824"/>
      <c r="M368" s="1824"/>
      <c r="N368" s="1824"/>
      <c r="O368" s="1824"/>
      <c r="P368" s="1824"/>
      <c r="Q368" s="1824"/>
      <c r="R368" s="1824"/>
      <c r="S368" s="1824"/>
      <c r="T368" s="1824"/>
      <c r="U368" s="1824"/>
      <c r="V368" s="1824"/>
      <c r="W368" s="1824"/>
      <c r="X368" s="1824"/>
      <c r="Y368" s="1824"/>
      <c r="Z368" s="1824"/>
      <c r="AA368" s="1824"/>
      <c r="AB368" s="1824"/>
      <c r="AC368" s="1824"/>
      <c r="AD368" s="1824"/>
      <c r="AE368" s="1824"/>
      <c r="AF368" s="1824"/>
      <c r="AG368" s="1824"/>
      <c r="AH368" s="1824"/>
      <c r="AI368" s="1824"/>
      <c r="AJ368" s="1824"/>
      <c r="AK368" s="1824"/>
      <c r="AL368" s="1824"/>
    </row>
    <row r="369" spans="1:38" s="1826" customFormat="1">
      <c r="A369"/>
      <c r="B369" s="5"/>
      <c r="C369"/>
      <c r="D369"/>
      <c r="E369" s="1825" t="s">
        <v>1484</v>
      </c>
    </row>
    <row r="370" spans="1:38" s="1826" customFormat="1">
      <c r="A370" s="675"/>
      <c r="B370" s="183"/>
      <c r="C370" s="183"/>
      <c r="D370" s="675"/>
    </row>
    <row r="371" spans="1:38" s="715" customFormat="1">
      <c r="A371" s="675"/>
      <c r="B371" s="183"/>
      <c r="C371" s="675"/>
      <c r="D371" s="675"/>
      <c r="E371" s="182"/>
      <c r="F371" s="862"/>
      <c r="G371" s="862"/>
      <c r="H371" s="862"/>
      <c r="I371" s="862"/>
      <c r="J371" s="862"/>
      <c r="K371" s="862"/>
      <c r="L371" s="862"/>
      <c r="M371" s="862"/>
      <c r="N371" s="862"/>
      <c r="O371" s="862"/>
      <c r="P371" s="862"/>
      <c r="Q371" s="862"/>
      <c r="R371" s="862"/>
      <c r="S371" s="862"/>
      <c r="T371" s="862"/>
      <c r="U371" s="862"/>
      <c r="V371" s="862"/>
      <c r="W371" s="862"/>
      <c r="X371" s="862"/>
      <c r="Y371" s="862"/>
      <c r="Z371" s="862"/>
      <c r="AA371" s="862"/>
      <c r="AB371" s="862"/>
      <c r="AC371" s="862"/>
      <c r="AD371" s="862"/>
      <c r="AE371" s="862"/>
      <c r="AF371" s="862"/>
      <c r="AG371" s="862"/>
      <c r="AH371" s="862"/>
      <c r="AI371" s="862"/>
      <c r="AJ371" s="862"/>
      <c r="AK371" s="862"/>
      <c r="AL371" s="675"/>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1341</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5" customFormat="1">
      <c r="A380" s="675"/>
      <c r="B380" s="183"/>
      <c r="C380" s="675"/>
      <c r="D380" s="675"/>
      <c r="E380" s="182"/>
      <c r="F380" s="182"/>
      <c r="G380" s="182"/>
      <c r="H380" s="675"/>
      <c r="I380" s="248"/>
      <c r="J380" s="182"/>
      <c r="K380" s="182"/>
      <c r="L380" s="182"/>
      <c r="M380" s="182"/>
      <c r="N380" s="182"/>
      <c r="O380" s="182"/>
      <c r="P380" s="182"/>
      <c r="Q380" s="182"/>
      <c r="R380" s="182"/>
      <c r="S380" s="182"/>
      <c r="T380" s="675"/>
      <c r="U380" s="675"/>
      <c r="V380" s="675"/>
      <c r="W380" s="675"/>
      <c r="X380" s="675"/>
      <c r="Y380" s="675"/>
      <c r="Z380" s="675"/>
      <c r="AA380" s="675"/>
      <c r="AB380" s="675"/>
      <c r="AC380" s="675"/>
      <c r="AD380" s="675"/>
      <c r="AE380" s="675"/>
      <c r="AF380" s="675"/>
      <c r="AG380" s="675"/>
      <c r="AH380" s="675"/>
      <c r="AI380" s="675"/>
      <c r="AJ380" s="675"/>
      <c r="AK380" s="675"/>
      <c r="AL380" s="675"/>
    </row>
    <row r="381" spans="1:38" s="675" customFormat="1">
      <c r="A381" s="715"/>
      <c r="B381" s="5"/>
      <c r="C381" s="715"/>
      <c r="D381" s="5" t="s">
        <v>547</v>
      </c>
      <c r="E381" s="5" t="s">
        <v>1485</v>
      </c>
      <c r="F381" s="715"/>
      <c r="G381" s="715"/>
      <c r="H381" s="715"/>
      <c r="I381" s="715"/>
      <c r="J381" s="6"/>
      <c r="K381" s="6"/>
      <c r="L381" s="6"/>
      <c r="M381" s="6"/>
      <c r="N381" s="6"/>
      <c r="O381" s="6"/>
      <c r="P381" s="6"/>
      <c r="Q381" s="6"/>
      <c r="R381" s="6"/>
      <c r="S381" s="6"/>
      <c r="T381" s="715"/>
      <c r="U381" s="715"/>
      <c r="V381" s="715"/>
      <c r="W381" s="715"/>
      <c r="X381" s="715"/>
      <c r="Y381" s="715"/>
      <c r="Z381" s="715"/>
      <c r="AA381" s="715"/>
      <c r="AB381" s="715"/>
      <c r="AC381" s="715"/>
      <c r="AD381" s="715"/>
      <c r="AE381" s="715"/>
      <c r="AF381" s="715"/>
      <c r="AG381" s="715"/>
      <c r="AH381" s="715"/>
      <c r="AI381" s="715"/>
      <c r="AJ381" s="715"/>
      <c r="AK381" s="715"/>
      <c r="AL381" s="715"/>
    </row>
    <row r="382" spans="1:38" s="675" customFormat="1">
      <c r="A382" s="715"/>
      <c r="B382" s="5"/>
      <c r="C382" s="715"/>
      <c r="D382" s="5"/>
      <c r="E382" s="6" t="s">
        <v>788</v>
      </c>
      <c r="F382" s="6"/>
      <c r="G382" s="6"/>
      <c r="H382" s="715"/>
      <c r="I382" s="715"/>
      <c r="J382" s="6"/>
      <c r="K382" s="6"/>
      <c r="L382" s="6"/>
      <c r="M382" s="6"/>
      <c r="N382" s="6"/>
      <c r="O382" s="6"/>
      <c r="P382" s="6"/>
      <c r="Q382" s="6"/>
      <c r="R382" s="6"/>
      <c r="S382" s="6"/>
      <c r="T382" s="715"/>
      <c r="U382" s="715"/>
      <c r="V382" s="715"/>
      <c r="W382" s="715"/>
      <c r="X382" s="715"/>
      <c r="Y382" s="715"/>
      <c r="Z382" s="715"/>
      <c r="AA382" s="715"/>
      <c r="AB382" s="715"/>
      <c r="AC382" s="715"/>
      <c r="AD382" s="715"/>
      <c r="AE382" s="715"/>
      <c r="AF382" s="715"/>
      <c r="AG382" s="715"/>
      <c r="AH382" s="715"/>
      <c r="AI382" s="715"/>
      <c r="AJ382" s="715"/>
      <c r="AK382" s="715"/>
      <c r="AL382" s="715"/>
    </row>
    <row r="383" spans="1:38" s="675" customFormat="1">
      <c r="A383" s="715"/>
      <c r="B383" s="5"/>
      <c r="C383" s="715"/>
      <c r="D383" s="5"/>
      <c r="E383" s="6" t="s">
        <v>1344</v>
      </c>
      <c r="F383" s="6"/>
      <c r="G383" s="6"/>
      <c r="H383" s="715"/>
      <c r="I383" s="715"/>
      <c r="J383" s="6"/>
      <c r="K383" s="6"/>
      <c r="L383" s="6"/>
      <c r="M383" s="6"/>
      <c r="N383" s="6"/>
      <c r="O383" s="6"/>
      <c r="P383" s="6"/>
      <c r="Q383" s="6"/>
      <c r="R383" s="6"/>
      <c r="S383" s="6"/>
      <c r="T383" s="715"/>
      <c r="U383" s="715"/>
      <c r="V383" s="715"/>
      <c r="W383" s="715"/>
      <c r="X383" s="715"/>
      <c r="Y383" s="715"/>
      <c r="Z383" s="715"/>
      <c r="AA383" s="715"/>
      <c r="AB383" s="715"/>
      <c r="AC383" s="715"/>
      <c r="AD383" s="715"/>
      <c r="AE383" s="715"/>
      <c r="AF383" s="715"/>
      <c r="AG383" s="715"/>
      <c r="AH383" s="715"/>
      <c r="AI383" s="715"/>
      <c r="AJ383" s="715"/>
      <c r="AK383" s="715"/>
      <c r="AL383" s="715"/>
    </row>
    <row r="384" spans="1:38" s="675" customFormat="1">
      <c r="A384" s="715"/>
      <c r="B384" s="5"/>
      <c r="C384" s="715"/>
      <c r="D384" s="5"/>
      <c r="E384" s="6"/>
      <c r="F384" s="6"/>
      <c r="G384" s="6"/>
      <c r="H384" s="715"/>
      <c r="I384" s="715"/>
      <c r="J384" s="6"/>
      <c r="K384" s="6"/>
      <c r="L384" s="6"/>
      <c r="M384" s="6"/>
      <c r="N384" s="6"/>
      <c r="O384" s="6"/>
      <c r="P384" s="6"/>
      <c r="Q384" s="6"/>
      <c r="R384" s="6"/>
      <c r="S384" s="6"/>
      <c r="T384" s="715"/>
      <c r="U384" s="715"/>
      <c r="V384" s="715"/>
      <c r="W384" s="715"/>
      <c r="X384" s="715"/>
      <c r="Y384" s="715"/>
      <c r="Z384" s="715"/>
      <c r="AA384" s="715"/>
      <c r="AB384" s="715"/>
      <c r="AC384" s="715"/>
      <c r="AD384" s="715"/>
      <c r="AE384" s="715"/>
      <c r="AF384" s="715"/>
      <c r="AG384" s="715"/>
      <c r="AH384" s="715"/>
      <c r="AI384" s="715"/>
      <c r="AJ384" s="715"/>
      <c r="AK384" s="715"/>
      <c r="AL384" s="715"/>
    </row>
    <row r="385" spans="1:38" s="247" customFormat="1">
      <c r="A385" s="715"/>
      <c r="B385" s="5"/>
      <c r="C385" s="715"/>
      <c r="D385" s="5" t="s">
        <v>311</v>
      </c>
      <c r="E385" s="5" t="s">
        <v>290</v>
      </c>
      <c r="F385" s="715"/>
      <c r="G385" s="715"/>
      <c r="H385" s="715"/>
      <c r="I385" s="715"/>
      <c r="J385" s="6"/>
      <c r="K385" s="6"/>
      <c r="L385" s="6"/>
      <c r="M385" s="6"/>
      <c r="N385" s="6"/>
      <c r="O385" s="6"/>
      <c r="P385" s="6"/>
      <c r="Q385" s="6"/>
      <c r="R385" s="6"/>
      <c r="S385" s="6"/>
      <c r="T385" s="715"/>
      <c r="U385" s="715"/>
      <c r="V385" s="715"/>
      <c r="W385" s="715"/>
      <c r="X385" s="715"/>
      <c r="Y385" s="715"/>
      <c r="Z385" s="715"/>
      <c r="AA385" s="715"/>
      <c r="AB385" s="715"/>
      <c r="AC385" s="715"/>
      <c r="AD385" s="715"/>
      <c r="AE385" s="715"/>
      <c r="AF385" s="715"/>
      <c r="AG385" s="715"/>
      <c r="AH385" s="715"/>
      <c r="AI385" s="715"/>
      <c r="AJ385" s="715"/>
      <c r="AK385" s="715"/>
      <c r="AL385" s="715"/>
    </row>
    <row r="386" spans="1:38" s="247" customFormat="1">
      <c r="A386" s="675"/>
      <c r="B386" s="183"/>
      <c r="C386" s="675"/>
      <c r="D386" s="675"/>
      <c r="E386" s="676" t="s">
        <v>117</v>
      </c>
      <c r="F386" s="676" t="s">
        <v>1486</v>
      </c>
      <c r="G386" s="676"/>
      <c r="H386" s="675"/>
      <c r="I386" s="676"/>
      <c r="J386" s="676"/>
      <c r="K386" s="676"/>
      <c r="L386" s="676"/>
      <c r="M386" s="676"/>
      <c r="N386" s="676"/>
      <c r="O386" s="676"/>
      <c r="P386" s="676"/>
      <c r="Q386" s="676"/>
      <c r="R386" s="676"/>
      <c r="S386" s="676"/>
      <c r="T386" s="675"/>
      <c r="U386" s="675"/>
      <c r="V386" s="675"/>
      <c r="W386" s="675"/>
      <c r="X386" s="675"/>
      <c r="Y386" s="675"/>
      <c r="Z386" s="675"/>
      <c r="AA386" s="675"/>
      <c r="AB386" s="675"/>
      <c r="AC386" s="675"/>
      <c r="AD386" s="675"/>
      <c r="AE386" s="675"/>
      <c r="AF386" s="675"/>
      <c r="AG386" s="675"/>
      <c r="AH386" s="675"/>
      <c r="AI386" s="675"/>
      <c r="AJ386" s="675"/>
      <c r="AK386" s="675"/>
      <c r="AL386" s="675"/>
    </row>
    <row r="387" spans="1:38" s="247" customFormat="1">
      <c r="A387" s="675"/>
      <c r="B387" s="183"/>
      <c r="C387" s="675"/>
      <c r="D387" s="675"/>
      <c r="E387" s="676"/>
      <c r="F387" s="248" t="s">
        <v>1341</v>
      </c>
      <c r="G387" s="6"/>
      <c r="H387" s="715"/>
      <c r="I387" s="6"/>
      <c r="J387" s="6"/>
      <c r="K387" s="676"/>
      <c r="L387" s="676"/>
      <c r="M387" s="676"/>
      <c r="N387" s="676"/>
      <c r="O387" s="676"/>
      <c r="P387" s="676"/>
      <c r="Q387" s="676"/>
      <c r="R387" s="676"/>
      <c r="S387" s="676"/>
      <c r="T387" s="675"/>
      <c r="U387" s="675"/>
      <c r="V387" s="675"/>
      <c r="W387" s="675"/>
      <c r="X387" s="675"/>
      <c r="Y387" s="675"/>
      <c r="Z387" s="675"/>
      <c r="AA387" s="675"/>
      <c r="AB387" s="675"/>
      <c r="AC387" s="675"/>
      <c r="AD387" s="675"/>
      <c r="AE387" s="675"/>
      <c r="AF387" s="675"/>
      <c r="AG387" s="675"/>
      <c r="AH387" s="675"/>
      <c r="AI387" s="675"/>
      <c r="AJ387" s="675"/>
      <c r="AK387" s="675"/>
      <c r="AL387" s="675"/>
    </row>
    <row r="388" spans="1:38" s="715" customFormat="1">
      <c r="A388" s="675"/>
      <c r="B388" s="183"/>
      <c r="C388" s="675"/>
      <c r="D388" s="675"/>
      <c r="E388" s="676" t="s">
        <v>118</v>
      </c>
      <c r="F388" s="1817" t="s">
        <v>1495</v>
      </c>
      <c r="G388" s="1817"/>
      <c r="H388" s="1817"/>
      <c r="I388" s="1817"/>
      <c r="J388" s="1817"/>
      <c r="K388" s="1817"/>
      <c r="L388" s="1817"/>
      <c r="M388" s="1817"/>
      <c r="N388" s="1817"/>
      <c r="O388" s="1817"/>
      <c r="P388" s="1817"/>
      <c r="Q388" s="1817"/>
      <c r="R388" s="1817"/>
      <c r="S388" s="1817"/>
      <c r="T388" s="1817"/>
      <c r="U388" s="1817"/>
      <c r="V388" s="1817"/>
      <c r="W388" s="1817"/>
      <c r="X388" s="1817"/>
      <c r="Y388" s="1817"/>
      <c r="Z388" s="1817"/>
      <c r="AA388" s="1817"/>
      <c r="AB388" s="1817"/>
      <c r="AC388" s="1817"/>
      <c r="AD388" s="1817"/>
      <c r="AE388" s="1817"/>
      <c r="AF388" s="1817"/>
      <c r="AG388" s="1817"/>
      <c r="AH388" s="1817"/>
      <c r="AI388" s="1817"/>
      <c r="AJ388" s="1817"/>
      <c r="AK388" s="1817"/>
      <c r="AL388" s="675"/>
    </row>
    <row r="389" spans="1:38" s="715" customFormat="1">
      <c r="A389" s="675"/>
      <c r="B389" s="183"/>
      <c r="C389" s="675"/>
      <c r="D389" s="675"/>
      <c r="E389" s="676"/>
      <c r="F389" s="1817"/>
      <c r="G389" s="1817"/>
      <c r="H389" s="1817"/>
      <c r="I389" s="1817"/>
      <c r="J389" s="1817"/>
      <c r="K389" s="1817"/>
      <c r="L389" s="1817"/>
      <c r="M389" s="1817"/>
      <c r="N389" s="1817"/>
      <c r="O389" s="1817"/>
      <c r="P389" s="1817"/>
      <c r="Q389" s="1817"/>
      <c r="R389" s="1817"/>
      <c r="S389" s="1817"/>
      <c r="T389" s="1817"/>
      <c r="U389" s="1817"/>
      <c r="V389" s="1817"/>
      <c r="W389" s="1817"/>
      <c r="X389" s="1817"/>
      <c r="Y389" s="1817"/>
      <c r="Z389" s="1817"/>
      <c r="AA389" s="1817"/>
      <c r="AB389" s="1817"/>
      <c r="AC389" s="1817"/>
      <c r="AD389" s="1817"/>
      <c r="AE389" s="1817"/>
      <c r="AF389" s="1817"/>
      <c r="AG389" s="1817"/>
      <c r="AH389" s="1817"/>
      <c r="AI389" s="1817"/>
      <c r="AJ389" s="1817"/>
      <c r="AK389" s="1817"/>
      <c r="AL389" s="675"/>
    </row>
    <row r="390" spans="1:38" s="715" customFormat="1">
      <c r="A390" s="675"/>
      <c r="B390" s="183"/>
      <c r="C390" s="675"/>
      <c r="D390" s="675"/>
      <c r="E390" s="676"/>
      <c r="F390" s="1817"/>
      <c r="G390" s="1817"/>
      <c r="H390" s="1817"/>
      <c r="I390" s="1817"/>
      <c r="J390" s="1817"/>
      <c r="K390" s="1817"/>
      <c r="L390" s="1817"/>
      <c r="M390" s="1817"/>
      <c r="N390" s="1817"/>
      <c r="O390" s="1817"/>
      <c r="P390" s="1817"/>
      <c r="Q390" s="1817"/>
      <c r="R390" s="1817"/>
      <c r="S390" s="1817"/>
      <c r="T390" s="1817"/>
      <c r="U390" s="1817"/>
      <c r="V390" s="1817"/>
      <c r="W390" s="1817"/>
      <c r="X390" s="1817"/>
      <c r="Y390" s="1817"/>
      <c r="Z390" s="1817"/>
      <c r="AA390" s="1817"/>
      <c r="AB390" s="1817"/>
      <c r="AC390" s="1817"/>
      <c r="AD390" s="1817"/>
      <c r="AE390" s="1817"/>
      <c r="AF390" s="1817"/>
      <c r="AG390" s="1817"/>
      <c r="AH390" s="1817"/>
      <c r="AI390" s="1817"/>
      <c r="AJ390" s="1817"/>
      <c r="AK390" s="1817"/>
      <c r="AL390" s="675"/>
    </row>
    <row r="391" spans="1:38" s="715" customFormat="1">
      <c r="A391" s="675"/>
      <c r="B391" s="183"/>
      <c r="C391" s="675"/>
      <c r="D391" s="675"/>
      <c r="E391" s="182"/>
      <c r="F391" s="738"/>
      <c r="G391" s="738"/>
      <c r="H391" s="738"/>
      <c r="I391" s="738"/>
      <c r="J391" s="738"/>
      <c r="K391" s="738"/>
      <c r="L391" s="738"/>
      <c r="M391" s="738"/>
      <c r="N391" s="738"/>
      <c r="O391" s="738"/>
      <c r="P391" s="738"/>
      <c r="Q391" s="738"/>
      <c r="R391" s="738"/>
      <c r="S391" s="738"/>
      <c r="T391" s="738"/>
      <c r="U391" s="738"/>
      <c r="V391" s="738"/>
      <c r="W391" s="738"/>
      <c r="X391" s="738"/>
      <c r="Y391" s="738"/>
      <c r="Z391" s="738"/>
      <c r="AA391" s="738"/>
      <c r="AB391" s="738"/>
      <c r="AC391" s="738"/>
      <c r="AD391" s="738"/>
      <c r="AE391" s="738"/>
      <c r="AF391" s="738"/>
      <c r="AG391" s="738"/>
      <c r="AH391" s="738"/>
      <c r="AI391" s="738"/>
      <c r="AJ391" s="738"/>
      <c r="AK391" s="738"/>
      <c r="AL391" s="741"/>
    </row>
    <row r="392" spans="1:38" s="715" customFormat="1">
      <c r="A392" s="675"/>
      <c r="B392" s="183"/>
      <c r="C392" s="183"/>
      <c r="D392" s="5" t="s">
        <v>450</v>
      </c>
      <c r="E392" s="5" t="s">
        <v>1502</v>
      </c>
      <c r="F392" s="676"/>
      <c r="G392" s="183"/>
      <c r="H392" s="675"/>
      <c r="I392" s="248"/>
      <c r="J392" s="676"/>
      <c r="K392" s="676"/>
      <c r="L392" s="676"/>
      <c r="M392" s="676"/>
      <c r="N392" s="676"/>
      <c r="O392" s="676"/>
      <c r="P392" s="676"/>
      <c r="Q392" s="676"/>
      <c r="R392" s="676"/>
      <c r="S392" s="676"/>
      <c r="T392" s="675"/>
      <c r="U392" s="675"/>
      <c r="V392" s="675"/>
      <c r="W392" s="675"/>
      <c r="X392" s="675"/>
      <c r="Y392" s="675"/>
      <c r="Z392" s="675"/>
      <c r="AA392" s="675"/>
      <c r="AB392" s="675"/>
      <c r="AC392" s="675"/>
      <c r="AD392" s="675"/>
      <c r="AE392" s="675"/>
      <c r="AF392" s="675"/>
      <c r="AG392" s="675"/>
      <c r="AH392" s="675"/>
      <c r="AI392" s="675"/>
      <c r="AJ392" s="675"/>
      <c r="AK392" s="675"/>
      <c r="AL392" s="675"/>
    </row>
    <row r="393" spans="1:38" s="715" customFormat="1" ht="13.35" customHeight="1">
      <c r="A393" s="675"/>
      <c r="B393" s="183"/>
      <c r="C393" s="675"/>
      <c r="D393" s="5"/>
      <c r="E393" s="6" t="s">
        <v>1501</v>
      </c>
      <c r="F393" s="862"/>
      <c r="G393" s="862"/>
      <c r="H393" s="862"/>
      <c r="I393" s="862"/>
      <c r="J393" s="862"/>
      <c r="K393" s="862"/>
      <c r="L393" s="862"/>
      <c r="M393" s="862"/>
      <c r="N393" s="862"/>
      <c r="O393" s="862"/>
      <c r="P393" s="862"/>
      <c r="Q393" s="862"/>
      <c r="R393" s="862"/>
      <c r="S393" s="862"/>
      <c r="T393" s="862"/>
      <c r="U393" s="862"/>
      <c r="V393" s="862"/>
      <c r="W393" s="862"/>
      <c r="X393" s="862"/>
      <c r="Y393" s="862"/>
      <c r="Z393" s="862"/>
      <c r="AA393" s="862"/>
      <c r="AB393" s="862"/>
      <c r="AC393" s="862"/>
      <c r="AD393" s="862"/>
      <c r="AE393" s="862"/>
      <c r="AF393" s="862"/>
      <c r="AG393" s="862"/>
      <c r="AH393" s="862"/>
      <c r="AI393" s="862"/>
      <c r="AJ393" s="862"/>
      <c r="AK393" s="862"/>
      <c r="AL393" s="675"/>
    </row>
    <row r="394" spans="1:38">
      <c r="B394" s="5"/>
      <c r="E394" t="s">
        <v>1344</v>
      </c>
      <c r="F394" s="740"/>
      <c r="G394" s="740"/>
      <c r="H394" s="740"/>
      <c r="I394" s="740"/>
      <c r="J394" s="740"/>
      <c r="K394" s="740"/>
      <c r="L394" s="740"/>
      <c r="M394" s="740"/>
      <c r="N394" s="740"/>
      <c r="O394" s="740"/>
      <c r="P394" s="740"/>
      <c r="Q394" s="740"/>
      <c r="R394" s="740"/>
      <c r="S394" s="740"/>
      <c r="T394" s="740"/>
      <c r="U394" s="740"/>
      <c r="V394" s="740"/>
      <c r="W394" s="740"/>
      <c r="X394" s="740"/>
      <c r="Y394" s="740"/>
      <c r="Z394" s="740"/>
      <c r="AA394" s="740"/>
      <c r="AB394" s="740"/>
      <c r="AC394" s="740"/>
      <c r="AD394" s="740"/>
      <c r="AE394" s="740"/>
      <c r="AF394" s="740"/>
      <c r="AG394" s="740"/>
      <c r="AH394" s="740"/>
      <c r="AI394" s="740"/>
      <c r="AJ394" s="740"/>
      <c r="AK394" s="740"/>
      <c r="AL394" s="740"/>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XnwMfxE5ltvw5J1oZKkpdpzAfSfwuO0VTgz19Om1VlQmrDTzhbpUm04+v6fBk2tfM0A1GvPEtWV7qTyjnEoL0Q==" saltValue="jRm4c7CbpgwkKN98RQAsC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5"/>
  <sheetViews>
    <sheetView zoomScaleNormal="100" workbookViewId="0">
      <selection activeCell="K37" sqref="K37"/>
    </sheetView>
  </sheetViews>
  <sheetFormatPr defaultColWidth="9.140625" defaultRowHeight="14.25"/>
  <cols>
    <col min="1" max="1" width="3.7109375" style="1330" customWidth="1"/>
    <col min="2" max="2" width="1.7109375" style="1330" customWidth="1"/>
    <col min="3" max="3" width="2.7109375" style="1330" customWidth="1"/>
    <col min="4" max="4" width="40.7109375" style="1330" customWidth="1"/>
    <col min="5" max="5" width="13.42578125" style="1330" customWidth="1"/>
    <col min="6" max="6" width="2.7109375" style="1334" customWidth="1"/>
    <col min="7" max="7" width="10.7109375" style="1330" customWidth="1"/>
    <col min="8" max="8" width="2.7109375" style="1334" customWidth="1"/>
    <col min="9" max="9" width="10.7109375" style="1330" customWidth="1"/>
    <col min="10" max="10" width="1.42578125" style="1330" customWidth="1"/>
    <col min="11" max="11" width="47.42578125" style="1331" customWidth="1"/>
    <col min="12" max="16384" width="9.140625" style="1330"/>
  </cols>
  <sheetData>
    <row r="1" spans="1:11" ht="30" customHeight="1">
      <c r="A1" s="3266" t="s">
        <v>1869</v>
      </c>
      <c r="B1" s="3266"/>
      <c r="C1" s="3266"/>
      <c r="D1" s="3266"/>
      <c r="E1" s="3266"/>
      <c r="F1" s="3266"/>
      <c r="G1" s="3266"/>
      <c r="H1" s="3266"/>
      <c r="I1" s="3266"/>
    </row>
    <row r="2" spans="1:11" ht="15">
      <c r="A2" s="1332"/>
      <c r="B2" s="1332"/>
      <c r="E2" s="1333"/>
      <c r="I2" s="1335"/>
      <c r="K2" s="1336"/>
    </row>
    <row r="3" spans="1:11">
      <c r="A3" s="1337" t="s">
        <v>1576</v>
      </c>
      <c r="B3" s="1337"/>
      <c r="C3" s="1330" t="s">
        <v>2109</v>
      </c>
      <c r="E3" s="1720">
        <f>ROUND(Application!AM564+'Basis &amp; Credits'!AB77,0)</f>
        <v>41631580</v>
      </c>
      <c r="F3" s="1338"/>
      <c r="K3" s="1409"/>
    </row>
    <row r="4" spans="1:11" s="1339" customFormat="1" ht="15" customHeight="1">
      <c r="C4" s="1339" t="s">
        <v>1870</v>
      </c>
      <c r="E4" s="1415">
        <f>Application!AD1037</f>
        <v>0.3</v>
      </c>
      <c r="F4" s="1340"/>
      <c r="H4" s="1341"/>
      <c r="K4" s="1536"/>
    </row>
    <row r="5" spans="1:11" s="1342" customFormat="1" ht="15" customHeight="1">
      <c r="A5" s="3267"/>
      <c r="B5" s="3267"/>
      <c r="D5" s="1342" t="s">
        <v>2110</v>
      </c>
      <c r="E5" s="1343">
        <f>IF('Points System'!C274="Yes",0.2,0)</f>
        <v>0</v>
      </c>
      <c r="F5" s="1340"/>
      <c r="H5" s="1341"/>
      <c r="K5" s="1537"/>
    </row>
    <row r="6" spans="1:11" s="1342" customFormat="1" ht="15" customHeight="1">
      <c r="A6" s="1445"/>
      <c r="B6" s="1445"/>
      <c r="D6" s="1342" t="s">
        <v>2111</v>
      </c>
      <c r="E6" s="1343" t="str">
        <f>IF(AND((Application!W464&gt;=(0.5*Application!G753)),Application!D210="Special Needs",(OR(Application!M354="Yes",Application!M355="Yes"))),0.2," ")</f>
        <v xml:space="preserve"> </v>
      </c>
      <c r="F6" s="1340"/>
      <c r="H6" s="1341"/>
      <c r="K6" s="1537"/>
    </row>
    <row r="7" spans="1:11" ht="15">
      <c r="A7" s="1332"/>
      <c r="B7" s="1332"/>
      <c r="C7" s="1330" t="s">
        <v>2113</v>
      </c>
      <c r="E7" s="1413">
        <f>E3-(E3*(E4+(MAX(E5,E6))))</f>
        <v>29142106</v>
      </c>
      <c r="F7" s="1338"/>
      <c r="I7" s="1344"/>
      <c r="K7" s="1538"/>
    </row>
    <row r="8" spans="1:11" ht="15">
      <c r="A8" s="1332"/>
      <c r="B8" s="1332"/>
      <c r="E8" s="1344"/>
      <c r="F8" s="1345"/>
      <c r="G8" s="1346"/>
      <c r="H8" s="1347"/>
      <c r="I8" s="1344"/>
    </row>
    <row r="9" spans="1:11" s="1350" customFormat="1" ht="15" customHeight="1">
      <c r="A9" s="1348"/>
      <c r="B9" s="1348"/>
      <c r="C9" s="1349"/>
      <c r="E9" s="1351" t="s">
        <v>1871</v>
      </c>
      <c r="F9" s="1352"/>
      <c r="G9" s="1353" t="s">
        <v>1872</v>
      </c>
      <c r="H9" s="1347"/>
      <c r="I9" s="1353" t="s">
        <v>1873</v>
      </c>
      <c r="K9" s="1354"/>
    </row>
    <row r="10" spans="1:11">
      <c r="A10" s="1337" t="s">
        <v>1578</v>
      </c>
      <c r="B10" s="1337"/>
      <c r="C10" s="1330" t="s">
        <v>1874</v>
      </c>
      <c r="E10" s="1355" t="s">
        <v>1875</v>
      </c>
      <c r="F10" s="1347"/>
      <c r="G10" s="1355" t="s">
        <v>1876</v>
      </c>
      <c r="H10" s="1347"/>
      <c r="I10" s="1355" t="s">
        <v>1875</v>
      </c>
    </row>
    <row r="11" spans="1:11" ht="15">
      <c r="A11" s="1332"/>
      <c r="B11" s="1332"/>
      <c r="C11" s="1356" t="s">
        <v>1877</v>
      </c>
      <c r="D11" s="1356"/>
      <c r="E11" s="1410">
        <f>Application!BN635+Application!BN644+Application!CS658</f>
        <v>12</v>
      </c>
      <c r="G11" s="1357">
        <v>0.9</v>
      </c>
      <c r="H11" s="1358"/>
      <c r="I11" s="1359">
        <f>E11*G11</f>
        <v>10.8</v>
      </c>
      <c r="J11" s="1350"/>
      <c r="K11" s="1354"/>
    </row>
    <row r="12" spans="1:11" ht="15">
      <c r="A12" s="1332"/>
      <c r="B12" s="1332"/>
      <c r="C12" s="1350" t="s">
        <v>1878</v>
      </c>
      <c r="D12" s="1350"/>
      <c r="E12" s="1410">
        <f>Application!BS635+Application!BS644+Application!CX658</f>
        <v>120</v>
      </c>
      <c r="G12" s="1357">
        <v>1</v>
      </c>
      <c r="H12" s="1358"/>
      <c r="I12" s="1359">
        <f>E12*G12</f>
        <v>120</v>
      </c>
      <c r="J12" s="1350"/>
    </row>
    <row r="13" spans="1:11" ht="15">
      <c r="A13" s="1332"/>
      <c r="B13" s="1332"/>
      <c r="C13" s="1350" t="s">
        <v>1879</v>
      </c>
      <c r="D13" s="1350"/>
      <c r="E13" s="1410">
        <f>Application!BX635+Application!BX644+Application!DC658</f>
        <v>8</v>
      </c>
      <c r="G13" s="1357">
        <v>1.25</v>
      </c>
      <c r="H13" s="1358"/>
      <c r="I13" s="1359">
        <f>E13*G13</f>
        <v>10</v>
      </c>
      <c r="J13" s="1350"/>
    </row>
    <row r="14" spans="1:11" ht="15">
      <c r="A14" s="1332"/>
      <c r="B14" s="1332"/>
      <c r="C14" s="1350" t="s">
        <v>1880</v>
      </c>
      <c r="D14" s="1350"/>
      <c r="E14" s="1410">
        <f>Application!CC635+Application!CC644+Application!DH658</f>
        <v>0</v>
      </c>
      <c r="G14" s="1357">
        <f>1.5+0.25*0</f>
        <v>1.5</v>
      </c>
      <c r="H14" s="1358"/>
      <c r="I14" s="1359">
        <f>IF(E14/E16&lt;=30%,E14*G14,TRUNC(0.3*E16)*G14+(E14-TRUNC(0.3*E16))*G13)</f>
        <v>0</v>
      </c>
      <c r="J14" s="1350"/>
    </row>
    <row r="15" spans="1:11" ht="15">
      <c r="A15" s="1332"/>
      <c r="B15" s="1332"/>
      <c r="C15" s="1350" t="s">
        <v>1881</v>
      </c>
      <c r="D15" s="1350"/>
      <c r="E15" s="1411">
        <f>Application!CH635+Application!CM635+Application!CH644+Application!CM644+Application!DM658+Application!DR658</f>
        <v>0</v>
      </c>
      <c r="G15" s="1357">
        <f>1.75+0.25*0</f>
        <v>1.75</v>
      </c>
      <c r="H15" s="1358"/>
      <c r="I15" s="1360">
        <f>IF(E15/E16&lt;=10%,E15*G15,TRUNC(0.1*E16)*G15+(E15-TRUNC(0.1*E16))*G13)</f>
        <v>0</v>
      </c>
      <c r="J15" s="1350"/>
    </row>
    <row r="16" spans="1:11" ht="15">
      <c r="A16" s="1332"/>
      <c r="B16" s="1332"/>
      <c r="E16" s="1333">
        <f>SUM(E11:E15)</f>
        <v>140</v>
      </c>
      <c r="G16" s="1333"/>
      <c r="I16" s="1414">
        <f>SUM(I11:I15)</f>
        <v>140.80000000000001</v>
      </c>
    </row>
    <row r="17" spans="1:9" ht="15">
      <c r="A17" s="1332"/>
      <c r="B17" s="1332"/>
      <c r="E17" s="1333"/>
      <c r="I17" s="1361"/>
    </row>
    <row r="18" spans="1:9" ht="15">
      <c r="A18" s="1337" t="s">
        <v>1581</v>
      </c>
      <c r="B18" s="1337"/>
      <c r="C18" s="1362" t="s">
        <v>1882</v>
      </c>
      <c r="D18" s="1334"/>
      <c r="E18" s="1363">
        <f>E7/I16</f>
        <v>206975.18465909088</v>
      </c>
      <c r="F18" s="1364"/>
      <c r="G18" s="1365"/>
      <c r="H18" s="1366"/>
      <c r="I18" s="1361"/>
    </row>
    <row r="21" spans="1:9" ht="14.25" customHeight="1">
      <c r="A21" s="3268" t="s">
        <v>2478</v>
      </c>
      <c r="B21" s="3268"/>
      <c r="C21" s="3268"/>
      <c r="D21" s="3268"/>
      <c r="E21" s="3268"/>
      <c r="F21" s="3268"/>
      <c r="G21" s="3268"/>
      <c r="H21" s="3268"/>
      <c r="I21" s="3268"/>
    </row>
    <row r="22" spans="1:9">
      <c r="A22" s="3268"/>
      <c r="B22" s="3268"/>
      <c r="C22" s="3268"/>
      <c r="D22" s="3268"/>
      <c r="E22" s="3268"/>
      <c r="F22" s="3268"/>
      <c r="G22" s="3268"/>
      <c r="H22" s="3268"/>
      <c r="I22" s="3268"/>
    </row>
    <row r="23" spans="1:9">
      <c r="A23" s="3268"/>
      <c r="B23" s="3268"/>
      <c r="C23" s="3268"/>
      <c r="D23" s="3268"/>
      <c r="E23" s="3268"/>
      <c r="F23" s="3268"/>
      <c r="G23" s="3268"/>
      <c r="H23" s="3268"/>
      <c r="I23" s="3268"/>
    </row>
    <row r="25" spans="1:9" ht="20.100000000000001" customHeight="1">
      <c r="A25" s="1330" t="s">
        <v>2112</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12" zoomScaleNormal="100" zoomScaleSheetLayoutView="100" workbookViewId="0">
      <selection activeCell="AB50" sqref="AB50:AF50"/>
    </sheetView>
  </sheetViews>
  <sheetFormatPr defaultColWidth="0" defaultRowHeight="0" customHeight="1" zeroHeight="1"/>
  <cols>
    <col min="1" max="1" width="1.42578125" style="788" customWidth="1"/>
    <col min="2" max="2" width="0.85546875" style="788" customWidth="1"/>
    <col min="3" max="18" width="2.42578125" style="788" customWidth="1"/>
    <col min="19" max="19" width="4" style="788" customWidth="1"/>
    <col min="20" max="39" width="2.7109375" style="788" customWidth="1"/>
    <col min="40" max="40" width="1.42578125" style="788" customWidth="1"/>
    <col min="41" max="76" width="2.42578125" style="788" hidden="1"/>
    <col min="77" max="256" width="2.42578125" style="615" hidden="1"/>
    <col min="257" max="257" width="1.42578125" style="615" hidden="1" customWidth="1"/>
    <col min="258" max="258" width="0.85546875" style="615" hidden="1" customWidth="1"/>
    <col min="259" max="274" width="2.42578125" style="615" hidden="1" customWidth="1"/>
    <col min="275" max="275" width="4" style="615" hidden="1" customWidth="1"/>
    <col min="276" max="295" width="2.42578125" style="615" hidden="1" customWidth="1"/>
    <col min="296" max="296" width="1.42578125" style="615" hidden="1" customWidth="1"/>
    <col min="297" max="512" width="2.42578125" style="615" hidden="1"/>
    <col min="513" max="513" width="1.42578125" style="615" hidden="1" customWidth="1"/>
    <col min="514" max="514" width="0.85546875" style="615" hidden="1" customWidth="1"/>
    <col min="515" max="530" width="2.42578125" style="615" hidden="1" customWidth="1"/>
    <col min="531" max="531" width="4" style="615" hidden="1" customWidth="1"/>
    <col min="532" max="551" width="2.42578125" style="615" hidden="1" customWidth="1"/>
    <col min="552" max="552" width="1.42578125" style="615" hidden="1" customWidth="1"/>
    <col min="553" max="768" width="2.42578125" style="615" hidden="1"/>
    <col min="769" max="769" width="1.42578125" style="615" hidden="1" customWidth="1"/>
    <col min="770" max="770" width="0.85546875" style="615" hidden="1" customWidth="1"/>
    <col min="771" max="786" width="2.42578125" style="615" hidden="1" customWidth="1"/>
    <col min="787" max="787" width="4" style="615" hidden="1" customWidth="1"/>
    <col min="788" max="807" width="2.42578125" style="615" hidden="1" customWidth="1"/>
    <col min="808" max="808" width="1.42578125" style="615" hidden="1" customWidth="1"/>
    <col min="809" max="1024" width="2.42578125" style="615" hidden="1"/>
    <col min="1025" max="1025" width="1.42578125" style="615" hidden="1" customWidth="1"/>
    <col min="1026" max="1026" width="0.85546875" style="615" hidden="1" customWidth="1"/>
    <col min="1027" max="1042" width="2.42578125" style="615" hidden="1" customWidth="1"/>
    <col min="1043" max="1043" width="4" style="615" hidden="1" customWidth="1"/>
    <col min="1044" max="1063" width="2.42578125" style="615" hidden="1" customWidth="1"/>
    <col min="1064" max="1064" width="1.42578125" style="615" hidden="1" customWidth="1"/>
    <col min="1065" max="1280" width="2.42578125" style="615" hidden="1"/>
    <col min="1281" max="1281" width="1.42578125" style="615" hidden="1" customWidth="1"/>
    <col min="1282" max="1282" width="0.85546875" style="615" hidden="1" customWidth="1"/>
    <col min="1283" max="1298" width="2.42578125" style="615" hidden="1" customWidth="1"/>
    <col min="1299" max="1299" width="4" style="615" hidden="1" customWidth="1"/>
    <col min="1300" max="1319" width="2.42578125" style="615" hidden="1" customWidth="1"/>
    <col min="1320" max="1320" width="1.42578125" style="615" hidden="1" customWidth="1"/>
    <col min="1321" max="1536" width="2.42578125" style="615" hidden="1"/>
    <col min="1537" max="1537" width="1.42578125" style="615" hidden="1" customWidth="1"/>
    <col min="1538" max="1538" width="0.85546875" style="615" hidden="1" customWidth="1"/>
    <col min="1539" max="1554" width="2.42578125" style="615" hidden="1" customWidth="1"/>
    <col min="1555" max="1555" width="4" style="615" hidden="1" customWidth="1"/>
    <col min="1556" max="1575" width="2.42578125" style="615" hidden="1" customWidth="1"/>
    <col min="1576" max="1576" width="1.42578125" style="615" hidden="1" customWidth="1"/>
    <col min="1577" max="1792" width="2.42578125" style="615" hidden="1"/>
    <col min="1793" max="1793" width="1.42578125" style="615" hidden="1" customWidth="1"/>
    <col min="1794" max="1794" width="0.85546875" style="615" hidden="1" customWidth="1"/>
    <col min="1795" max="1810" width="2.42578125" style="615" hidden="1" customWidth="1"/>
    <col min="1811" max="1811" width="4" style="615" hidden="1" customWidth="1"/>
    <col min="1812" max="1831" width="2.42578125" style="615" hidden="1" customWidth="1"/>
    <col min="1832" max="1832" width="1.42578125" style="615" hidden="1" customWidth="1"/>
    <col min="1833" max="2048" width="2.42578125" style="615" hidden="1"/>
    <col min="2049" max="2049" width="1.42578125" style="615" hidden="1" customWidth="1"/>
    <col min="2050" max="2050" width="0.85546875" style="615" hidden="1" customWidth="1"/>
    <col min="2051" max="2066" width="2.42578125" style="615" hidden="1" customWidth="1"/>
    <col min="2067" max="2067" width="4" style="615" hidden="1" customWidth="1"/>
    <col min="2068" max="2087" width="2.42578125" style="615" hidden="1" customWidth="1"/>
    <col min="2088" max="2088" width="1.42578125" style="615" hidden="1" customWidth="1"/>
    <col min="2089" max="2304" width="2.42578125" style="615" hidden="1"/>
    <col min="2305" max="2305" width="1.42578125" style="615" hidden="1" customWidth="1"/>
    <col min="2306" max="2306" width="0.85546875" style="615" hidden="1" customWidth="1"/>
    <col min="2307" max="2322" width="2.42578125" style="615" hidden="1" customWidth="1"/>
    <col min="2323" max="2323" width="4" style="615" hidden="1" customWidth="1"/>
    <col min="2324" max="2343" width="2.42578125" style="615" hidden="1" customWidth="1"/>
    <col min="2344" max="2344" width="1.42578125" style="615" hidden="1" customWidth="1"/>
    <col min="2345" max="2560" width="2.42578125" style="615" hidden="1"/>
    <col min="2561" max="2561" width="1.42578125" style="615" hidden="1" customWidth="1"/>
    <col min="2562" max="2562" width="0.85546875" style="615" hidden="1" customWidth="1"/>
    <col min="2563" max="2578" width="2.42578125" style="615" hidden="1" customWidth="1"/>
    <col min="2579" max="2579" width="4" style="615" hidden="1" customWidth="1"/>
    <col min="2580" max="2599" width="2.42578125" style="615" hidden="1" customWidth="1"/>
    <col min="2600" max="2600" width="1.42578125" style="615" hidden="1" customWidth="1"/>
    <col min="2601" max="2816" width="2.42578125" style="615" hidden="1"/>
    <col min="2817" max="2817" width="1.42578125" style="615" hidden="1" customWidth="1"/>
    <col min="2818" max="2818" width="0.85546875" style="615" hidden="1" customWidth="1"/>
    <col min="2819" max="2834" width="2.42578125" style="615" hidden="1" customWidth="1"/>
    <col min="2835" max="2835" width="4" style="615" hidden="1" customWidth="1"/>
    <col min="2836" max="2855" width="2.42578125" style="615" hidden="1" customWidth="1"/>
    <col min="2856" max="2856" width="1.42578125" style="615" hidden="1" customWidth="1"/>
    <col min="2857" max="3072" width="2.42578125" style="615" hidden="1"/>
    <col min="3073" max="3073" width="1.42578125" style="615" hidden="1" customWidth="1"/>
    <col min="3074" max="3074" width="0.85546875" style="615" hidden="1" customWidth="1"/>
    <col min="3075" max="3090" width="2.42578125" style="615" hidden="1" customWidth="1"/>
    <col min="3091" max="3091" width="4" style="615" hidden="1" customWidth="1"/>
    <col min="3092" max="3111" width="2.42578125" style="615" hidden="1" customWidth="1"/>
    <col min="3112" max="3112" width="1.42578125" style="615" hidden="1" customWidth="1"/>
    <col min="3113" max="3328" width="2.42578125" style="615" hidden="1"/>
    <col min="3329" max="3329" width="1.42578125" style="615" hidden="1" customWidth="1"/>
    <col min="3330" max="3330" width="0.85546875" style="615" hidden="1" customWidth="1"/>
    <col min="3331" max="3346" width="2.42578125" style="615" hidden="1" customWidth="1"/>
    <col min="3347" max="3347" width="4" style="615" hidden="1" customWidth="1"/>
    <col min="3348" max="3367" width="2.42578125" style="615" hidden="1" customWidth="1"/>
    <col min="3368" max="3368" width="1.42578125" style="615" hidden="1" customWidth="1"/>
    <col min="3369" max="3584" width="2.42578125" style="615" hidden="1"/>
    <col min="3585" max="3585" width="1.42578125" style="615" hidden="1" customWidth="1"/>
    <col min="3586" max="3586" width="0.85546875" style="615" hidden="1" customWidth="1"/>
    <col min="3587" max="3602" width="2.42578125" style="615" hidden="1" customWidth="1"/>
    <col min="3603" max="3603" width="4" style="615" hidden="1" customWidth="1"/>
    <col min="3604" max="3623" width="2.42578125" style="615" hidden="1" customWidth="1"/>
    <col min="3624" max="3624" width="1.42578125" style="615" hidden="1" customWidth="1"/>
    <col min="3625" max="3840" width="2.42578125" style="615" hidden="1"/>
    <col min="3841" max="3841" width="1.42578125" style="615" hidden="1" customWidth="1"/>
    <col min="3842" max="3842" width="0.85546875" style="615" hidden="1" customWidth="1"/>
    <col min="3843" max="3858" width="2.42578125" style="615" hidden="1" customWidth="1"/>
    <col min="3859" max="3859" width="4" style="615" hidden="1" customWidth="1"/>
    <col min="3860" max="3879" width="2.42578125" style="615" hidden="1" customWidth="1"/>
    <col min="3880" max="3880" width="1.42578125" style="615" hidden="1" customWidth="1"/>
    <col min="3881" max="4096" width="2.42578125" style="615" hidden="1"/>
    <col min="4097" max="4097" width="1.42578125" style="615" hidden="1" customWidth="1"/>
    <col min="4098" max="4098" width="0.85546875" style="615" hidden="1" customWidth="1"/>
    <col min="4099" max="4114" width="2.42578125" style="615" hidden="1" customWidth="1"/>
    <col min="4115" max="4115" width="4" style="615" hidden="1" customWidth="1"/>
    <col min="4116" max="4135" width="2.42578125" style="615" hidden="1" customWidth="1"/>
    <col min="4136" max="4136" width="1.42578125" style="615" hidden="1" customWidth="1"/>
    <col min="4137" max="4352" width="2.42578125" style="615" hidden="1"/>
    <col min="4353" max="4353" width="1.42578125" style="615" hidden="1" customWidth="1"/>
    <col min="4354" max="4354" width="0.85546875" style="615" hidden="1" customWidth="1"/>
    <col min="4355" max="4370" width="2.42578125" style="615" hidden="1" customWidth="1"/>
    <col min="4371" max="4371" width="4" style="615" hidden="1" customWidth="1"/>
    <col min="4372" max="4391" width="2.42578125" style="615" hidden="1" customWidth="1"/>
    <col min="4392" max="4392" width="1.42578125" style="615" hidden="1" customWidth="1"/>
    <col min="4393" max="4608" width="2.42578125" style="615" hidden="1"/>
    <col min="4609" max="4609" width="1.42578125" style="615" hidden="1" customWidth="1"/>
    <col min="4610" max="4610" width="0.85546875" style="615" hidden="1" customWidth="1"/>
    <col min="4611" max="4626" width="2.42578125" style="615" hidden="1" customWidth="1"/>
    <col min="4627" max="4627" width="4" style="615" hidden="1" customWidth="1"/>
    <col min="4628" max="4647" width="2.42578125" style="615" hidden="1" customWidth="1"/>
    <col min="4648" max="4648" width="1.42578125" style="615" hidden="1" customWidth="1"/>
    <col min="4649" max="4864" width="2.42578125" style="615" hidden="1"/>
    <col min="4865" max="4865" width="1.42578125" style="615" hidden="1" customWidth="1"/>
    <col min="4866" max="4866" width="0.85546875" style="615" hidden="1" customWidth="1"/>
    <col min="4867" max="4882" width="2.42578125" style="615" hidden="1" customWidth="1"/>
    <col min="4883" max="4883" width="4" style="615" hidden="1" customWidth="1"/>
    <col min="4884" max="4903" width="2.42578125" style="615" hidden="1" customWidth="1"/>
    <col min="4904" max="4904" width="1.42578125" style="615" hidden="1" customWidth="1"/>
    <col min="4905" max="5120" width="2.42578125" style="615" hidden="1"/>
    <col min="5121" max="5121" width="1.42578125" style="615" hidden="1" customWidth="1"/>
    <col min="5122" max="5122" width="0.85546875" style="615" hidden="1" customWidth="1"/>
    <col min="5123" max="5138" width="2.42578125" style="615" hidden="1" customWidth="1"/>
    <col min="5139" max="5139" width="4" style="615" hidden="1" customWidth="1"/>
    <col min="5140" max="5159" width="2.42578125" style="615" hidden="1" customWidth="1"/>
    <col min="5160" max="5160" width="1.42578125" style="615" hidden="1" customWidth="1"/>
    <col min="5161" max="5376" width="2.42578125" style="615" hidden="1"/>
    <col min="5377" max="5377" width="1.42578125" style="615" hidden="1" customWidth="1"/>
    <col min="5378" max="5378" width="0.85546875" style="615" hidden="1" customWidth="1"/>
    <col min="5379" max="5394" width="2.42578125" style="615" hidden="1" customWidth="1"/>
    <col min="5395" max="5395" width="4" style="615" hidden="1" customWidth="1"/>
    <col min="5396" max="5415" width="2.42578125" style="615" hidden="1" customWidth="1"/>
    <col min="5416" max="5416" width="1.42578125" style="615" hidden="1" customWidth="1"/>
    <col min="5417" max="5632" width="2.42578125" style="615" hidden="1"/>
    <col min="5633" max="5633" width="1.42578125" style="615" hidden="1" customWidth="1"/>
    <col min="5634" max="5634" width="0.85546875" style="615" hidden="1" customWidth="1"/>
    <col min="5635" max="5650" width="2.42578125" style="615" hidden="1" customWidth="1"/>
    <col min="5651" max="5651" width="4" style="615" hidden="1" customWidth="1"/>
    <col min="5652" max="5671" width="2.42578125" style="615" hidden="1" customWidth="1"/>
    <col min="5672" max="5672" width="1.42578125" style="615" hidden="1" customWidth="1"/>
    <col min="5673" max="5888" width="2.42578125" style="615" hidden="1"/>
    <col min="5889" max="5889" width="1.42578125" style="615" hidden="1" customWidth="1"/>
    <col min="5890" max="5890" width="0.85546875" style="615" hidden="1" customWidth="1"/>
    <col min="5891" max="5906" width="2.42578125" style="615" hidden="1" customWidth="1"/>
    <col min="5907" max="5907" width="4" style="615" hidden="1" customWidth="1"/>
    <col min="5908" max="5927" width="2.42578125" style="615" hidden="1" customWidth="1"/>
    <col min="5928" max="5928" width="1.42578125" style="615" hidden="1" customWidth="1"/>
    <col min="5929" max="6144" width="2.42578125" style="615" hidden="1"/>
    <col min="6145" max="6145" width="1.42578125" style="615" hidden="1" customWidth="1"/>
    <col min="6146" max="6146" width="0.85546875" style="615" hidden="1" customWidth="1"/>
    <col min="6147" max="6162" width="2.42578125" style="615" hidden="1" customWidth="1"/>
    <col min="6163" max="6163" width="4" style="615" hidden="1" customWidth="1"/>
    <col min="6164" max="6183" width="2.42578125" style="615" hidden="1" customWidth="1"/>
    <col min="6184" max="6184" width="1.42578125" style="615" hidden="1" customWidth="1"/>
    <col min="6185" max="6400" width="2.42578125" style="615" hidden="1"/>
    <col min="6401" max="6401" width="1.42578125" style="615" hidden="1" customWidth="1"/>
    <col min="6402" max="6402" width="0.85546875" style="615" hidden="1" customWidth="1"/>
    <col min="6403" max="6418" width="2.42578125" style="615" hidden="1" customWidth="1"/>
    <col min="6419" max="6419" width="4" style="615" hidden="1" customWidth="1"/>
    <col min="6420" max="6439" width="2.42578125" style="615" hidden="1" customWidth="1"/>
    <col min="6440" max="6440" width="1.42578125" style="615" hidden="1" customWidth="1"/>
    <col min="6441" max="6656" width="2.42578125" style="615" hidden="1"/>
    <col min="6657" max="6657" width="1.42578125" style="615" hidden="1" customWidth="1"/>
    <col min="6658" max="6658" width="0.85546875" style="615" hidden="1" customWidth="1"/>
    <col min="6659" max="6674" width="2.42578125" style="615" hidden="1" customWidth="1"/>
    <col min="6675" max="6675" width="4" style="615" hidden="1" customWidth="1"/>
    <col min="6676" max="6695" width="2.42578125" style="615" hidden="1" customWidth="1"/>
    <col min="6696" max="6696" width="1.42578125" style="615" hidden="1" customWidth="1"/>
    <col min="6697" max="6912" width="2.42578125" style="615" hidden="1"/>
    <col min="6913" max="6913" width="1.42578125" style="615" hidden="1" customWidth="1"/>
    <col min="6914" max="6914" width="0.85546875" style="615" hidden="1" customWidth="1"/>
    <col min="6915" max="6930" width="2.42578125" style="615" hidden="1" customWidth="1"/>
    <col min="6931" max="6931" width="4" style="615" hidden="1" customWidth="1"/>
    <col min="6932" max="6951" width="2.42578125" style="615" hidden="1" customWidth="1"/>
    <col min="6952" max="6952" width="1.42578125" style="615" hidden="1" customWidth="1"/>
    <col min="6953" max="7168" width="2.42578125" style="615" hidden="1"/>
    <col min="7169" max="7169" width="1.42578125" style="615" hidden="1" customWidth="1"/>
    <col min="7170" max="7170" width="0.85546875" style="615" hidden="1" customWidth="1"/>
    <col min="7171" max="7186" width="2.42578125" style="615" hidden="1" customWidth="1"/>
    <col min="7187" max="7187" width="4" style="615" hidden="1" customWidth="1"/>
    <col min="7188" max="7207" width="2.42578125" style="615" hidden="1" customWidth="1"/>
    <col min="7208" max="7208" width="1.42578125" style="615" hidden="1" customWidth="1"/>
    <col min="7209" max="7424" width="2.42578125" style="615" hidden="1"/>
    <col min="7425" max="7425" width="1.42578125" style="615" hidden="1" customWidth="1"/>
    <col min="7426" max="7426" width="0.85546875" style="615" hidden="1" customWidth="1"/>
    <col min="7427" max="7442" width="2.42578125" style="615" hidden="1" customWidth="1"/>
    <col min="7443" max="7443" width="4" style="615" hidden="1" customWidth="1"/>
    <col min="7444" max="7463" width="2.42578125" style="615" hidden="1" customWidth="1"/>
    <col min="7464" max="7464" width="1.42578125" style="615" hidden="1" customWidth="1"/>
    <col min="7465" max="7680" width="2.42578125" style="615" hidden="1"/>
    <col min="7681" max="7681" width="1.42578125" style="615" hidden="1" customWidth="1"/>
    <col min="7682" max="7682" width="0.85546875" style="615" hidden="1" customWidth="1"/>
    <col min="7683" max="7698" width="2.42578125" style="615" hidden="1" customWidth="1"/>
    <col min="7699" max="7699" width="4" style="615" hidden="1" customWidth="1"/>
    <col min="7700" max="7719" width="2.42578125" style="615" hidden="1" customWidth="1"/>
    <col min="7720" max="7720" width="1.42578125" style="615" hidden="1" customWidth="1"/>
    <col min="7721" max="7936" width="2.42578125" style="615" hidden="1"/>
    <col min="7937" max="7937" width="1.42578125" style="615" hidden="1" customWidth="1"/>
    <col min="7938" max="7938" width="0.85546875" style="615" hidden="1" customWidth="1"/>
    <col min="7939" max="7954" width="2.42578125" style="615" hidden="1" customWidth="1"/>
    <col min="7955" max="7955" width="4" style="615" hidden="1" customWidth="1"/>
    <col min="7956" max="7975" width="2.42578125" style="615" hidden="1" customWidth="1"/>
    <col min="7976" max="7976" width="1.42578125" style="615" hidden="1" customWidth="1"/>
    <col min="7977" max="8192" width="2.42578125" style="615" hidden="1"/>
    <col min="8193" max="8193" width="1.42578125" style="615" hidden="1" customWidth="1"/>
    <col min="8194" max="8194" width="0.85546875" style="615" hidden="1" customWidth="1"/>
    <col min="8195" max="8210" width="2.42578125" style="615" hidden="1" customWidth="1"/>
    <col min="8211" max="8211" width="4" style="615" hidden="1" customWidth="1"/>
    <col min="8212" max="8231" width="2.42578125" style="615" hidden="1" customWidth="1"/>
    <col min="8232" max="8232" width="1.42578125" style="615" hidden="1" customWidth="1"/>
    <col min="8233" max="8448" width="2.42578125" style="615" hidden="1"/>
    <col min="8449" max="8449" width="1.42578125" style="615" hidden="1" customWidth="1"/>
    <col min="8450" max="8450" width="0.85546875" style="615" hidden="1" customWidth="1"/>
    <col min="8451" max="8466" width="2.42578125" style="615" hidden="1" customWidth="1"/>
    <col min="8467" max="8467" width="4" style="615" hidden="1" customWidth="1"/>
    <col min="8468" max="8487" width="2.42578125" style="615" hidden="1" customWidth="1"/>
    <col min="8488" max="8488" width="1.42578125" style="615" hidden="1" customWidth="1"/>
    <col min="8489" max="8704" width="2.42578125" style="615" hidden="1"/>
    <col min="8705" max="8705" width="1.42578125" style="615" hidden="1" customWidth="1"/>
    <col min="8706" max="8706" width="0.85546875" style="615" hidden="1" customWidth="1"/>
    <col min="8707" max="8722" width="2.42578125" style="615" hidden="1" customWidth="1"/>
    <col min="8723" max="8723" width="4" style="615" hidden="1" customWidth="1"/>
    <col min="8724" max="8743" width="2.42578125" style="615" hidden="1" customWidth="1"/>
    <col min="8744" max="8744" width="1.42578125" style="615" hidden="1" customWidth="1"/>
    <col min="8745" max="8960" width="2.42578125" style="615" hidden="1"/>
    <col min="8961" max="8961" width="1.42578125" style="615" hidden="1" customWidth="1"/>
    <col min="8962" max="8962" width="0.85546875" style="615" hidden="1" customWidth="1"/>
    <col min="8963" max="8978" width="2.42578125" style="615" hidden="1" customWidth="1"/>
    <col min="8979" max="8979" width="4" style="615" hidden="1" customWidth="1"/>
    <col min="8980" max="8999" width="2.42578125" style="615" hidden="1" customWidth="1"/>
    <col min="9000" max="9000" width="1.42578125" style="615" hidden="1" customWidth="1"/>
    <col min="9001" max="9216" width="2.42578125" style="615" hidden="1"/>
    <col min="9217" max="9217" width="1.42578125" style="615" hidden="1" customWidth="1"/>
    <col min="9218" max="9218" width="0.85546875" style="615" hidden="1" customWidth="1"/>
    <col min="9219" max="9234" width="2.42578125" style="615" hidden="1" customWidth="1"/>
    <col min="9235" max="9235" width="4" style="615" hidden="1" customWidth="1"/>
    <col min="9236" max="9255" width="2.42578125" style="615" hidden="1" customWidth="1"/>
    <col min="9256" max="9256" width="1.42578125" style="615" hidden="1" customWidth="1"/>
    <col min="9257" max="9472" width="2.42578125" style="615" hidden="1"/>
    <col min="9473" max="9473" width="1.42578125" style="615" hidden="1" customWidth="1"/>
    <col min="9474" max="9474" width="0.85546875" style="615" hidden="1" customWidth="1"/>
    <col min="9475" max="9490" width="2.42578125" style="615" hidden="1" customWidth="1"/>
    <col min="9491" max="9491" width="4" style="615" hidden="1" customWidth="1"/>
    <col min="9492" max="9511" width="2.42578125" style="615" hidden="1" customWidth="1"/>
    <col min="9512" max="9512" width="1.42578125" style="615" hidden="1" customWidth="1"/>
    <col min="9513" max="9728" width="2.42578125" style="615" hidden="1"/>
    <col min="9729" max="9729" width="1.42578125" style="615" hidden="1" customWidth="1"/>
    <col min="9730" max="9730" width="0.85546875" style="615" hidden="1" customWidth="1"/>
    <col min="9731" max="9746" width="2.42578125" style="615" hidden="1" customWidth="1"/>
    <col min="9747" max="9747" width="4" style="615" hidden="1" customWidth="1"/>
    <col min="9748" max="9767" width="2.42578125" style="615" hidden="1" customWidth="1"/>
    <col min="9768" max="9768" width="1.42578125" style="615" hidden="1" customWidth="1"/>
    <col min="9769" max="9984" width="2.42578125" style="615" hidden="1"/>
    <col min="9985" max="9985" width="1.42578125" style="615" hidden="1" customWidth="1"/>
    <col min="9986" max="9986" width="0.85546875" style="615" hidden="1" customWidth="1"/>
    <col min="9987" max="10002" width="2.42578125" style="615" hidden="1" customWidth="1"/>
    <col min="10003" max="10003" width="4" style="615" hidden="1" customWidth="1"/>
    <col min="10004" max="10023" width="2.42578125" style="615" hidden="1" customWidth="1"/>
    <col min="10024" max="10024" width="1.42578125" style="615" hidden="1" customWidth="1"/>
    <col min="10025" max="10240" width="2.42578125" style="615" hidden="1"/>
    <col min="10241" max="10241" width="1.42578125" style="615" hidden="1" customWidth="1"/>
    <col min="10242" max="10242" width="0.85546875" style="615" hidden="1" customWidth="1"/>
    <col min="10243" max="10258" width="2.42578125" style="615" hidden="1" customWidth="1"/>
    <col min="10259" max="10259" width="4" style="615" hidden="1" customWidth="1"/>
    <col min="10260" max="10279" width="2.42578125" style="615" hidden="1" customWidth="1"/>
    <col min="10280" max="10280" width="1.42578125" style="615" hidden="1" customWidth="1"/>
    <col min="10281" max="10496" width="2.42578125" style="615" hidden="1"/>
    <col min="10497" max="10497" width="1.42578125" style="615" hidden="1" customWidth="1"/>
    <col min="10498" max="10498" width="0.85546875" style="615" hidden="1" customWidth="1"/>
    <col min="10499" max="10514" width="2.42578125" style="615" hidden="1" customWidth="1"/>
    <col min="10515" max="10515" width="4" style="615" hidden="1" customWidth="1"/>
    <col min="10516" max="10535" width="2.42578125" style="615" hidden="1" customWidth="1"/>
    <col min="10536" max="10536" width="1.42578125" style="615" hidden="1" customWidth="1"/>
    <col min="10537" max="10752" width="2.42578125" style="615" hidden="1"/>
    <col min="10753" max="10753" width="1.42578125" style="615" hidden="1" customWidth="1"/>
    <col min="10754" max="10754" width="0.85546875" style="615" hidden="1" customWidth="1"/>
    <col min="10755" max="10770" width="2.42578125" style="615" hidden="1" customWidth="1"/>
    <col min="10771" max="10771" width="4" style="615" hidden="1" customWidth="1"/>
    <col min="10772" max="10791" width="2.42578125" style="615" hidden="1" customWidth="1"/>
    <col min="10792" max="10792" width="1.42578125" style="615" hidden="1" customWidth="1"/>
    <col min="10793" max="11008" width="2.42578125" style="615" hidden="1"/>
    <col min="11009" max="11009" width="1.42578125" style="615" hidden="1" customWidth="1"/>
    <col min="11010" max="11010" width="0.85546875" style="615" hidden="1" customWidth="1"/>
    <col min="11011" max="11026" width="2.42578125" style="615" hidden="1" customWidth="1"/>
    <col min="11027" max="11027" width="4" style="615" hidden="1" customWidth="1"/>
    <col min="11028" max="11047" width="2.42578125" style="615" hidden="1" customWidth="1"/>
    <col min="11048" max="11048" width="1.42578125" style="615" hidden="1" customWidth="1"/>
    <col min="11049" max="11264" width="2.42578125" style="615" hidden="1"/>
    <col min="11265" max="11265" width="1.42578125" style="615" hidden="1" customWidth="1"/>
    <col min="11266" max="11266" width="0.85546875" style="615" hidden="1" customWidth="1"/>
    <col min="11267" max="11282" width="2.42578125" style="615" hidden="1" customWidth="1"/>
    <col min="11283" max="11283" width="4" style="615" hidden="1" customWidth="1"/>
    <col min="11284" max="11303" width="2.42578125" style="615" hidden="1" customWidth="1"/>
    <col min="11304" max="11304" width="1.42578125" style="615" hidden="1" customWidth="1"/>
    <col min="11305" max="11520" width="2.42578125" style="615" hidden="1"/>
    <col min="11521" max="11521" width="1.42578125" style="615" hidden="1" customWidth="1"/>
    <col min="11522" max="11522" width="0.85546875" style="615" hidden="1" customWidth="1"/>
    <col min="11523" max="11538" width="2.42578125" style="615" hidden="1" customWidth="1"/>
    <col min="11539" max="11539" width="4" style="615" hidden="1" customWidth="1"/>
    <col min="11540" max="11559" width="2.42578125" style="615" hidden="1" customWidth="1"/>
    <col min="11560" max="11560" width="1.42578125" style="615" hidden="1" customWidth="1"/>
    <col min="11561" max="11776" width="2.42578125" style="615" hidden="1"/>
    <col min="11777" max="11777" width="1.42578125" style="615" hidden="1" customWidth="1"/>
    <col min="11778" max="11778" width="0.85546875" style="615" hidden="1" customWidth="1"/>
    <col min="11779" max="11794" width="2.42578125" style="615" hidden="1" customWidth="1"/>
    <col min="11795" max="11795" width="4" style="615" hidden="1" customWidth="1"/>
    <col min="11796" max="11815" width="2.42578125" style="615" hidden="1" customWidth="1"/>
    <col min="11816" max="11816" width="1.42578125" style="615" hidden="1" customWidth="1"/>
    <col min="11817" max="12032" width="2.42578125" style="615" hidden="1"/>
    <col min="12033" max="12033" width="1.42578125" style="615" hidden="1" customWidth="1"/>
    <col min="12034" max="12034" width="0.85546875" style="615" hidden="1" customWidth="1"/>
    <col min="12035" max="12050" width="2.42578125" style="615" hidden="1" customWidth="1"/>
    <col min="12051" max="12051" width="4" style="615" hidden="1" customWidth="1"/>
    <col min="12052" max="12071" width="2.42578125" style="615" hidden="1" customWidth="1"/>
    <col min="12072" max="12072" width="1.42578125" style="615" hidden="1" customWidth="1"/>
    <col min="12073" max="12288" width="2.42578125" style="615" hidden="1"/>
    <col min="12289" max="12289" width="1.42578125" style="615" hidden="1" customWidth="1"/>
    <col min="12290" max="12290" width="0.85546875" style="615" hidden="1" customWidth="1"/>
    <col min="12291" max="12306" width="2.42578125" style="615" hidden="1" customWidth="1"/>
    <col min="12307" max="12307" width="4" style="615" hidden="1" customWidth="1"/>
    <col min="12308" max="12327" width="2.42578125" style="615" hidden="1" customWidth="1"/>
    <col min="12328" max="12328" width="1.42578125" style="615" hidden="1" customWidth="1"/>
    <col min="12329" max="12544" width="2.42578125" style="615" hidden="1"/>
    <col min="12545" max="12545" width="1.42578125" style="615" hidden="1" customWidth="1"/>
    <col min="12546" max="12546" width="0.85546875" style="615" hidden="1" customWidth="1"/>
    <col min="12547" max="12562" width="2.42578125" style="615" hidden="1" customWidth="1"/>
    <col min="12563" max="12563" width="4" style="615" hidden="1" customWidth="1"/>
    <col min="12564" max="12583" width="2.42578125" style="615" hidden="1" customWidth="1"/>
    <col min="12584" max="12584" width="1.42578125" style="615" hidden="1" customWidth="1"/>
    <col min="12585" max="12800" width="2.42578125" style="615" hidden="1"/>
    <col min="12801" max="12801" width="1.42578125" style="615" hidden="1" customWidth="1"/>
    <col min="12802" max="12802" width="0.85546875" style="615" hidden="1" customWidth="1"/>
    <col min="12803" max="12818" width="2.42578125" style="615" hidden="1" customWidth="1"/>
    <col min="12819" max="12819" width="4" style="615" hidden="1" customWidth="1"/>
    <col min="12820" max="12839" width="2.42578125" style="615" hidden="1" customWidth="1"/>
    <col min="12840" max="12840" width="1.42578125" style="615" hidden="1" customWidth="1"/>
    <col min="12841" max="13056" width="2.42578125" style="615" hidden="1"/>
    <col min="13057" max="13057" width="1.42578125" style="615" hidden="1" customWidth="1"/>
    <col min="13058" max="13058" width="0.85546875" style="615" hidden="1" customWidth="1"/>
    <col min="13059" max="13074" width="2.42578125" style="615" hidden="1" customWidth="1"/>
    <col min="13075" max="13075" width="4" style="615" hidden="1" customWidth="1"/>
    <col min="13076" max="13095" width="2.42578125" style="615" hidden="1" customWidth="1"/>
    <col min="13096" max="13096" width="1.42578125" style="615" hidden="1" customWidth="1"/>
    <col min="13097" max="13312" width="2.42578125" style="615" hidden="1"/>
    <col min="13313" max="13313" width="1.42578125" style="615" hidden="1" customWidth="1"/>
    <col min="13314" max="13314" width="0.85546875" style="615" hidden="1" customWidth="1"/>
    <col min="13315" max="13330" width="2.42578125" style="615" hidden="1" customWidth="1"/>
    <col min="13331" max="13331" width="4" style="615" hidden="1" customWidth="1"/>
    <col min="13332" max="13351" width="2.42578125" style="615" hidden="1" customWidth="1"/>
    <col min="13352" max="13352" width="1.42578125" style="615" hidden="1" customWidth="1"/>
    <col min="13353" max="13568" width="2.42578125" style="615" hidden="1"/>
    <col min="13569" max="13569" width="1.42578125" style="615" hidden="1" customWidth="1"/>
    <col min="13570" max="13570" width="0.85546875" style="615" hidden="1" customWidth="1"/>
    <col min="13571" max="13586" width="2.42578125" style="615" hidden="1" customWidth="1"/>
    <col min="13587" max="13587" width="4" style="615" hidden="1" customWidth="1"/>
    <col min="13588" max="13607" width="2.42578125" style="615" hidden="1" customWidth="1"/>
    <col min="13608" max="13608" width="1.42578125" style="615" hidden="1" customWidth="1"/>
    <col min="13609" max="13824" width="2.42578125" style="615" hidden="1"/>
    <col min="13825" max="13825" width="1.42578125" style="615" hidden="1" customWidth="1"/>
    <col min="13826" max="13826" width="0.85546875" style="615" hidden="1" customWidth="1"/>
    <col min="13827" max="13842" width="2.42578125" style="615" hidden="1" customWidth="1"/>
    <col min="13843" max="13843" width="4" style="615" hidden="1" customWidth="1"/>
    <col min="13844" max="13863" width="2.42578125" style="615" hidden="1" customWidth="1"/>
    <col min="13864" max="13864" width="1.42578125" style="615" hidden="1" customWidth="1"/>
    <col min="13865" max="14080" width="2.42578125" style="615" hidden="1"/>
    <col min="14081" max="14081" width="1.42578125" style="615" hidden="1" customWidth="1"/>
    <col min="14082" max="14082" width="0.85546875" style="615" hidden="1" customWidth="1"/>
    <col min="14083" max="14098" width="2.42578125" style="615" hidden="1" customWidth="1"/>
    <col min="14099" max="14099" width="4" style="615" hidden="1" customWidth="1"/>
    <col min="14100" max="14119" width="2.42578125" style="615" hidden="1" customWidth="1"/>
    <col min="14120" max="14120" width="1.42578125" style="615" hidden="1" customWidth="1"/>
    <col min="14121" max="14336" width="2.42578125" style="615" hidden="1"/>
    <col min="14337" max="14337" width="1.42578125" style="615" hidden="1" customWidth="1"/>
    <col min="14338" max="14338" width="0.85546875" style="615" hidden="1" customWidth="1"/>
    <col min="14339" max="14354" width="2.42578125" style="615" hidden="1" customWidth="1"/>
    <col min="14355" max="14355" width="4" style="615" hidden="1" customWidth="1"/>
    <col min="14356" max="14375" width="2.42578125" style="615" hidden="1" customWidth="1"/>
    <col min="14376" max="14376" width="1.42578125" style="615" hidden="1" customWidth="1"/>
    <col min="14377" max="14592" width="2.42578125" style="615" hidden="1"/>
    <col min="14593" max="14593" width="1.42578125" style="615" hidden="1" customWidth="1"/>
    <col min="14594" max="14594" width="0.85546875" style="615" hidden="1" customWidth="1"/>
    <col min="14595" max="14610" width="2.42578125" style="615" hidden="1" customWidth="1"/>
    <col min="14611" max="14611" width="4" style="615" hidden="1" customWidth="1"/>
    <col min="14612" max="14631" width="2.42578125" style="615" hidden="1" customWidth="1"/>
    <col min="14632" max="14632" width="1.42578125" style="615" hidden="1" customWidth="1"/>
    <col min="14633" max="14848" width="2.42578125" style="615" hidden="1"/>
    <col min="14849" max="14849" width="1.42578125" style="615" hidden="1" customWidth="1"/>
    <col min="14850" max="14850" width="0.85546875" style="615" hidden="1" customWidth="1"/>
    <col min="14851" max="14866" width="2.42578125" style="615" hidden="1" customWidth="1"/>
    <col min="14867" max="14867" width="4" style="615" hidden="1" customWidth="1"/>
    <col min="14868" max="14887" width="2.42578125" style="615" hidden="1" customWidth="1"/>
    <col min="14888" max="14888" width="1.42578125" style="615" hidden="1" customWidth="1"/>
    <col min="14889" max="15104" width="2.42578125" style="615" hidden="1"/>
    <col min="15105" max="15105" width="1.42578125" style="615" hidden="1" customWidth="1"/>
    <col min="15106" max="15106" width="0.85546875" style="615" hidden="1" customWidth="1"/>
    <col min="15107" max="15122" width="2.42578125" style="615" hidden="1" customWidth="1"/>
    <col min="15123" max="15123" width="4" style="615" hidden="1" customWidth="1"/>
    <col min="15124" max="15143" width="2.42578125" style="615" hidden="1" customWidth="1"/>
    <col min="15144" max="15144" width="1.42578125" style="615" hidden="1" customWidth="1"/>
    <col min="15145" max="15360" width="2.42578125" style="615" hidden="1"/>
    <col min="15361" max="15361" width="1.42578125" style="615" hidden="1" customWidth="1"/>
    <col min="15362" max="15362" width="0.85546875" style="615" hidden="1" customWidth="1"/>
    <col min="15363" max="15378" width="2.42578125" style="615" hidden="1" customWidth="1"/>
    <col min="15379" max="15379" width="4" style="615" hidden="1" customWidth="1"/>
    <col min="15380" max="15399" width="2.42578125" style="615" hidden="1" customWidth="1"/>
    <col min="15400" max="15400" width="1.42578125" style="615" hidden="1" customWidth="1"/>
    <col min="15401" max="15616" width="2.42578125" style="615" hidden="1"/>
    <col min="15617" max="15617" width="1.42578125" style="615" hidden="1" customWidth="1"/>
    <col min="15618" max="15618" width="0.85546875" style="615" hidden="1" customWidth="1"/>
    <col min="15619" max="15634" width="2.42578125" style="615" hidden="1" customWidth="1"/>
    <col min="15635" max="15635" width="4" style="615" hidden="1" customWidth="1"/>
    <col min="15636" max="15655" width="2.42578125" style="615" hidden="1" customWidth="1"/>
    <col min="15656" max="15656" width="1.42578125" style="615" hidden="1" customWidth="1"/>
    <col min="15657" max="15872" width="2.42578125" style="615" hidden="1"/>
    <col min="15873" max="15873" width="1.42578125" style="615" hidden="1" customWidth="1"/>
    <col min="15874" max="15874" width="0.85546875" style="615" hidden="1" customWidth="1"/>
    <col min="15875" max="15890" width="2.42578125" style="615" hidden="1" customWidth="1"/>
    <col min="15891" max="15891" width="4" style="615" hidden="1" customWidth="1"/>
    <col min="15892" max="15911" width="2.42578125" style="615" hidden="1" customWidth="1"/>
    <col min="15912" max="15912" width="1.42578125" style="615" hidden="1" customWidth="1"/>
    <col min="15913" max="16128" width="2.42578125" style="615" hidden="1"/>
    <col min="16129" max="16129" width="1.42578125" style="615" hidden="1" customWidth="1"/>
    <col min="16130" max="16130" width="0.85546875" style="615" hidden="1" customWidth="1"/>
    <col min="16131" max="16146" width="2.42578125" style="615" hidden="1" customWidth="1"/>
    <col min="16147" max="16147" width="4" style="615" hidden="1" customWidth="1"/>
    <col min="16148" max="16167" width="2.42578125" style="615" hidden="1" customWidth="1"/>
    <col min="16168" max="16168" width="1.42578125" style="615" hidden="1" customWidth="1"/>
    <col min="16169" max="16384" width="2.42578125" style="615" hidden="1"/>
  </cols>
  <sheetData>
    <row r="1" spans="1:98" ht="12.75" customHeight="1">
      <c r="A1" s="3311" t="s">
        <v>1513</v>
      </c>
      <c r="B1" s="3311"/>
      <c r="C1" s="3311"/>
      <c r="D1" s="3311"/>
      <c r="E1" s="3311"/>
      <c r="F1" s="3311"/>
      <c r="G1" s="3311"/>
      <c r="H1" s="3311"/>
      <c r="I1" s="3311"/>
      <c r="J1" s="3311"/>
      <c r="K1" s="3311"/>
      <c r="L1" s="3311"/>
      <c r="M1" s="3311"/>
      <c r="N1" s="3311"/>
      <c r="O1" s="3311"/>
      <c r="P1" s="3311"/>
      <c r="Q1" s="3311"/>
      <c r="R1" s="3311"/>
      <c r="S1" s="3311"/>
      <c r="T1" s="3311"/>
      <c r="U1" s="3311"/>
      <c r="V1" s="3311"/>
      <c r="W1" s="3311"/>
      <c r="X1" s="3311"/>
      <c r="Y1" s="3311"/>
      <c r="Z1" s="3311"/>
      <c r="AA1" s="3311"/>
      <c r="AB1" s="3311"/>
      <c r="AC1" s="3311"/>
      <c r="AD1" s="3311"/>
      <c r="AE1" s="3311"/>
      <c r="AF1" s="3311"/>
      <c r="AG1" s="3311"/>
      <c r="AH1" s="3311"/>
      <c r="AI1" s="3311"/>
      <c r="AJ1" s="3311"/>
      <c r="AK1" s="3311"/>
      <c r="AL1" s="3311"/>
      <c r="AM1" s="3311"/>
      <c r="AN1" s="3311"/>
      <c r="AO1" s="614"/>
      <c r="AP1" s="614"/>
      <c r="AQ1" s="614"/>
      <c r="AR1" s="614"/>
      <c r="AS1" s="614"/>
      <c r="AT1" s="614"/>
      <c r="AU1" s="614"/>
      <c r="AV1" s="614"/>
      <c r="AW1" s="614"/>
      <c r="AX1" s="614"/>
      <c r="AY1" s="614"/>
      <c r="AZ1" s="614"/>
      <c r="BA1" s="614"/>
      <c r="BB1" s="614"/>
      <c r="BC1" s="614"/>
      <c r="BD1" s="614"/>
      <c r="BE1" s="614"/>
      <c r="BF1" s="614"/>
      <c r="BG1" s="614"/>
      <c r="BH1" s="614"/>
      <c r="BI1" s="614"/>
      <c r="BJ1" s="614"/>
      <c r="BK1" s="614"/>
      <c r="BL1" s="614"/>
      <c r="BM1" s="614"/>
      <c r="BN1" s="614"/>
      <c r="BO1" s="614"/>
      <c r="BP1" s="614"/>
      <c r="BQ1" s="614"/>
      <c r="BR1" s="614"/>
      <c r="BS1" s="614"/>
      <c r="BT1" s="614"/>
      <c r="BU1" s="614"/>
      <c r="BV1" s="614"/>
      <c r="BW1" s="614"/>
      <c r="BX1" s="614"/>
      <c r="BY1" s="614"/>
      <c r="BZ1" s="614"/>
      <c r="CA1" s="614"/>
      <c r="CB1" s="614"/>
      <c r="CC1" s="614"/>
      <c r="CD1" s="614"/>
      <c r="CE1" s="614"/>
      <c r="CF1" s="614"/>
      <c r="CG1" s="614"/>
      <c r="CH1" s="614"/>
      <c r="CI1" s="614"/>
      <c r="CJ1" s="614"/>
      <c r="CK1" s="614"/>
      <c r="CL1" s="614"/>
      <c r="CM1" s="614"/>
      <c r="CN1" s="614"/>
      <c r="CO1" s="614"/>
      <c r="CP1" s="614"/>
      <c r="CQ1" s="614"/>
      <c r="CR1" s="614"/>
      <c r="CS1" s="614"/>
      <c r="CT1" s="614"/>
    </row>
    <row r="2" spans="1:98" ht="13.5" thickBot="1">
      <c r="A2" s="3312"/>
      <c r="B2" s="3312"/>
      <c r="C2" s="3312"/>
      <c r="D2" s="3312"/>
      <c r="E2" s="3312"/>
      <c r="F2" s="3312"/>
      <c r="G2" s="3312"/>
      <c r="H2" s="3312"/>
      <c r="I2" s="3312"/>
      <c r="J2" s="3312"/>
      <c r="K2" s="3312"/>
      <c r="L2" s="3312"/>
      <c r="M2" s="3312"/>
      <c r="N2" s="3312"/>
      <c r="O2" s="3312"/>
      <c r="P2" s="3312"/>
      <c r="Q2" s="3312"/>
      <c r="R2" s="3312"/>
      <c r="S2" s="3312"/>
      <c r="T2" s="3312"/>
      <c r="U2" s="3312"/>
      <c r="V2" s="3312"/>
      <c r="W2" s="3312"/>
      <c r="X2" s="3312"/>
      <c r="Y2" s="3312"/>
      <c r="Z2" s="3312"/>
      <c r="AA2" s="3312"/>
      <c r="AB2" s="3312"/>
      <c r="AC2" s="3312"/>
      <c r="AD2" s="3312"/>
      <c r="AE2" s="3312"/>
      <c r="AF2" s="3312"/>
      <c r="AG2" s="3312"/>
      <c r="AH2" s="3312"/>
      <c r="AI2" s="3312"/>
      <c r="AJ2" s="3312"/>
      <c r="AK2" s="3312"/>
      <c r="AL2" s="3312"/>
      <c r="AM2" s="3312"/>
      <c r="AN2" s="3312"/>
      <c r="AO2" s="614"/>
      <c r="AP2" s="614"/>
      <c r="AQ2" s="614"/>
      <c r="AR2" s="614"/>
      <c r="AS2" s="614"/>
      <c r="AT2" s="614"/>
      <c r="AU2" s="614"/>
      <c r="AV2" s="614"/>
      <c r="AW2" s="614"/>
      <c r="AX2" s="614"/>
      <c r="AY2" s="614"/>
      <c r="AZ2" s="614"/>
      <c r="BA2" s="614"/>
      <c r="BB2" s="614"/>
      <c r="BC2" s="614"/>
      <c r="BD2" s="614"/>
      <c r="BE2" s="614"/>
      <c r="BF2" s="614"/>
      <c r="BG2" s="614"/>
      <c r="BH2" s="614"/>
      <c r="BI2" s="614"/>
      <c r="BJ2" s="614"/>
      <c r="BK2" s="614"/>
      <c r="BL2" s="614"/>
      <c r="BM2" s="614"/>
      <c r="BN2" s="614"/>
      <c r="BO2" s="614"/>
      <c r="BP2" s="614"/>
      <c r="BQ2" s="614"/>
      <c r="BR2" s="614"/>
      <c r="BS2" s="614"/>
      <c r="BT2" s="614"/>
      <c r="BU2" s="614"/>
      <c r="BV2" s="614"/>
      <c r="BW2" s="614"/>
      <c r="BX2" s="614"/>
      <c r="BY2" s="614"/>
      <c r="BZ2" s="614"/>
      <c r="CA2" s="614"/>
      <c r="CB2" s="614"/>
      <c r="CC2" s="614"/>
      <c r="CD2" s="614"/>
      <c r="CE2" s="614"/>
      <c r="CF2" s="614"/>
      <c r="CG2" s="614"/>
      <c r="CH2" s="614"/>
      <c r="CI2" s="614"/>
      <c r="CJ2" s="614"/>
      <c r="CK2" s="614"/>
      <c r="CL2" s="614"/>
      <c r="CM2" s="614"/>
      <c r="CN2" s="614"/>
      <c r="CO2" s="614"/>
      <c r="CP2" s="614"/>
      <c r="CQ2" s="614"/>
      <c r="CR2" s="614"/>
      <c r="CS2" s="614"/>
      <c r="CT2" s="614"/>
    </row>
    <row r="3" spans="1:98" s="616" customFormat="1" ht="13.5" thickTop="1">
      <c r="A3" s="616" t="str">
        <f>+A1</f>
        <v>V. BASIS AND CREDITS : 4% FEDERAL AND STATE CREDIT</v>
      </c>
      <c r="B3" s="617"/>
      <c r="C3" s="157"/>
      <c r="D3" s="157"/>
      <c r="E3" s="157"/>
      <c r="F3" s="157"/>
      <c r="G3" s="157"/>
      <c r="H3" s="157"/>
      <c r="I3" s="157"/>
      <c r="J3" s="618"/>
      <c r="K3" s="618"/>
      <c r="L3" s="618"/>
      <c r="M3" s="618"/>
      <c r="N3" s="618"/>
      <c r="O3" s="618"/>
      <c r="P3" s="618"/>
      <c r="Q3" s="618"/>
      <c r="R3" s="618"/>
      <c r="S3" s="618"/>
      <c r="T3" s="618"/>
      <c r="U3" s="618"/>
      <c r="V3" s="618"/>
      <c r="W3" s="618"/>
      <c r="X3" s="618"/>
      <c r="Y3" s="618"/>
      <c r="Z3" s="618"/>
      <c r="AA3" s="618"/>
      <c r="AB3" s="618"/>
      <c r="AC3" s="618"/>
      <c r="AD3" s="618"/>
      <c r="AE3" s="618"/>
      <c r="AF3" s="618"/>
      <c r="AG3" s="618"/>
      <c r="AH3" s="618"/>
      <c r="AI3" s="618"/>
      <c r="AJ3" s="618"/>
      <c r="AK3" s="618"/>
      <c r="AL3" s="618"/>
      <c r="AM3" s="618"/>
      <c r="AN3" s="618"/>
      <c r="AO3" s="619"/>
      <c r="AP3" s="619"/>
      <c r="AQ3" s="619"/>
      <c r="AR3" s="619"/>
      <c r="AS3" s="619"/>
      <c r="AT3" s="619"/>
      <c r="AU3" s="619"/>
      <c r="AV3" s="619"/>
      <c r="AW3" s="619"/>
      <c r="AX3" s="619"/>
      <c r="AY3" s="619"/>
      <c r="AZ3" s="619"/>
      <c r="BA3" s="619"/>
      <c r="BB3" s="619"/>
      <c r="BC3" s="619"/>
      <c r="BD3" s="619"/>
      <c r="BE3" s="619"/>
      <c r="BF3" s="619"/>
      <c r="BG3" s="619"/>
      <c r="BH3" s="619"/>
      <c r="BI3" s="619"/>
      <c r="BJ3" s="619"/>
      <c r="BK3" s="619"/>
      <c r="BL3" s="619"/>
      <c r="BM3" s="619"/>
      <c r="BN3" s="619"/>
      <c r="BO3" s="619"/>
      <c r="BP3" s="619"/>
      <c r="BQ3" s="619"/>
      <c r="BR3" s="619"/>
      <c r="BS3" s="619"/>
      <c r="BT3" s="619"/>
      <c r="BU3" s="619"/>
      <c r="BV3" s="619"/>
      <c r="BW3" s="619"/>
      <c r="BX3" s="619"/>
      <c r="BY3" s="619"/>
      <c r="BZ3" s="619"/>
      <c r="CA3" s="619"/>
      <c r="CB3" s="619"/>
      <c r="CC3" s="619"/>
      <c r="CD3" s="619"/>
      <c r="CE3" s="619"/>
      <c r="CF3" s="619"/>
      <c r="CG3" s="619"/>
      <c r="CH3" s="619"/>
      <c r="CI3" s="619"/>
      <c r="CJ3" s="619"/>
      <c r="CK3" s="619"/>
      <c r="CL3" s="619"/>
      <c r="CM3" s="619"/>
      <c r="CN3" s="619"/>
      <c r="CO3" s="619"/>
      <c r="CP3" s="619"/>
      <c r="CQ3" s="619"/>
      <c r="CR3" s="619"/>
      <c r="CS3" s="619"/>
      <c r="CT3" s="619"/>
    </row>
    <row r="4" spans="1:98" ht="12.75">
      <c r="A4" s="620"/>
      <c r="B4" s="615"/>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4"/>
      <c r="AP4" s="614"/>
      <c r="AQ4" s="614"/>
      <c r="AR4" s="614"/>
      <c r="AS4" s="614"/>
      <c r="AT4" s="614"/>
      <c r="AU4" s="614"/>
      <c r="AV4" s="614"/>
      <c r="AW4" s="614"/>
      <c r="AX4" s="614"/>
      <c r="AY4" s="614"/>
      <c r="AZ4" s="614"/>
      <c r="BA4" s="614"/>
      <c r="BB4" s="614"/>
      <c r="BC4" s="614"/>
      <c r="BD4" s="614"/>
      <c r="BE4" s="614"/>
      <c r="BF4" s="614"/>
      <c r="BG4" s="614"/>
      <c r="BH4" s="614"/>
      <c r="BI4" s="614"/>
      <c r="BJ4" s="614"/>
      <c r="BK4" s="614"/>
      <c r="BL4" s="614"/>
      <c r="BM4" s="614"/>
      <c r="BN4" s="614"/>
      <c r="BO4" s="614"/>
      <c r="BP4" s="614"/>
      <c r="BQ4" s="614"/>
      <c r="BR4" s="614"/>
      <c r="BS4" s="614"/>
      <c r="BT4" s="614"/>
      <c r="BU4" s="614"/>
      <c r="BV4" s="614"/>
      <c r="BW4" s="614"/>
      <c r="BX4" s="614"/>
      <c r="BY4" s="614"/>
      <c r="BZ4" s="614"/>
      <c r="CA4" s="614"/>
      <c r="CB4" s="614"/>
      <c r="CC4" s="614"/>
      <c r="CD4" s="614"/>
      <c r="CE4" s="614"/>
      <c r="CF4" s="614"/>
      <c r="CG4" s="614"/>
      <c r="CH4" s="614"/>
      <c r="CI4" s="614"/>
      <c r="CJ4" s="614"/>
      <c r="CK4" s="614"/>
      <c r="CL4" s="614"/>
      <c r="CM4" s="614"/>
      <c r="CN4" s="614"/>
      <c r="CO4" s="614"/>
      <c r="CP4" s="614"/>
      <c r="CQ4" s="614"/>
      <c r="CR4" s="614"/>
      <c r="CS4" s="614"/>
      <c r="CT4" s="614"/>
    </row>
    <row r="5" spans="1:98" ht="12.75">
      <c r="A5" s="620" t="s">
        <v>328</v>
      </c>
      <c r="B5" s="720"/>
      <c r="C5" s="620" t="s">
        <v>127</v>
      </c>
      <c r="D5" s="615"/>
      <c r="E5" s="615"/>
      <c r="F5" s="620"/>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5"/>
      <c r="AO5" s="614"/>
      <c r="AP5" s="614"/>
      <c r="AQ5" s="614"/>
      <c r="AR5" s="614"/>
      <c r="AS5" s="614"/>
      <c r="AT5" s="614"/>
      <c r="AU5" s="614"/>
      <c r="AV5" s="614"/>
      <c r="AW5" s="614"/>
      <c r="AX5" s="614"/>
      <c r="AY5" s="614"/>
      <c r="AZ5" s="614"/>
      <c r="BA5" s="614"/>
      <c r="BB5" s="614"/>
      <c r="BC5" s="614"/>
      <c r="BD5" s="614"/>
      <c r="BE5" s="614"/>
      <c r="BF5" s="614"/>
      <c r="BG5" s="614"/>
      <c r="BH5" s="614"/>
      <c r="BI5" s="614"/>
      <c r="BJ5" s="614"/>
      <c r="BK5" s="614"/>
      <c r="BL5" s="614"/>
      <c r="BM5" s="614"/>
      <c r="BN5" s="614"/>
      <c r="BO5" s="614"/>
      <c r="BP5" s="614"/>
      <c r="BQ5" s="614"/>
      <c r="BR5" s="614"/>
      <c r="BS5" s="614"/>
      <c r="BT5" s="614"/>
      <c r="BU5" s="614"/>
      <c r="BV5" s="614"/>
      <c r="BW5" s="614"/>
      <c r="BX5" s="614"/>
      <c r="BY5" s="614"/>
      <c r="BZ5" s="614"/>
      <c r="CA5" s="614"/>
      <c r="CB5" s="614"/>
      <c r="CC5" s="614"/>
      <c r="CD5" s="614"/>
      <c r="CE5" s="614"/>
      <c r="CF5" s="614"/>
      <c r="CG5" s="614"/>
      <c r="CH5" s="614"/>
      <c r="CI5" s="614"/>
      <c r="CJ5" s="614"/>
      <c r="CK5" s="614"/>
      <c r="CL5" s="614"/>
      <c r="CM5" s="614"/>
      <c r="CN5" s="614"/>
      <c r="CO5" s="614"/>
      <c r="CP5" s="614"/>
      <c r="CQ5" s="614"/>
      <c r="CR5" s="614"/>
      <c r="CS5" s="614"/>
      <c r="CT5" s="614"/>
    </row>
    <row r="6" spans="1:98" ht="12.75">
      <c r="A6" s="620"/>
      <c r="B6" s="615"/>
      <c r="C6" s="670" t="s">
        <v>1448</v>
      </c>
      <c r="D6" s="615"/>
      <c r="E6" s="615"/>
      <c r="F6" s="615"/>
      <c r="G6" s="615"/>
      <c r="H6" s="615"/>
      <c r="I6" s="615"/>
      <c r="J6" s="615"/>
      <c r="K6" s="615"/>
      <c r="L6" s="615"/>
      <c r="M6" s="615"/>
      <c r="N6" s="615"/>
      <c r="O6" s="615"/>
      <c r="P6" s="615"/>
      <c r="Q6" s="615"/>
      <c r="R6" s="615"/>
      <c r="S6" s="615"/>
      <c r="T6" s="615"/>
      <c r="U6" s="615"/>
      <c r="V6" s="615"/>
      <c r="W6" s="615"/>
      <c r="X6" s="615"/>
      <c r="Y6" s="615"/>
      <c r="Z6" s="615"/>
      <c r="AA6" s="616"/>
      <c r="AB6" s="615"/>
      <c r="AC6" s="615"/>
      <c r="AD6" s="615"/>
      <c r="AE6" s="615"/>
      <c r="AF6" s="615"/>
      <c r="AG6" s="615"/>
      <c r="AH6" s="615"/>
      <c r="AI6" s="615"/>
      <c r="AJ6" s="615"/>
      <c r="AK6" s="615"/>
      <c r="AL6" s="615"/>
      <c r="AM6" s="615"/>
      <c r="AN6" s="615"/>
      <c r="AO6" s="614"/>
      <c r="AP6" s="614"/>
      <c r="AQ6" s="614"/>
      <c r="AR6" s="614"/>
      <c r="AS6" s="614"/>
      <c r="AT6" s="614"/>
      <c r="AU6" s="614"/>
      <c r="AV6" s="614"/>
      <c r="AW6" s="614"/>
      <c r="AX6" s="614"/>
      <c r="AY6" s="614"/>
      <c r="AZ6" s="614"/>
      <c r="BA6" s="614"/>
      <c r="BB6" s="614"/>
      <c r="BC6" s="614"/>
      <c r="BD6" s="614"/>
      <c r="BE6" s="614"/>
      <c r="BF6" s="614"/>
      <c r="BG6" s="614"/>
      <c r="BH6" s="614"/>
      <c r="BI6" s="614"/>
      <c r="BJ6" s="614"/>
      <c r="BK6" s="614"/>
      <c r="BL6" s="614"/>
      <c r="BM6" s="614"/>
      <c r="BN6" s="614"/>
      <c r="BO6" s="614"/>
      <c r="BP6" s="614"/>
      <c r="BQ6" s="614"/>
      <c r="BR6" s="614"/>
      <c r="BS6" s="614"/>
      <c r="BT6" s="614"/>
      <c r="BU6" s="614"/>
      <c r="BV6" s="614"/>
      <c r="BW6" s="614"/>
      <c r="BX6" s="614"/>
      <c r="BY6" s="614"/>
      <c r="BZ6" s="614"/>
      <c r="CA6" s="614"/>
      <c r="CB6" s="614"/>
      <c r="CC6" s="614"/>
      <c r="CD6" s="614"/>
      <c r="CE6" s="614"/>
      <c r="CF6" s="614"/>
      <c r="CG6" s="614"/>
      <c r="CH6" s="614"/>
      <c r="CI6" s="614"/>
      <c r="CJ6" s="614"/>
      <c r="CK6" s="614"/>
      <c r="CL6" s="614"/>
      <c r="CM6" s="614"/>
      <c r="CN6" s="614"/>
      <c r="CO6" s="614"/>
      <c r="CP6" s="614"/>
      <c r="CQ6" s="614"/>
      <c r="CR6" s="614"/>
      <c r="CS6" s="614"/>
      <c r="CT6" s="614"/>
    </row>
    <row r="7" spans="1:98" ht="13.35" customHeight="1">
      <c r="A7" s="615"/>
      <c r="B7" s="621"/>
      <c r="C7" s="622"/>
      <c r="D7" s="622"/>
      <c r="E7" s="622"/>
      <c r="F7" s="622"/>
      <c r="G7" s="622"/>
      <c r="H7" s="622"/>
      <c r="I7" s="622"/>
      <c r="J7" s="622"/>
      <c r="K7" s="622"/>
      <c r="L7" s="622"/>
      <c r="M7" s="622"/>
      <c r="N7" s="622"/>
      <c r="O7" s="622"/>
      <c r="P7" s="622"/>
      <c r="Q7" s="622"/>
      <c r="R7" s="622"/>
      <c r="S7" s="622"/>
      <c r="T7" s="3313" t="str">
        <f xml:space="preserve"> IF(T25=100%,'Sources and Basis Breakdown'!G2,'Sources and Basis Breakdown'!F2)</f>
        <v>30% PVC for New Const/
Rehabilitation
DDA/QCT
Building(s)</v>
      </c>
      <c r="U7" s="3313"/>
      <c r="V7" s="3313"/>
      <c r="W7" s="3313"/>
      <c r="X7" s="3313"/>
      <c r="Y7" s="3313" t="str">
        <f>IF(T25=100%," ",'Sources and Basis Breakdown'!G2)</f>
        <v>30% PVC for New Const/
Rehabilitation
NON-DDA/
NON-QCT Building(s)</v>
      </c>
      <c r="Z7" s="3313"/>
      <c r="AA7" s="3313"/>
      <c r="AB7" s="3313"/>
      <c r="AC7" s="3313"/>
      <c r="AD7" s="3313" t="str">
        <f xml:space="preserve"> IF(T25=100%, 'Sources and Basis Breakdown'!J2,'Sources and Basis Breakdown'!I2)</f>
        <v>30% PVC for Acquisition
DDA/QCT Building(s)</v>
      </c>
      <c r="AE7" s="3313"/>
      <c r="AF7" s="3313"/>
      <c r="AG7" s="3313"/>
      <c r="AH7" s="3313"/>
      <c r="AI7" s="3313" t="str">
        <f>IF(T25=100%," ",'Sources and Basis Breakdown'!J2)</f>
        <v>30% PVC for Acquisition
NON-DDA/
NON-QCT Building(s)</v>
      </c>
      <c r="AJ7" s="3313"/>
      <c r="AK7" s="3313"/>
      <c r="AL7" s="3313"/>
      <c r="AM7" s="3313"/>
      <c r="AN7" s="615"/>
      <c r="AO7" s="614"/>
      <c r="AP7" s="614"/>
      <c r="AQ7" s="614"/>
      <c r="AR7" s="614"/>
      <c r="AS7" s="614"/>
      <c r="AT7" s="614"/>
      <c r="AU7" s="614"/>
      <c r="AV7" s="614"/>
      <c r="AW7" s="614"/>
      <c r="AX7" s="614"/>
      <c r="AY7" s="614"/>
      <c r="AZ7" s="614"/>
      <c r="BA7" s="614"/>
      <c r="BB7" s="614"/>
      <c r="BC7" s="614"/>
      <c r="BD7" s="614"/>
      <c r="BE7" s="614"/>
      <c r="BF7" s="614"/>
      <c r="BG7" s="614"/>
      <c r="BH7" s="614"/>
      <c r="BI7" s="614"/>
      <c r="BJ7" s="614"/>
      <c r="BK7" s="614"/>
      <c r="BL7" s="614"/>
      <c r="BM7" s="614"/>
      <c r="BN7" s="614"/>
      <c r="BO7" s="614"/>
      <c r="BP7" s="614"/>
      <c r="BQ7" s="614"/>
      <c r="BR7" s="614"/>
      <c r="BS7" s="614"/>
      <c r="BT7" s="614"/>
      <c r="BU7" s="614"/>
      <c r="BV7" s="614"/>
      <c r="BW7" s="614"/>
      <c r="BX7" s="614"/>
      <c r="BY7" s="614"/>
      <c r="BZ7" s="614"/>
      <c r="CA7" s="614"/>
      <c r="CB7" s="614"/>
      <c r="CC7" s="614"/>
      <c r="CD7" s="614"/>
      <c r="CE7" s="614"/>
      <c r="CF7" s="614"/>
      <c r="CG7" s="614"/>
      <c r="CH7" s="614"/>
      <c r="CI7" s="614"/>
      <c r="CJ7" s="614"/>
      <c r="CK7" s="614"/>
      <c r="CL7" s="614"/>
      <c r="CM7" s="614"/>
      <c r="CN7" s="614"/>
      <c r="CO7" s="614"/>
      <c r="CP7" s="614"/>
      <c r="CQ7" s="614"/>
      <c r="CR7" s="614"/>
      <c r="CS7" s="614"/>
      <c r="CT7" s="614"/>
    </row>
    <row r="8" spans="1:98" ht="12.75" customHeight="1">
      <c r="A8" s="615"/>
      <c r="B8" s="623"/>
      <c r="C8" s="624"/>
      <c r="D8" s="624"/>
      <c r="E8" s="624"/>
      <c r="F8" s="624"/>
      <c r="G8" s="624"/>
      <c r="H8" s="624"/>
      <c r="I8" s="624"/>
      <c r="J8" s="624"/>
      <c r="K8" s="624"/>
      <c r="L8" s="624"/>
      <c r="M8" s="624"/>
      <c r="N8" s="624"/>
      <c r="O8" s="624"/>
      <c r="P8" s="624"/>
      <c r="Q8" s="624"/>
      <c r="R8" s="624"/>
      <c r="S8" s="624"/>
      <c r="T8" s="3313"/>
      <c r="U8" s="3313"/>
      <c r="V8" s="3313"/>
      <c r="W8" s="3313"/>
      <c r="X8" s="3313"/>
      <c r="Y8" s="3313"/>
      <c r="Z8" s="3313"/>
      <c r="AA8" s="3313"/>
      <c r="AB8" s="3313"/>
      <c r="AC8" s="3313"/>
      <c r="AD8" s="3313"/>
      <c r="AE8" s="3313"/>
      <c r="AF8" s="3313"/>
      <c r="AG8" s="3313"/>
      <c r="AH8" s="3313"/>
      <c r="AI8" s="3313"/>
      <c r="AJ8" s="3313"/>
      <c r="AK8" s="3313"/>
      <c r="AL8" s="3313"/>
      <c r="AM8" s="3313"/>
      <c r="AN8" s="615"/>
      <c r="AO8" s="614"/>
      <c r="AP8" s="614"/>
      <c r="AQ8" s="614"/>
      <c r="AR8" s="614"/>
      <c r="AS8" s="614"/>
      <c r="AT8" s="614"/>
      <c r="AU8" s="614"/>
      <c r="AV8" s="614"/>
      <c r="AW8" s="614"/>
      <c r="AX8" s="614"/>
      <c r="AY8" s="614"/>
      <c r="AZ8" s="614"/>
      <c r="BA8" s="614"/>
      <c r="BB8" s="614"/>
      <c r="BC8" s="614"/>
      <c r="BD8" s="614"/>
      <c r="BE8" s="614"/>
      <c r="BF8" s="614"/>
      <c r="BG8" s="614"/>
      <c r="BH8" s="614"/>
      <c r="BI8" s="614"/>
      <c r="BJ8" s="614"/>
      <c r="BK8" s="614"/>
      <c r="BL8" s="614"/>
      <c r="BM8" s="614"/>
      <c r="BN8" s="614"/>
      <c r="BO8" s="614"/>
      <c r="BP8" s="614"/>
      <c r="BQ8" s="614"/>
      <c r="BR8" s="614"/>
      <c r="BS8" s="614"/>
      <c r="BT8" s="614"/>
      <c r="BU8" s="614"/>
      <c r="BV8" s="614"/>
      <c r="BW8" s="614"/>
      <c r="BX8" s="614"/>
      <c r="BY8" s="614"/>
      <c r="BZ8" s="614"/>
      <c r="CA8" s="614"/>
      <c r="CB8" s="614"/>
      <c r="CC8" s="614"/>
      <c r="CD8" s="614"/>
      <c r="CE8" s="614"/>
      <c r="CF8" s="614"/>
      <c r="CG8" s="614"/>
      <c r="CH8" s="614"/>
      <c r="CI8" s="614"/>
      <c r="CJ8" s="614"/>
      <c r="CK8" s="614"/>
      <c r="CL8" s="614"/>
      <c r="CM8" s="614"/>
      <c r="CN8" s="614"/>
      <c r="CO8" s="614"/>
      <c r="CP8" s="614"/>
      <c r="CQ8" s="614"/>
      <c r="CR8" s="614"/>
      <c r="CS8" s="614"/>
      <c r="CT8" s="614"/>
    </row>
    <row r="9" spans="1:98" ht="12.75">
      <c r="A9" s="615"/>
      <c r="B9" s="623"/>
      <c r="C9" s="624"/>
      <c r="D9" s="624"/>
      <c r="E9" s="624"/>
      <c r="F9" s="624"/>
      <c r="G9" s="624"/>
      <c r="H9" s="624"/>
      <c r="I9" s="624"/>
      <c r="J9" s="624"/>
      <c r="K9" s="624"/>
      <c r="L9" s="624"/>
      <c r="M9" s="624"/>
      <c r="N9" s="624"/>
      <c r="O9" s="624"/>
      <c r="P9" s="624"/>
      <c r="Q9" s="624"/>
      <c r="R9" s="624"/>
      <c r="S9" s="624"/>
      <c r="T9" s="3313"/>
      <c r="U9" s="3313"/>
      <c r="V9" s="3313"/>
      <c r="W9" s="3313"/>
      <c r="X9" s="3313"/>
      <c r="Y9" s="3313"/>
      <c r="Z9" s="3313"/>
      <c r="AA9" s="3313"/>
      <c r="AB9" s="3313"/>
      <c r="AC9" s="3313"/>
      <c r="AD9" s="3313"/>
      <c r="AE9" s="3313"/>
      <c r="AF9" s="3313"/>
      <c r="AG9" s="3313"/>
      <c r="AH9" s="3313"/>
      <c r="AI9" s="3313"/>
      <c r="AJ9" s="3313"/>
      <c r="AK9" s="3313"/>
      <c r="AL9" s="3313"/>
      <c r="AM9" s="3313"/>
      <c r="AN9" s="615"/>
      <c r="AO9" s="614"/>
      <c r="AP9" s="614"/>
      <c r="AQ9" s="614"/>
      <c r="AR9" s="614"/>
      <c r="AS9" s="614"/>
      <c r="AT9" s="614"/>
      <c r="AU9" s="614"/>
      <c r="AV9" s="614"/>
      <c r="AW9" s="614"/>
      <c r="AX9" s="614"/>
      <c r="AY9" s="614"/>
      <c r="AZ9" s="614"/>
      <c r="BA9" s="614"/>
      <c r="BB9" s="614"/>
      <c r="BC9" s="614"/>
      <c r="BD9" s="614"/>
      <c r="BE9" s="614"/>
      <c r="BF9" s="614"/>
      <c r="BG9" s="614"/>
      <c r="BH9" s="614"/>
      <c r="BI9" s="614"/>
      <c r="BJ9" s="614"/>
      <c r="BK9" s="614"/>
      <c r="BL9" s="614"/>
      <c r="BM9" s="614"/>
      <c r="BN9" s="614"/>
      <c r="BO9" s="614"/>
      <c r="BP9" s="614"/>
      <c r="BQ9" s="614"/>
      <c r="BR9" s="614"/>
      <c r="BS9" s="614"/>
      <c r="BT9" s="614"/>
      <c r="BU9" s="614"/>
      <c r="BV9" s="614"/>
      <c r="BW9" s="614"/>
      <c r="BX9" s="614"/>
      <c r="BY9" s="614"/>
      <c r="BZ9" s="614"/>
      <c r="CA9" s="614"/>
      <c r="CB9" s="614"/>
      <c r="CC9" s="614"/>
      <c r="CD9" s="614"/>
      <c r="CE9" s="614"/>
      <c r="CF9" s="614"/>
      <c r="CG9" s="614"/>
      <c r="CH9" s="614"/>
      <c r="CI9" s="614"/>
      <c r="CJ9" s="614"/>
      <c r="CK9" s="614"/>
      <c r="CL9" s="614"/>
      <c r="CM9" s="614"/>
      <c r="CN9" s="614"/>
      <c r="CO9" s="614"/>
      <c r="CP9" s="614"/>
      <c r="CQ9" s="614"/>
      <c r="CR9" s="614"/>
      <c r="CS9" s="614"/>
      <c r="CT9" s="614"/>
    </row>
    <row r="10" spans="1:98" ht="44.85" customHeight="1">
      <c r="A10" s="615"/>
      <c r="B10" s="625"/>
      <c r="C10" s="626"/>
      <c r="D10" s="626"/>
      <c r="E10" s="626"/>
      <c r="F10" s="626"/>
      <c r="G10" s="626"/>
      <c r="H10" s="626"/>
      <c r="I10" s="626"/>
      <c r="J10" s="626"/>
      <c r="K10" s="626"/>
      <c r="L10" s="626"/>
      <c r="M10" s="626"/>
      <c r="N10" s="626"/>
      <c r="O10" s="626"/>
      <c r="P10" s="626"/>
      <c r="Q10" s="626"/>
      <c r="R10" s="626"/>
      <c r="S10" s="626"/>
      <c r="T10" s="3313"/>
      <c r="U10" s="3313"/>
      <c r="V10" s="3313"/>
      <c r="W10" s="3313"/>
      <c r="X10" s="3313"/>
      <c r="Y10" s="3313"/>
      <c r="Z10" s="3313"/>
      <c r="AA10" s="3313"/>
      <c r="AB10" s="3313"/>
      <c r="AC10" s="3313"/>
      <c r="AD10" s="3313"/>
      <c r="AE10" s="3313"/>
      <c r="AF10" s="3313"/>
      <c r="AG10" s="3313"/>
      <c r="AH10" s="3313"/>
      <c r="AI10" s="3313"/>
      <c r="AJ10" s="3313"/>
      <c r="AK10" s="3313"/>
      <c r="AL10" s="3313"/>
      <c r="AM10" s="3313"/>
      <c r="AN10" s="615"/>
      <c r="AO10" s="614"/>
      <c r="AP10" s="614"/>
      <c r="AQ10" s="614"/>
      <c r="AR10" s="614"/>
      <c r="AS10" s="614"/>
      <c r="AT10" s="614"/>
      <c r="AU10" s="614"/>
      <c r="AV10" s="614"/>
      <c r="AW10" s="614"/>
      <c r="AX10" s="614"/>
      <c r="AY10" s="614"/>
      <c r="AZ10" s="614"/>
      <c r="BA10" s="614"/>
      <c r="BB10" s="614"/>
      <c r="BC10" s="614"/>
      <c r="BD10" s="614"/>
      <c r="BE10" s="614"/>
      <c r="BF10" s="614"/>
      <c r="BG10" s="614"/>
      <c r="BH10" s="614"/>
      <c r="BI10" s="614"/>
      <c r="BJ10" s="614"/>
      <c r="BK10" s="614"/>
      <c r="BL10" s="614"/>
      <c r="BM10" s="614"/>
      <c r="BN10" s="614"/>
      <c r="BO10" s="614"/>
      <c r="BP10" s="614"/>
      <c r="BQ10" s="614"/>
      <c r="BR10" s="614"/>
      <c r="BS10" s="614"/>
      <c r="BT10" s="614"/>
      <c r="BU10" s="614"/>
      <c r="BV10" s="614"/>
      <c r="BW10" s="614"/>
      <c r="BX10" s="614"/>
      <c r="BY10" s="614"/>
      <c r="BZ10" s="614"/>
      <c r="CA10" s="614"/>
      <c r="CB10" s="614"/>
      <c r="CC10" s="614"/>
      <c r="CD10" s="614"/>
      <c r="CE10" s="614"/>
      <c r="CF10" s="614"/>
      <c r="CG10" s="614"/>
      <c r="CH10" s="614"/>
      <c r="CI10" s="614"/>
      <c r="CJ10" s="614"/>
      <c r="CK10" s="614"/>
      <c r="CL10" s="614"/>
      <c r="CM10" s="614"/>
      <c r="CN10" s="614"/>
      <c r="CO10" s="614"/>
      <c r="CP10" s="614"/>
      <c r="CQ10" s="614"/>
      <c r="CR10" s="614"/>
      <c r="CS10" s="614"/>
      <c r="CT10" s="614"/>
    </row>
    <row r="11" spans="1:98" ht="12.75">
      <c r="A11" s="615"/>
      <c r="B11" s="3281" t="s">
        <v>393</v>
      </c>
      <c r="C11" s="3282"/>
      <c r="D11" s="3282"/>
      <c r="E11" s="3282"/>
      <c r="F11" s="3282"/>
      <c r="G11" s="3282"/>
      <c r="H11" s="3282"/>
      <c r="I11" s="3282"/>
      <c r="J11" s="3282"/>
      <c r="K11" s="3282"/>
      <c r="L11" s="3282"/>
      <c r="M11" s="3282"/>
      <c r="N11" s="3282"/>
      <c r="O11" s="3282"/>
      <c r="P11" s="3282"/>
      <c r="Q11" s="3282"/>
      <c r="R11" s="3282"/>
      <c r="S11" s="3283"/>
      <c r="T11" s="3314">
        <f>IF('Sources and Basis Breakdown'!F107=0,'Sources and Basis Breakdown'!E107,'Sources and Basis Breakdown'!F107)</f>
        <v>45961723.504742421</v>
      </c>
      <c r="U11" s="3315"/>
      <c r="V11" s="3315"/>
      <c r="W11" s="3315"/>
      <c r="X11" s="3315"/>
      <c r="Y11" s="3314">
        <f>IF(Y7=" ",0,IF('Sources and Basis Breakdown'!G107+'Sources and Basis Breakdown'!F107='Sources and Basis Breakdown'!E107,'Sources and Basis Breakdown'!G107,0))</f>
        <v>0</v>
      </c>
      <c r="Z11" s="3315"/>
      <c r="AA11" s="3315"/>
      <c r="AB11" s="3315"/>
      <c r="AC11" s="3315"/>
      <c r="AD11" s="3315">
        <f>IF('Sources and Basis Breakdown'!I107=0,'Sources and Basis Breakdown'!H107,'Sources and Basis Breakdown'!I107)</f>
        <v>29732058.899999999</v>
      </c>
      <c r="AE11" s="3315"/>
      <c r="AF11" s="3315"/>
      <c r="AG11" s="3315"/>
      <c r="AH11" s="3315"/>
      <c r="AI11" s="3315">
        <f>IF(Y7=" ",0,IF('Sources and Basis Breakdown'!I107+'Sources and Basis Breakdown'!J107='Sources and Basis Breakdown'!H107,'Sources and Basis Breakdown'!J107,0))</f>
        <v>0</v>
      </c>
      <c r="AJ11" s="3315"/>
      <c r="AK11" s="3315"/>
      <c r="AL11" s="3315"/>
      <c r="AM11" s="3315"/>
      <c r="AN11" s="615"/>
      <c r="AO11" s="614"/>
      <c r="AP11" s="614"/>
      <c r="AQ11" s="614"/>
      <c r="AR11" s="614"/>
      <c r="AS11" s="614"/>
      <c r="AT11" s="614"/>
      <c r="AU11" s="614"/>
      <c r="AV11" s="614"/>
      <c r="AW11" s="614"/>
      <c r="AX11" s="614"/>
      <c r="AY11" s="614"/>
      <c r="AZ11" s="614"/>
      <c r="BA11" s="614"/>
      <c r="BB11" s="614"/>
      <c r="BC11" s="614"/>
      <c r="BD11" s="614"/>
      <c r="BE11" s="614"/>
      <c r="BF11" s="614"/>
      <c r="BG11" s="614"/>
      <c r="BH11" s="614"/>
      <c r="BI11" s="614"/>
      <c r="BJ11" s="614"/>
      <c r="BK11" s="614"/>
      <c r="BL11" s="614"/>
      <c r="BM11" s="614"/>
      <c r="BN11" s="614"/>
      <c r="BO11" s="614"/>
      <c r="BP11" s="614"/>
      <c r="BQ11" s="614"/>
      <c r="BR11" s="614"/>
      <c r="BS11" s="614"/>
      <c r="BT11" s="614"/>
      <c r="BU11" s="614"/>
      <c r="BV11" s="614"/>
      <c r="BW11" s="614"/>
      <c r="BX11" s="614"/>
      <c r="BY11" s="614"/>
      <c r="BZ11" s="614"/>
      <c r="CA11" s="614"/>
      <c r="CB11" s="614"/>
      <c r="CC11" s="614"/>
      <c r="CD11" s="614"/>
      <c r="CE11" s="614"/>
      <c r="CF11" s="614"/>
      <c r="CG11" s="614"/>
      <c r="CH11" s="614"/>
      <c r="CI11" s="614"/>
      <c r="CJ11" s="614"/>
      <c r="CK11" s="614"/>
      <c r="CL11" s="614"/>
      <c r="CM11" s="614"/>
      <c r="CN11" s="614"/>
      <c r="CO11" s="614"/>
      <c r="CP11" s="614"/>
      <c r="CQ11" s="614"/>
      <c r="CR11" s="614"/>
      <c r="CS11" s="614"/>
      <c r="CT11" s="614"/>
    </row>
    <row r="12" spans="1:98" ht="12.75">
      <c r="A12" s="615"/>
      <c r="B12" s="3306" t="s">
        <v>530</v>
      </c>
      <c r="C12" s="3307"/>
      <c r="D12" s="3307"/>
      <c r="E12" s="3307"/>
      <c r="F12" s="3307"/>
      <c r="G12" s="3307"/>
      <c r="H12" s="3307"/>
      <c r="I12" s="3307"/>
      <c r="J12" s="3307"/>
      <c r="K12" s="3307"/>
      <c r="L12" s="3307"/>
      <c r="M12" s="3307"/>
      <c r="N12" s="3307"/>
      <c r="O12" s="3307"/>
      <c r="P12" s="3307"/>
      <c r="Q12" s="3307"/>
      <c r="R12" s="3307"/>
      <c r="S12" s="3308"/>
      <c r="T12" s="3269"/>
      <c r="U12" s="3270"/>
      <c r="V12" s="3270"/>
      <c r="W12" s="3270"/>
      <c r="X12" s="3271"/>
      <c r="Y12" s="3269"/>
      <c r="Z12" s="3270"/>
      <c r="AA12" s="3270"/>
      <c r="AB12" s="3270"/>
      <c r="AC12" s="3271"/>
      <c r="AD12" s="3269"/>
      <c r="AE12" s="3270"/>
      <c r="AF12" s="3270"/>
      <c r="AG12" s="3270"/>
      <c r="AH12" s="3271"/>
      <c r="AI12" s="3269"/>
      <c r="AJ12" s="3270"/>
      <c r="AK12" s="3270"/>
      <c r="AL12" s="3270"/>
      <c r="AM12" s="3271"/>
      <c r="AN12" s="615"/>
      <c r="AO12" s="614"/>
      <c r="AP12" s="614"/>
      <c r="AQ12" s="614"/>
      <c r="AR12" s="614"/>
      <c r="AS12" s="614"/>
      <c r="AT12" s="614"/>
      <c r="AU12" s="614"/>
      <c r="AV12" s="614"/>
      <c r="AW12" s="614"/>
      <c r="AX12" s="614"/>
      <c r="AY12" s="614"/>
      <c r="AZ12" s="614"/>
      <c r="BA12" s="614"/>
      <c r="BB12" s="614"/>
      <c r="BC12" s="614"/>
      <c r="BD12" s="614"/>
      <c r="BE12" s="614"/>
      <c r="BF12" s="614"/>
      <c r="BG12" s="614"/>
      <c r="BH12" s="614"/>
      <c r="BI12" s="614"/>
      <c r="BJ12" s="614"/>
      <c r="BK12" s="614"/>
      <c r="BL12" s="614"/>
      <c r="BM12" s="614"/>
      <c r="BN12" s="614"/>
      <c r="BO12" s="614"/>
      <c r="BP12" s="614"/>
      <c r="BQ12" s="614"/>
      <c r="BR12" s="614"/>
      <c r="BS12" s="614"/>
      <c r="BT12" s="614"/>
      <c r="BU12" s="614"/>
      <c r="BV12" s="614"/>
      <c r="BW12" s="614"/>
      <c r="BX12" s="614"/>
      <c r="BY12" s="614"/>
      <c r="BZ12" s="614"/>
      <c r="CA12" s="614"/>
      <c r="CB12" s="614"/>
      <c r="CC12" s="614"/>
      <c r="CD12" s="614"/>
      <c r="CE12" s="614"/>
      <c r="CF12" s="614"/>
      <c r="CG12" s="614"/>
      <c r="CH12" s="614"/>
      <c r="CI12" s="614"/>
      <c r="CJ12" s="614"/>
      <c r="CK12" s="614"/>
      <c r="CL12" s="614"/>
      <c r="CM12" s="614"/>
      <c r="CN12" s="614"/>
      <c r="CO12" s="614"/>
      <c r="CP12" s="614"/>
      <c r="CQ12" s="614"/>
      <c r="CR12" s="614"/>
      <c r="CS12" s="614"/>
      <c r="CT12" s="614"/>
    </row>
    <row r="13" spans="1:98" ht="12.75">
      <c r="A13" s="615"/>
      <c r="B13" s="667"/>
      <c r="C13" s="3309" t="s">
        <v>531</v>
      </c>
      <c r="D13" s="3309"/>
      <c r="E13" s="3309"/>
      <c r="F13" s="3309"/>
      <c r="G13" s="3309"/>
      <c r="H13" s="3309"/>
      <c r="I13" s="3309"/>
      <c r="J13" s="3309"/>
      <c r="K13" s="3309"/>
      <c r="L13" s="3309"/>
      <c r="M13" s="3309"/>
      <c r="N13" s="3309"/>
      <c r="O13" s="3309"/>
      <c r="P13" s="3309"/>
      <c r="Q13" s="3309"/>
      <c r="R13" s="3309"/>
      <c r="S13" s="3310"/>
      <c r="T13" s="3316"/>
      <c r="U13" s="3317"/>
      <c r="V13" s="3317"/>
      <c r="W13" s="3317"/>
      <c r="X13" s="3317"/>
      <c r="Y13" s="3316"/>
      <c r="Z13" s="3317"/>
      <c r="AA13" s="3317"/>
      <c r="AB13" s="3317"/>
      <c r="AC13" s="3317"/>
      <c r="AD13" s="3317"/>
      <c r="AE13" s="3317"/>
      <c r="AF13" s="3317"/>
      <c r="AG13" s="3317"/>
      <c r="AH13" s="3317"/>
      <c r="AI13" s="3317"/>
      <c r="AJ13" s="3317"/>
      <c r="AK13" s="3317"/>
      <c r="AL13" s="3317"/>
      <c r="AM13" s="3317"/>
      <c r="AN13" s="615"/>
      <c r="AO13" s="614"/>
      <c r="AP13" s="614"/>
      <c r="AQ13" s="614"/>
      <c r="AR13" s="614"/>
      <c r="AS13" s="614"/>
      <c r="AT13" s="614"/>
      <c r="AU13" s="614"/>
      <c r="AV13" s="614"/>
      <c r="AW13" s="614"/>
      <c r="AX13" s="614"/>
      <c r="AY13" s="614"/>
      <c r="AZ13" s="614"/>
      <c r="BA13" s="614"/>
      <c r="BB13" s="614"/>
      <c r="BC13" s="614"/>
      <c r="BD13" s="614"/>
      <c r="BE13" s="614"/>
      <c r="BF13" s="614"/>
      <c r="BG13" s="614"/>
      <c r="BH13" s="614"/>
      <c r="BI13" s="614"/>
      <c r="BJ13" s="614"/>
      <c r="BK13" s="614"/>
      <c r="BL13" s="614"/>
      <c r="BM13" s="614"/>
      <c r="BN13" s="614"/>
      <c r="BO13" s="614"/>
      <c r="BP13" s="614"/>
      <c r="BQ13" s="614"/>
      <c r="BR13" s="614"/>
      <c r="BS13" s="614"/>
      <c r="BT13" s="614"/>
      <c r="BU13" s="614"/>
      <c r="BV13" s="614"/>
      <c r="BW13" s="614"/>
      <c r="BX13" s="614"/>
      <c r="BY13" s="614"/>
      <c r="BZ13" s="614"/>
      <c r="CA13" s="614"/>
      <c r="CB13" s="614"/>
      <c r="CC13" s="614"/>
      <c r="CD13" s="614"/>
      <c r="CE13" s="614"/>
      <c r="CF13" s="614"/>
      <c r="CG13" s="614"/>
      <c r="CH13" s="614"/>
      <c r="CI13" s="614"/>
      <c r="CJ13" s="614"/>
      <c r="CK13" s="614"/>
      <c r="CL13" s="614"/>
      <c r="CM13" s="614"/>
      <c r="CN13" s="614"/>
      <c r="CO13" s="614"/>
      <c r="CP13" s="614"/>
      <c r="CQ13" s="614"/>
      <c r="CR13" s="614"/>
      <c r="CS13" s="614"/>
      <c r="CT13" s="614"/>
    </row>
    <row r="14" spans="1:98" ht="12.75">
      <c r="A14" s="615"/>
      <c r="B14" s="667"/>
      <c r="C14" s="3309" t="s">
        <v>532</v>
      </c>
      <c r="D14" s="3309"/>
      <c r="E14" s="3309"/>
      <c r="F14" s="3309"/>
      <c r="G14" s="3309"/>
      <c r="H14" s="3309"/>
      <c r="I14" s="3309"/>
      <c r="J14" s="3309"/>
      <c r="K14" s="3309"/>
      <c r="L14" s="3309"/>
      <c r="M14" s="3309"/>
      <c r="N14" s="3309"/>
      <c r="O14" s="3309"/>
      <c r="P14" s="3309"/>
      <c r="Q14" s="3309"/>
      <c r="R14" s="3309"/>
      <c r="S14" s="3310"/>
      <c r="T14" s="3272"/>
      <c r="U14" s="3273"/>
      <c r="V14" s="3273"/>
      <c r="W14" s="3273"/>
      <c r="X14" s="3273"/>
      <c r="Y14" s="3272"/>
      <c r="Z14" s="3273"/>
      <c r="AA14" s="3273"/>
      <c r="AB14" s="3273"/>
      <c r="AC14" s="3273"/>
      <c r="AD14" s="3273"/>
      <c r="AE14" s="3273"/>
      <c r="AF14" s="3273"/>
      <c r="AG14" s="3273"/>
      <c r="AH14" s="3273"/>
      <c r="AI14" s="3273"/>
      <c r="AJ14" s="3273"/>
      <c r="AK14" s="3273"/>
      <c r="AL14" s="3273"/>
      <c r="AM14" s="3273"/>
      <c r="AN14" s="615"/>
      <c r="AO14" s="614"/>
      <c r="AP14" s="614"/>
      <c r="AQ14" s="614"/>
      <c r="AR14" s="614"/>
      <c r="AS14" s="614"/>
      <c r="AT14" s="614"/>
      <c r="AU14" s="614"/>
      <c r="AV14" s="614"/>
      <c r="AW14" s="614"/>
      <c r="AX14" s="614"/>
      <c r="AY14" s="614"/>
      <c r="AZ14" s="614"/>
      <c r="BA14" s="614"/>
      <c r="BB14" s="614"/>
      <c r="BC14" s="614"/>
      <c r="BD14" s="614"/>
      <c r="BE14" s="614"/>
      <c r="BF14" s="614"/>
      <c r="BG14" s="614"/>
      <c r="BH14" s="614"/>
      <c r="BI14" s="614"/>
      <c r="BJ14" s="614"/>
      <c r="BK14" s="614"/>
      <c r="BL14" s="614"/>
      <c r="BM14" s="614"/>
      <c r="BN14" s="614"/>
      <c r="BO14" s="614"/>
      <c r="BP14" s="614"/>
      <c r="BQ14" s="614"/>
      <c r="BR14" s="614"/>
      <c r="BS14" s="614"/>
      <c r="BT14" s="614"/>
      <c r="BU14" s="614"/>
      <c r="BV14" s="614"/>
      <c r="BW14" s="614"/>
      <c r="BX14" s="614"/>
      <c r="BY14" s="614"/>
      <c r="BZ14" s="614"/>
      <c r="CA14" s="614"/>
      <c r="CB14" s="614"/>
      <c r="CC14" s="614"/>
      <c r="CD14" s="614"/>
      <c r="CE14" s="614"/>
      <c r="CF14" s="614"/>
      <c r="CG14" s="614"/>
      <c r="CH14" s="614"/>
      <c r="CI14" s="614"/>
      <c r="CJ14" s="614"/>
      <c r="CK14" s="614"/>
      <c r="CL14" s="614"/>
      <c r="CM14" s="614"/>
      <c r="CN14" s="614"/>
      <c r="CO14" s="614"/>
      <c r="CP14" s="614"/>
      <c r="CQ14" s="614"/>
      <c r="CR14" s="614"/>
      <c r="CS14" s="614"/>
      <c r="CT14" s="614"/>
    </row>
    <row r="15" spans="1:98" ht="12.75">
      <c r="A15" s="615"/>
      <c r="B15" s="667"/>
      <c r="C15" s="3309" t="s">
        <v>533</v>
      </c>
      <c r="D15" s="3309"/>
      <c r="E15" s="3309"/>
      <c r="F15" s="3309"/>
      <c r="G15" s="3309"/>
      <c r="H15" s="3309"/>
      <c r="I15" s="3309"/>
      <c r="J15" s="3309"/>
      <c r="K15" s="3309"/>
      <c r="L15" s="3309"/>
      <c r="M15" s="3309"/>
      <c r="N15" s="3309"/>
      <c r="O15" s="3309"/>
      <c r="P15" s="3309"/>
      <c r="Q15" s="3309"/>
      <c r="R15" s="3309"/>
      <c r="S15" s="3310"/>
      <c r="T15" s="3272"/>
      <c r="U15" s="3273"/>
      <c r="V15" s="3273"/>
      <c r="W15" s="3273"/>
      <c r="X15" s="3273"/>
      <c r="Y15" s="3272"/>
      <c r="Z15" s="3273"/>
      <c r="AA15" s="3273"/>
      <c r="AB15" s="3273"/>
      <c r="AC15" s="3273"/>
      <c r="AD15" s="3273"/>
      <c r="AE15" s="3273"/>
      <c r="AF15" s="3273"/>
      <c r="AG15" s="3273"/>
      <c r="AH15" s="3273"/>
      <c r="AI15" s="3273"/>
      <c r="AJ15" s="3273"/>
      <c r="AK15" s="3273"/>
      <c r="AL15" s="3273"/>
      <c r="AM15" s="3273"/>
      <c r="AN15" s="615"/>
      <c r="AO15" s="614"/>
      <c r="AP15" s="614"/>
      <c r="AQ15" s="614"/>
      <c r="AR15" s="614"/>
      <c r="AS15" s="614"/>
      <c r="AT15" s="614"/>
      <c r="AU15" s="614"/>
      <c r="AV15" s="614"/>
      <c r="AW15" s="614"/>
      <c r="AX15" s="614"/>
      <c r="AY15" s="614"/>
      <c r="AZ15" s="614"/>
      <c r="BA15" s="614"/>
      <c r="BB15" s="614"/>
      <c r="BC15" s="614"/>
      <c r="BD15" s="614"/>
      <c r="BE15" s="614"/>
      <c r="BF15" s="614"/>
      <c r="BG15" s="614"/>
      <c r="BH15" s="614"/>
      <c r="BI15" s="614"/>
      <c r="BJ15" s="614"/>
      <c r="BK15" s="614"/>
      <c r="BL15" s="614"/>
      <c r="BM15" s="614"/>
      <c r="BN15" s="614"/>
      <c r="BO15" s="614"/>
      <c r="BP15" s="614"/>
      <c r="BQ15" s="614"/>
      <c r="BR15" s="614"/>
      <c r="BS15" s="614"/>
      <c r="BT15" s="614"/>
      <c r="BU15" s="614"/>
      <c r="BV15" s="614"/>
      <c r="BW15" s="614"/>
      <c r="BX15" s="614"/>
      <c r="BY15" s="614"/>
      <c r="BZ15" s="614"/>
      <c r="CA15" s="614"/>
      <c r="CB15" s="614"/>
      <c r="CC15" s="614"/>
      <c r="CD15" s="614"/>
      <c r="CE15" s="614"/>
      <c r="CF15" s="614"/>
      <c r="CG15" s="614"/>
      <c r="CH15" s="614"/>
      <c r="CI15" s="614"/>
      <c r="CJ15" s="614"/>
      <c r="CK15" s="614"/>
      <c r="CL15" s="614"/>
      <c r="CM15" s="614"/>
      <c r="CN15" s="614"/>
      <c r="CO15" s="614"/>
      <c r="CP15" s="614"/>
      <c r="CQ15" s="614"/>
      <c r="CR15" s="614"/>
      <c r="CS15" s="614"/>
      <c r="CT15" s="614"/>
    </row>
    <row r="16" spans="1:98" ht="12.75">
      <c r="A16" s="615"/>
      <c r="B16" s="667"/>
      <c r="C16" s="3309" t="s">
        <v>864</v>
      </c>
      <c r="D16" s="3309"/>
      <c r="E16" s="3309"/>
      <c r="F16" s="3309"/>
      <c r="G16" s="3309"/>
      <c r="H16" s="3309"/>
      <c r="I16" s="3309"/>
      <c r="J16" s="3309"/>
      <c r="K16" s="3309"/>
      <c r="L16" s="3309"/>
      <c r="M16" s="3309"/>
      <c r="N16" s="3309"/>
      <c r="O16" s="3309"/>
      <c r="P16" s="3309"/>
      <c r="Q16" s="3309"/>
      <c r="R16" s="3309"/>
      <c r="S16" s="3310"/>
      <c r="T16" s="3272"/>
      <c r="U16" s="3273"/>
      <c r="V16" s="3273"/>
      <c r="W16" s="3273"/>
      <c r="X16" s="3273"/>
      <c r="Y16" s="3272"/>
      <c r="Z16" s="3273"/>
      <c r="AA16" s="3273"/>
      <c r="AB16" s="3273"/>
      <c r="AC16" s="3273"/>
      <c r="AD16" s="3273"/>
      <c r="AE16" s="3273"/>
      <c r="AF16" s="3273"/>
      <c r="AG16" s="3273"/>
      <c r="AH16" s="3273"/>
      <c r="AI16" s="3273"/>
      <c r="AJ16" s="3273"/>
      <c r="AK16" s="3273"/>
      <c r="AL16" s="3273"/>
      <c r="AM16" s="3273"/>
      <c r="AN16" s="615"/>
      <c r="AO16" s="614"/>
      <c r="AP16" s="614"/>
      <c r="AQ16" s="614"/>
      <c r="AR16" s="614"/>
      <c r="AS16" s="614"/>
      <c r="AT16" s="614"/>
      <c r="AU16" s="614"/>
      <c r="AV16" s="614"/>
      <c r="AW16" s="614"/>
      <c r="AX16" s="614"/>
      <c r="AY16" s="614"/>
      <c r="AZ16" s="614"/>
      <c r="BA16" s="614"/>
      <c r="BB16" s="614"/>
      <c r="BC16" s="614"/>
      <c r="BD16" s="614"/>
      <c r="BE16" s="614"/>
      <c r="BF16" s="614"/>
      <c r="BG16" s="614"/>
      <c r="BH16" s="614"/>
      <c r="BI16" s="614"/>
      <c r="BJ16" s="614"/>
      <c r="BK16" s="614"/>
      <c r="BL16" s="614"/>
      <c r="BM16" s="614"/>
      <c r="BN16" s="614"/>
      <c r="BO16" s="614"/>
      <c r="BP16" s="614"/>
      <c r="BQ16" s="614"/>
      <c r="BR16" s="614"/>
      <c r="BS16" s="614"/>
      <c r="BT16" s="614"/>
      <c r="BU16" s="614"/>
      <c r="BV16" s="614"/>
      <c r="BW16" s="614"/>
      <c r="BX16" s="614"/>
      <c r="BY16" s="614"/>
      <c r="BZ16" s="614"/>
      <c r="CA16" s="614"/>
      <c r="CB16" s="614"/>
      <c r="CC16" s="614"/>
      <c r="CD16" s="614"/>
      <c r="CE16" s="614"/>
      <c r="CF16" s="614"/>
      <c r="CG16" s="614"/>
      <c r="CH16" s="614"/>
      <c r="CI16" s="614"/>
      <c r="CJ16" s="614"/>
      <c r="CK16" s="614"/>
      <c r="CL16" s="614"/>
      <c r="CM16" s="614"/>
      <c r="CN16" s="614"/>
      <c r="CO16" s="614"/>
      <c r="CP16" s="614"/>
      <c r="CQ16" s="614"/>
      <c r="CR16" s="614"/>
      <c r="CS16" s="614"/>
      <c r="CT16" s="614"/>
    </row>
    <row r="17" spans="1:98" ht="12.75">
      <c r="A17" s="615"/>
      <c r="B17" s="667"/>
      <c r="C17" s="3309" t="s">
        <v>534</v>
      </c>
      <c r="D17" s="3309"/>
      <c r="E17" s="3309"/>
      <c r="F17" s="3309"/>
      <c r="G17" s="3309"/>
      <c r="H17" s="3309"/>
      <c r="I17" s="3309"/>
      <c r="J17" s="3309"/>
      <c r="K17" s="3309"/>
      <c r="L17" s="3309"/>
      <c r="M17" s="3309"/>
      <c r="N17" s="3309"/>
      <c r="O17" s="3309"/>
      <c r="P17" s="3309"/>
      <c r="Q17" s="3309"/>
      <c r="R17" s="3309"/>
      <c r="S17" s="3310"/>
      <c r="T17" s="3272"/>
      <c r="U17" s="3273"/>
      <c r="V17" s="3273"/>
      <c r="W17" s="3273"/>
      <c r="X17" s="3273"/>
      <c r="Y17" s="3272"/>
      <c r="Z17" s="3273"/>
      <c r="AA17" s="3273"/>
      <c r="AB17" s="3273"/>
      <c r="AC17" s="3273"/>
      <c r="AD17" s="3273"/>
      <c r="AE17" s="3273"/>
      <c r="AF17" s="3273"/>
      <c r="AG17" s="3273"/>
      <c r="AH17" s="3273"/>
      <c r="AI17" s="3273"/>
      <c r="AJ17" s="3273"/>
      <c r="AK17" s="3273"/>
      <c r="AL17" s="3273"/>
      <c r="AM17" s="3273"/>
      <c r="AN17" s="615"/>
      <c r="AO17" s="614"/>
      <c r="AP17" s="614"/>
      <c r="AQ17" s="614"/>
      <c r="AR17" s="614"/>
      <c r="AS17" s="614"/>
      <c r="AT17" s="614"/>
      <c r="AU17" s="614"/>
      <c r="AV17" s="614"/>
      <c r="AW17" s="614"/>
      <c r="AX17" s="614"/>
      <c r="AY17" s="614"/>
      <c r="AZ17" s="614"/>
      <c r="BA17" s="614"/>
      <c r="BB17" s="614"/>
      <c r="BC17" s="614"/>
      <c r="BD17" s="614"/>
      <c r="BE17" s="614"/>
      <c r="BF17" s="614"/>
      <c r="BG17" s="614"/>
      <c r="BH17" s="614"/>
      <c r="BI17" s="614"/>
      <c r="BJ17" s="614"/>
      <c r="BK17" s="614"/>
      <c r="BL17" s="614"/>
      <c r="BM17" s="614"/>
      <c r="BN17" s="614"/>
      <c r="BO17" s="614"/>
      <c r="BP17" s="614"/>
      <c r="BQ17" s="614"/>
      <c r="BR17" s="614"/>
      <c r="BS17" s="614"/>
      <c r="BT17" s="614"/>
      <c r="BU17" s="614"/>
      <c r="BV17" s="614"/>
      <c r="BW17" s="614"/>
      <c r="BX17" s="614"/>
      <c r="BY17" s="614"/>
      <c r="BZ17" s="614"/>
      <c r="CA17" s="614"/>
      <c r="CB17" s="614"/>
      <c r="CC17" s="614"/>
      <c r="CD17" s="614"/>
      <c r="CE17" s="614"/>
      <c r="CF17" s="614"/>
      <c r="CG17" s="614"/>
      <c r="CH17" s="614"/>
      <c r="CI17" s="614"/>
      <c r="CJ17" s="614"/>
      <c r="CK17" s="614"/>
      <c r="CL17" s="614"/>
      <c r="CM17" s="614"/>
      <c r="CN17" s="614"/>
      <c r="CO17" s="614"/>
      <c r="CP17" s="614"/>
      <c r="CQ17" s="614"/>
      <c r="CR17" s="614"/>
      <c r="CS17" s="614"/>
      <c r="CT17" s="614"/>
    </row>
    <row r="18" spans="1:98" ht="12.75">
      <c r="A18" s="615"/>
      <c r="B18" s="668"/>
      <c r="C18" s="3304" t="s">
        <v>1038</v>
      </c>
      <c r="D18" s="3304"/>
      <c r="E18" s="3304"/>
      <c r="F18" s="3304"/>
      <c r="G18" s="3304"/>
      <c r="H18" s="3304"/>
      <c r="I18" s="3304"/>
      <c r="J18" s="3304"/>
      <c r="K18" s="3304"/>
      <c r="L18" s="3304"/>
      <c r="M18" s="3304"/>
      <c r="N18" s="3304"/>
      <c r="O18" s="3304"/>
      <c r="P18" s="3304"/>
      <c r="Q18" s="3304"/>
      <c r="R18" s="3304"/>
      <c r="S18" s="3305"/>
      <c r="T18" s="3272"/>
      <c r="U18" s="3273"/>
      <c r="V18" s="3273"/>
      <c r="W18" s="3273"/>
      <c r="X18" s="3273"/>
      <c r="Y18" s="3272"/>
      <c r="Z18" s="3273"/>
      <c r="AA18" s="3273"/>
      <c r="AB18" s="3273"/>
      <c r="AC18" s="3273"/>
      <c r="AD18" s="3273"/>
      <c r="AE18" s="3273"/>
      <c r="AF18" s="3273"/>
      <c r="AG18" s="3273"/>
      <c r="AH18" s="3273"/>
      <c r="AI18" s="3273"/>
      <c r="AJ18" s="3273"/>
      <c r="AK18" s="3273"/>
      <c r="AL18" s="3273"/>
      <c r="AM18" s="3273"/>
      <c r="AN18" s="615"/>
      <c r="AO18" s="614"/>
      <c r="AP18" s="614"/>
      <c r="AQ18" s="614"/>
      <c r="AR18" s="614"/>
      <c r="AS18" s="614"/>
      <c r="AT18" s="614"/>
      <c r="AU18" s="614"/>
      <c r="AV18" s="614"/>
      <c r="AW18" s="614"/>
      <c r="AX18" s="614"/>
      <c r="AY18" s="614"/>
      <c r="AZ18" s="614"/>
      <c r="BA18" s="614"/>
      <c r="BB18" s="614"/>
      <c r="BC18" s="614"/>
      <c r="BD18" s="614"/>
      <c r="BE18" s="614"/>
      <c r="BF18" s="614"/>
      <c r="BG18" s="614"/>
      <c r="BH18" s="614"/>
      <c r="BI18" s="614"/>
      <c r="BJ18" s="614"/>
      <c r="BK18" s="614"/>
      <c r="BL18" s="614"/>
      <c r="BM18" s="614"/>
      <c r="BN18" s="614"/>
      <c r="BO18" s="614"/>
      <c r="BP18" s="614"/>
      <c r="BQ18" s="614"/>
      <c r="BR18" s="614"/>
      <c r="BS18" s="614"/>
      <c r="BT18" s="614"/>
      <c r="BU18" s="614"/>
      <c r="BV18" s="614"/>
      <c r="BW18" s="614"/>
      <c r="BX18" s="614"/>
      <c r="BY18" s="614"/>
      <c r="BZ18" s="614"/>
      <c r="CA18" s="614"/>
      <c r="CB18" s="614"/>
      <c r="CC18" s="614"/>
      <c r="CD18" s="614"/>
      <c r="CE18" s="614"/>
      <c r="CF18" s="614"/>
      <c r="CG18" s="614"/>
      <c r="CH18" s="614"/>
      <c r="CI18" s="614"/>
      <c r="CJ18" s="614"/>
      <c r="CK18" s="614"/>
      <c r="CL18" s="614"/>
      <c r="CM18" s="614"/>
      <c r="CN18" s="614"/>
      <c r="CO18" s="614"/>
      <c r="CP18" s="614"/>
      <c r="CQ18" s="614"/>
      <c r="CR18" s="614"/>
      <c r="CS18" s="614"/>
      <c r="CT18" s="614"/>
    </row>
    <row r="19" spans="1:98" ht="12.75">
      <c r="A19" s="615"/>
      <c r="B19" s="668"/>
      <c r="C19" s="3304" t="s">
        <v>1038</v>
      </c>
      <c r="D19" s="3304"/>
      <c r="E19" s="3304"/>
      <c r="F19" s="3304"/>
      <c r="G19" s="3304"/>
      <c r="H19" s="3304"/>
      <c r="I19" s="3304"/>
      <c r="J19" s="3304"/>
      <c r="K19" s="3304"/>
      <c r="L19" s="3304"/>
      <c r="M19" s="3304"/>
      <c r="N19" s="3304"/>
      <c r="O19" s="3304"/>
      <c r="P19" s="3304"/>
      <c r="Q19" s="3304"/>
      <c r="R19" s="3304"/>
      <c r="S19" s="3305"/>
      <c r="T19" s="3272"/>
      <c r="U19" s="3273"/>
      <c r="V19" s="3273"/>
      <c r="W19" s="3273"/>
      <c r="X19" s="3273"/>
      <c r="Y19" s="3272"/>
      <c r="Z19" s="3273"/>
      <c r="AA19" s="3273"/>
      <c r="AB19" s="3273"/>
      <c r="AC19" s="3273"/>
      <c r="AD19" s="3273"/>
      <c r="AE19" s="3273"/>
      <c r="AF19" s="3273"/>
      <c r="AG19" s="3273"/>
      <c r="AH19" s="3273"/>
      <c r="AI19" s="3273"/>
      <c r="AJ19" s="3273"/>
      <c r="AK19" s="3273"/>
      <c r="AL19" s="3273"/>
      <c r="AM19" s="3273"/>
      <c r="AN19" s="615"/>
      <c r="AO19" s="614"/>
      <c r="AP19" s="614"/>
      <c r="AQ19" s="614"/>
      <c r="AR19" s="614"/>
      <c r="AS19" s="614"/>
      <c r="AT19" s="614"/>
      <c r="AU19" s="614"/>
      <c r="AV19" s="614"/>
      <c r="AW19" s="614"/>
      <c r="AX19" s="614"/>
      <c r="AY19" s="614"/>
      <c r="AZ19" s="614"/>
      <c r="BA19" s="614"/>
      <c r="BB19" s="614"/>
      <c r="BC19" s="614"/>
      <c r="BD19" s="614"/>
      <c r="BE19" s="614"/>
      <c r="BF19" s="614"/>
      <c r="BG19" s="614"/>
      <c r="BH19" s="614"/>
      <c r="BI19" s="614"/>
      <c r="BJ19" s="614"/>
      <c r="BK19" s="614"/>
      <c r="BL19" s="614"/>
      <c r="BM19" s="614"/>
      <c r="BN19" s="614"/>
      <c r="BO19" s="614"/>
      <c r="BP19" s="614"/>
      <c r="BQ19" s="614"/>
      <c r="BR19" s="614"/>
      <c r="BS19" s="614"/>
      <c r="BT19" s="614"/>
      <c r="BU19" s="614"/>
      <c r="BV19" s="614"/>
      <c r="BW19" s="614"/>
      <c r="BX19" s="614"/>
      <c r="BY19" s="614"/>
      <c r="BZ19" s="614"/>
      <c r="CA19" s="614"/>
      <c r="CB19" s="614"/>
      <c r="CC19" s="614"/>
      <c r="CD19" s="614"/>
      <c r="CE19" s="614"/>
      <c r="CF19" s="614"/>
      <c r="CG19" s="614"/>
      <c r="CH19" s="614"/>
      <c r="CI19" s="614"/>
      <c r="CJ19" s="614"/>
      <c r="CK19" s="614"/>
      <c r="CL19" s="614"/>
      <c r="CM19" s="614"/>
      <c r="CN19" s="614"/>
      <c r="CO19" s="614"/>
      <c r="CP19" s="614"/>
      <c r="CQ19" s="614"/>
      <c r="CR19" s="614"/>
      <c r="CS19" s="614"/>
      <c r="CT19" s="614"/>
    </row>
    <row r="20" spans="1:98" ht="12.75">
      <c r="A20" s="615"/>
      <c r="B20" s="3281" t="s">
        <v>535</v>
      </c>
      <c r="C20" s="3282"/>
      <c r="D20" s="3282"/>
      <c r="E20" s="3282"/>
      <c r="F20" s="3282"/>
      <c r="G20" s="3282"/>
      <c r="H20" s="3282"/>
      <c r="I20" s="3282"/>
      <c r="J20" s="3282"/>
      <c r="K20" s="3282"/>
      <c r="L20" s="3282"/>
      <c r="M20" s="3282"/>
      <c r="N20" s="3282"/>
      <c r="O20" s="3282"/>
      <c r="P20" s="3282"/>
      <c r="Q20" s="3282"/>
      <c r="R20" s="3282"/>
      <c r="S20" s="3283"/>
      <c r="T20" s="3274">
        <f>SUM(T13:X19)</f>
        <v>0</v>
      </c>
      <c r="U20" s="3275"/>
      <c r="V20" s="3275"/>
      <c r="W20" s="3275"/>
      <c r="X20" s="3275"/>
      <c r="Y20" s="3274">
        <f>SUM(Y13:AC19)</f>
        <v>0</v>
      </c>
      <c r="Z20" s="3275"/>
      <c r="AA20" s="3275"/>
      <c r="AB20" s="3275"/>
      <c r="AC20" s="3275"/>
      <c r="AD20" s="3276">
        <f>SUM(AD13:AH19)</f>
        <v>0</v>
      </c>
      <c r="AE20" s="3277"/>
      <c r="AF20" s="3277"/>
      <c r="AG20" s="3277"/>
      <c r="AH20" s="3274"/>
      <c r="AI20" s="3276">
        <f>SUM(AI13:AM19)</f>
        <v>0</v>
      </c>
      <c r="AJ20" s="3277"/>
      <c r="AK20" s="3277"/>
      <c r="AL20" s="3277"/>
      <c r="AM20" s="3274"/>
      <c r="AN20" s="615"/>
      <c r="AO20" s="614"/>
      <c r="AP20" s="614"/>
      <c r="AQ20" s="614"/>
      <c r="AR20" s="614"/>
      <c r="AS20" s="614"/>
      <c r="AT20" s="614"/>
      <c r="AU20" s="614"/>
      <c r="AV20" s="614"/>
      <c r="AW20" s="614"/>
      <c r="AX20" s="614"/>
      <c r="AY20" s="614"/>
      <c r="AZ20" s="614"/>
      <c r="BA20" s="614"/>
      <c r="BB20" s="614"/>
      <c r="BC20" s="614"/>
      <c r="BD20" s="614"/>
      <c r="BE20" s="614"/>
      <c r="BF20" s="614"/>
      <c r="BG20" s="614"/>
      <c r="BH20" s="614"/>
      <c r="BI20" s="614"/>
      <c r="BJ20" s="614"/>
      <c r="BK20" s="614"/>
      <c r="BL20" s="614"/>
      <c r="BM20" s="614"/>
      <c r="BN20" s="614"/>
      <c r="BO20" s="614"/>
      <c r="BP20" s="614"/>
      <c r="BQ20" s="614"/>
      <c r="BR20" s="614"/>
      <c r="BS20" s="614"/>
      <c r="BT20" s="614"/>
      <c r="BU20" s="614"/>
      <c r="BV20" s="614"/>
      <c r="BW20" s="614"/>
      <c r="BX20" s="614"/>
      <c r="BY20" s="614"/>
      <c r="BZ20" s="614"/>
      <c r="CA20" s="614"/>
      <c r="CB20" s="614"/>
      <c r="CC20" s="614"/>
      <c r="CD20" s="614"/>
      <c r="CE20" s="614"/>
      <c r="CF20" s="614"/>
      <c r="CG20" s="614"/>
      <c r="CH20" s="614"/>
      <c r="CI20" s="614"/>
      <c r="CJ20" s="614"/>
      <c r="CK20" s="614"/>
      <c r="CL20" s="614"/>
      <c r="CM20" s="614"/>
      <c r="CN20" s="614"/>
      <c r="CO20" s="614"/>
      <c r="CP20" s="614"/>
      <c r="CQ20" s="614"/>
      <c r="CR20" s="614"/>
      <c r="CS20" s="614"/>
      <c r="CT20" s="614"/>
    </row>
    <row r="21" spans="1:98" ht="12.75">
      <c r="A21" s="615"/>
      <c r="B21" s="3281" t="s">
        <v>1489</v>
      </c>
      <c r="C21" s="3282"/>
      <c r="D21" s="3282"/>
      <c r="E21" s="3282"/>
      <c r="F21" s="3282"/>
      <c r="G21" s="3282"/>
      <c r="H21" s="3282"/>
      <c r="I21" s="3282"/>
      <c r="J21" s="3282"/>
      <c r="K21" s="3282"/>
      <c r="L21" s="3282"/>
      <c r="M21" s="3282"/>
      <c r="N21" s="3282"/>
      <c r="O21" s="3282"/>
      <c r="P21" s="3282"/>
      <c r="Q21" s="3282"/>
      <c r="R21" s="3282"/>
      <c r="S21" s="3283"/>
      <c r="T21" s="3272"/>
      <c r="U21" s="3273"/>
      <c r="V21" s="3273"/>
      <c r="W21" s="3273"/>
      <c r="X21" s="3273"/>
      <c r="Y21" s="3272"/>
      <c r="Z21" s="3273"/>
      <c r="AA21" s="3273"/>
      <c r="AB21" s="3273"/>
      <c r="AC21" s="3273"/>
      <c r="AD21" s="3269"/>
      <c r="AE21" s="3270"/>
      <c r="AF21" s="3270"/>
      <c r="AG21" s="3270"/>
      <c r="AH21" s="3271"/>
      <c r="AI21" s="3269"/>
      <c r="AJ21" s="3270"/>
      <c r="AK21" s="3270"/>
      <c r="AL21" s="3270"/>
      <c r="AM21" s="3271"/>
      <c r="AN21" s="615"/>
      <c r="AO21" s="614"/>
      <c r="AP21" s="614"/>
      <c r="AQ21" s="614"/>
      <c r="AR21" s="614"/>
      <c r="AS21" s="614"/>
      <c r="AT21" s="614"/>
      <c r="AU21" s="614"/>
      <c r="AV21" s="614"/>
      <c r="AW21" s="614"/>
      <c r="AX21" s="614"/>
      <c r="AY21" s="614"/>
      <c r="AZ21" s="614"/>
      <c r="BA21" s="614"/>
      <c r="BB21" s="614"/>
      <c r="BC21" s="614"/>
      <c r="BD21" s="614"/>
      <c r="BE21" s="614"/>
      <c r="BF21" s="614"/>
      <c r="BG21" s="614"/>
      <c r="BH21" s="614"/>
      <c r="BI21" s="614"/>
      <c r="BJ21" s="614"/>
      <c r="BK21" s="614"/>
      <c r="BL21" s="614"/>
      <c r="BM21" s="614"/>
      <c r="BN21" s="614"/>
      <c r="BO21" s="614"/>
      <c r="BP21" s="614"/>
      <c r="BQ21" s="614"/>
      <c r="BR21" s="614"/>
      <c r="BS21" s="614"/>
      <c r="BT21" s="614"/>
      <c r="BU21" s="614"/>
      <c r="BV21" s="614"/>
      <c r="BW21" s="614"/>
      <c r="BX21" s="614"/>
      <c r="BY21" s="614"/>
      <c r="BZ21" s="614"/>
      <c r="CA21" s="614"/>
      <c r="CB21" s="614"/>
      <c r="CC21" s="614"/>
      <c r="CD21" s="614"/>
      <c r="CE21" s="614"/>
      <c r="CF21" s="614"/>
      <c r="CG21" s="614"/>
      <c r="CH21" s="614"/>
      <c r="CI21" s="614"/>
      <c r="CJ21" s="614"/>
      <c r="CK21" s="614"/>
      <c r="CL21" s="614"/>
      <c r="CM21" s="614"/>
      <c r="CN21" s="614"/>
      <c r="CO21" s="614"/>
      <c r="CP21" s="614"/>
      <c r="CQ21" s="614"/>
      <c r="CR21" s="614"/>
      <c r="CS21" s="614"/>
      <c r="CT21" s="614"/>
    </row>
    <row r="22" spans="1:98" ht="12.75">
      <c r="A22" s="615"/>
      <c r="B22" s="3281" t="s">
        <v>536</v>
      </c>
      <c r="C22" s="3282"/>
      <c r="D22" s="3282"/>
      <c r="E22" s="3282"/>
      <c r="F22" s="3282"/>
      <c r="G22" s="3282"/>
      <c r="H22" s="3282"/>
      <c r="I22" s="3282"/>
      <c r="J22" s="3282"/>
      <c r="K22" s="3282"/>
      <c r="L22" s="3282"/>
      <c r="M22" s="3282"/>
      <c r="N22" s="3282"/>
      <c r="O22" s="3282"/>
      <c r="P22" s="3282"/>
      <c r="Q22" s="3282"/>
      <c r="R22" s="3282"/>
      <c r="S22" s="3283"/>
      <c r="T22" s="3318">
        <f>(T20+T21)*-1</f>
        <v>0</v>
      </c>
      <c r="U22" s="3319"/>
      <c r="V22" s="3319"/>
      <c r="W22" s="3319"/>
      <c r="X22" s="3319"/>
      <c r="Y22" s="3318">
        <f>(Y20+Y21)*-1</f>
        <v>0</v>
      </c>
      <c r="Z22" s="3319"/>
      <c r="AA22" s="3319"/>
      <c r="AB22" s="3319"/>
      <c r="AC22" s="3319"/>
      <c r="AD22" s="3320">
        <f>(AD20)*-1</f>
        <v>0</v>
      </c>
      <c r="AE22" s="3321"/>
      <c r="AF22" s="3321"/>
      <c r="AG22" s="3321"/>
      <c r="AH22" s="3318"/>
      <c r="AI22" s="3320">
        <f>(AI20)*-1</f>
        <v>0</v>
      </c>
      <c r="AJ22" s="3321"/>
      <c r="AK22" s="3321"/>
      <c r="AL22" s="3321"/>
      <c r="AM22" s="3318"/>
      <c r="AN22" s="615"/>
      <c r="AO22" s="614"/>
      <c r="AP22" s="614"/>
      <c r="AQ22" s="614"/>
      <c r="AR22" s="614"/>
      <c r="AS22" s="614"/>
      <c r="AT22" s="614"/>
      <c r="AU22" s="614"/>
      <c r="AV22" s="614"/>
      <c r="AW22" s="614"/>
      <c r="AX22" s="614"/>
      <c r="AY22" s="614"/>
      <c r="AZ22" s="614"/>
      <c r="BA22" s="614"/>
      <c r="BB22" s="614"/>
      <c r="BC22" s="614"/>
      <c r="BD22" s="614"/>
      <c r="BE22" s="614"/>
      <c r="BF22" s="614"/>
      <c r="BG22" s="614"/>
      <c r="BH22" s="614"/>
      <c r="BI22" s="614"/>
      <c r="BJ22" s="614"/>
      <c r="BK22" s="614"/>
      <c r="BL22" s="614"/>
      <c r="BM22" s="614"/>
      <c r="BN22" s="614"/>
      <c r="BO22" s="614"/>
      <c r="BP22" s="614"/>
      <c r="BQ22" s="614"/>
      <c r="BR22" s="614"/>
      <c r="BS22" s="614"/>
      <c r="BT22" s="614"/>
      <c r="BU22" s="614"/>
      <c r="BV22" s="614"/>
      <c r="BW22" s="614"/>
      <c r="BX22" s="614"/>
      <c r="BY22" s="614"/>
      <c r="BZ22" s="614"/>
      <c r="CA22" s="614"/>
      <c r="CB22" s="614"/>
      <c r="CC22" s="614"/>
      <c r="CD22" s="614"/>
      <c r="CE22" s="614"/>
      <c r="CF22" s="614"/>
      <c r="CG22" s="614"/>
      <c r="CH22" s="614"/>
      <c r="CI22" s="614"/>
      <c r="CJ22" s="614"/>
      <c r="CK22" s="614"/>
      <c r="CL22" s="614"/>
      <c r="CM22" s="614"/>
      <c r="CN22" s="614"/>
      <c r="CO22" s="614"/>
      <c r="CP22" s="614"/>
      <c r="CQ22" s="614"/>
      <c r="CR22" s="614"/>
      <c r="CS22" s="614"/>
      <c r="CT22" s="614"/>
    </row>
    <row r="23" spans="1:98" ht="12.75">
      <c r="A23" s="616"/>
      <c r="B23" s="3284" t="s">
        <v>537</v>
      </c>
      <c r="C23" s="3285"/>
      <c r="D23" s="3285"/>
      <c r="E23" s="3285"/>
      <c r="F23" s="3285"/>
      <c r="G23" s="3285"/>
      <c r="H23" s="3285"/>
      <c r="I23" s="3285"/>
      <c r="J23" s="3285"/>
      <c r="K23" s="3285"/>
      <c r="L23" s="3285"/>
      <c r="M23" s="3285"/>
      <c r="N23" s="3285"/>
      <c r="O23" s="3285"/>
      <c r="P23" s="3285"/>
      <c r="Q23" s="3285"/>
      <c r="R23" s="3285"/>
      <c r="S23" s="3286"/>
      <c r="T23" s="3274">
        <f>T11+T22</f>
        <v>45961723.504742421</v>
      </c>
      <c r="U23" s="3275"/>
      <c r="V23" s="3275"/>
      <c r="W23" s="3275"/>
      <c r="X23" s="3275"/>
      <c r="Y23" s="3274">
        <f>Y11+Y22</f>
        <v>0</v>
      </c>
      <c r="Z23" s="3275"/>
      <c r="AA23" s="3275"/>
      <c r="AB23" s="3275"/>
      <c r="AC23" s="3275"/>
      <c r="AD23" s="3274">
        <f>AD11+AD22</f>
        <v>29732058.899999999</v>
      </c>
      <c r="AE23" s="3275"/>
      <c r="AF23" s="3275"/>
      <c r="AG23" s="3275"/>
      <c r="AH23" s="3275"/>
      <c r="AI23" s="3274">
        <f>AI11+AI22</f>
        <v>0</v>
      </c>
      <c r="AJ23" s="3275"/>
      <c r="AK23" s="3275"/>
      <c r="AL23" s="3275"/>
      <c r="AM23" s="3275"/>
      <c r="AN23" s="615"/>
      <c r="AO23" s="614"/>
      <c r="AP23" s="614"/>
      <c r="AQ23" s="614"/>
      <c r="AR23" s="614"/>
      <c r="AS23" s="614"/>
      <c r="AT23" s="614"/>
      <c r="AU23" s="614"/>
      <c r="AV23" s="614"/>
      <c r="AW23" s="614"/>
      <c r="AX23" s="614"/>
      <c r="AY23" s="614"/>
      <c r="AZ23" s="614"/>
      <c r="BA23" s="614"/>
      <c r="BB23" s="614"/>
      <c r="BC23" s="614"/>
      <c r="BD23" s="614"/>
      <c r="BE23" s="614"/>
      <c r="BF23" s="614"/>
      <c r="BG23" s="614"/>
      <c r="BH23" s="614"/>
      <c r="BI23" s="614"/>
      <c r="BJ23" s="614"/>
      <c r="BK23" s="614"/>
      <c r="BL23" s="614"/>
      <c r="BM23" s="614"/>
      <c r="BN23" s="614"/>
      <c r="BO23" s="614"/>
      <c r="BP23" s="614"/>
      <c r="BQ23" s="614"/>
      <c r="BR23" s="614"/>
      <c r="BS23" s="614"/>
      <c r="BT23" s="614"/>
      <c r="BU23" s="614"/>
      <c r="BV23" s="614"/>
      <c r="BW23" s="614"/>
      <c r="BX23" s="614"/>
      <c r="BY23" s="614"/>
      <c r="BZ23" s="614"/>
      <c r="CA23" s="614"/>
      <c r="CB23" s="614"/>
      <c r="CC23" s="614"/>
      <c r="CD23" s="614"/>
      <c r="CE23" s="614"/>
      <c r="CF23" s="614"/>
      <c r="CG23" s="614"/>
      <c r="CH23" s="614"/>
      <c r="CI23" s="614"/>
      <c r="CJ23" s="614"/>
      <c r="CK23" s="614"/>
      <c r="CL23" s="614"/>
      <c r="CM23" s="614"/>
      <c r="CN23" s="614"/>
      <c r="CO23" s="614"/>
      <c r="CP23" s="614"/>
      <c r="CQ23" s="614"/>
      <c r="CR23" s="614"/>
      <c r="CS23" s="614"/>
      <c r="CT23" s="614"/>
    </row>
    <row r="24" spans="1:98" ht="12.75">
      <c r="A24" s="615"/>
      <c r="B24" s="3281" t="s">
        <v>1039</v>
      </c>
      <c r="C24" s="3282"/>
      <c r="D24" s="3282"/>
      <c r="E24" s="3282"/>
      <c r="F24" s="3282"/>
      <c r="G24" s="3282"/>
      <c r="H24" s="3282"/>
      <c r="I24" s="3282"/>
      <c r="J24" s="3282"/>
      <c r="K24" s="3282"/>
      <c r="L24" s="3282"/>
      <c r="M24" s="3282"/>
      <c r="N24" s="3282"/>
      <c r="O24" s="3282"/>
      <c r="P24" s="3282"/>
      <c r="Q24" s="3282"/>
      <c r="R24" s="3282"/>
      <c r="S24" s="3283"/>
      <c r="T24" s="3276">
        <f>Application!AJ1032</f>
        <v>170936132.60000002</v>
      </c>
      <c r="U24" s="3277"/>
      <c r="V24" s="3277"/>
      <c r="W24" s="3277"/>
      <c r="X24" s="3277"/>
      <c r="Y24" s="3277"/>
      <c r="Z24" s="3277"/>
      <c r="AA24" s="3277"/>
      <c r="AB24" s="3277"/>
      <c r="AC24" s="3277"/>
      <c r="AD24" s="3277"/>
      <c r="AE24" s="3277"/>
      <c r="AF24" s="3277"/>
      <c r="AG24" s="3277"/>
      <c r="AH24" s="3277"/>
      <c r="AI24" s="3277"/>
      <c r="AJ24" s="3277"/>
      <c r="AK24" s="3277"/>
      <c r="AL24" s="3277"/>
      <c r="AM24" s="3274"/>
      <c r="AN24" s="615"/>
      <c r="AO24" s="614"/>
      <c r="AP24" s="614"/>
      <c r="AQ24" s="614"/>
      <c r="AR24" s="614"/>
      <c r="AS24" s="614"/>
      <c r="AT24" s="614"/>
      <c r="AU24" s="614"/>
      <c r="AV24" s="614"/>
      <c r="AW24" s="614"/>
      <c r="AX24" s="614"/>
      <c r="AY24" s="614"/>
      <c r="AZ24" s="614"/>
      <c r="BA24" s="614"/>
      <c r="BB24" s="614"/>
      <c r="BC24" s="614"/>
      <c r="BD24" s="614"/>
      <c r="BE24" s="614"/>
      <c r="BF24" s="614"/>
      <c r="BG24" s="614"/>
      <c r="BH24" s="614"/>
      <c r="BI24" s="614"/>
      <c r="BJ24" s="614"/>
      <c r="BK24" s="614"/>
      <c r="BL24" s="614"/>
      <c r="BM24" s="614"/>
      <c r="BN24" s="614"/>
      <c r="BO24" s="614"/>
      <c r="BP24" s="614"/>
      <c r="BQ24" s="614"/>
      <c r="BR24" s="614"/>
      <c r="BS24" s="614"/>
      <c r="BT24" s="614"/>
      <c r="BU24" s="614"/>
      <c r="BV24" s="614"/>
      <c r="BW24" s="614"/>
      <c r="BX24" s="614"/>
      <c r="BY24" s="614"/>
      <c r="BZ24" s="614"/>
      <c r="CA24" s="614"/>
      <c r="CB24" s="614"/>
      <c r="CC24" s="614"/>
      <c r="CD24" s="614"/>
      <c r="CE24" s="614"/>
      <c r="CF24" s="614"/>
      <c r="CG24" s="614"/>
      <c r="CH24" s="614"/>
      <c r="CI24" s="614"/>
      <c r="CJ24" s="614"/>
      <c r="CK24" s="614"/>
      <c r="CL24" s="614"/>
      <c r="CM24" s="614"/>
      <c r="CN24" s="614"/>
      <c r="CO24" s="614"/>
      <c r="CP24" s="614"/>
      <c r="CQ24" s="614"/>
      <c r="CR24" s="614"/>
      <c r="CS24" s="614"/>
      <c r="CT24" s="614"/>
    </row>
    <row r="25" spans="1:98" ht="12.75">
      <c r="A25" s="615"/>
      <c r="B25" s="3288" t="s">
        <v>1490</v>
      </c>
      <c r="C25" s="3289"/>
      <c r="D25" s="3289"/>
      <c r="E25" s="3289"/>
      <c r="F25" s="3289"/>
      <c r="G25" s="3289"/>
      <c r="H25" s="3289"/>
      <c r="I25" s="3289"/>
      <c r="J25" s="3289"/>
      <c r="K25" s="3289"/>
      <c r="L25" s="3289"/>
      <c r="M25" s="3289"/>
      <c r="N25" s="3289"/>
      <c r="O25" s="3289"/>
      <c r="P25" s="3289"/>
      <c r="Q25" s="3289"/>
      <c r="R25" s="3289"/>
      <c r="S25" s="3290"/>
      <c r="T25" s="3322">
        <f>IF(OR(Application!T195="yes",Application!T194="yes"),1.3,1)</f>
        <v>1.3</v>
      </c>
      <c r="U25" s="3323"/>
      <c r="V25" s="3323"/>
      <c r="W25" s="3323"/>
      <c r="X25" s="3323"/>
      <c r="Y25" s="3322">
        <v>1</v>
      </c>
      <c r="Z25" s="3323"/>
      <c r="AA25" s="3323"/>
      <c r="AB25" s="3323"/>
      <c r="AC25" s="3323"/>
      <c r="AD25" s="3322">
        <v>1</v>
      </c>
      <c r="AE25" s="3323"/>
      <c r="AF25" s="3323"/>
      <c r="AG25" s="3323"/>
      <c r="AH25" s="3324"/>
      <c r="AI25" s="3322">
        <v>1</v>
      </c>
      <c r="AJ25" s="3323"/>
      <c r="AK25" s="3323"/>
      <c r="AL25" s="3323"/>
      <c r="AM25" s="3324"/>
      <c r="AN25" s="615"/>
      <c r="AO25" s="614"/>
      <c r="AP25" s="614"/>
      <c r="AQ25" s="614"/>
      <c r="AR25" s="614"/>
      <c r="AS25" s="614"/>
      <c r="AT25" s="614"/>
      <c r="AU25" s="614"/>
      <c r="AV25" s="614"/>
      <c r="AW25" s="614"/>
      <c r="AX25" s="614"/>
      <c r="AY25" s="614"/>
      <c r="AZ25" s="614"/>
      <c r="BA25" s="614"/>
      <c r="BB25" s="614"/>
      <c r="BC25" s="614"/>
      <c r="BD25" s="614"/>
      <c r="BE25" s="614"/>
      <c r="BF25" s="614"/>
      <c r="BG25" s="614"/>
      <c r="BH25" s="614"/>
      <c r="BI25" s="614"/>
      <c r="BJ25" s="614"/>
      <c r="BK25" s="614"/>
      <c r="BL25" s="614"/>
      <c r="BM25" s="614"/>
      <c r="BN25" s="614"/>
      <c r="BO25" s="614"/>
      <c r="BP25" s="614"/>
      <c r="BQ25" s="614"/>
      <c r="BR25" s="614"/>
      <c r="BS25" s="614"/>
      <c r="BT25" s="614"/>
      <c r="BU25" s="614"/>
      <c r="BV25" s="614"/>
      <c r="BW25" s="614"/>
      <c r="BX25" s="614"/>
      <c r="BY25" s="614"/>
      <c r="BZ25" s="614"/>
      <c r="CA25" s="614"/>
      <c r="CB25" s="614"/>
      <c r="CC25" s="614"/>
      <c r="CD25" s="614"/>
      <c r="CE25" s="614"/>
      <c r="CF25" s="614"/>
      <c r="CG25" s="614"/>
      <c r="CH25" s="614"/>
      <c r="CI25" s="614"/>
      <c r="CJ25" s="614"/>
      <c r="CK25" s="614"/>
      <c r="CL25" s="614"/>
      <c r="CM25" s="614"/>
      <c r="CN25" s="614"/>
      <c r="CO25" s="614"/>
      <c r="CP25" s="614"/>
      <c r="CQ25" s="614"/>
      <c r="CR25" s="614"/>
      <c r="CS25" s="614"/>
      <c r="CT25" s="614"/>
    </row>
    <row r="26" spans="1:98" ht="12.75">
      <c r="A26" s="615"/>
      <c r="B26" s="3281" t="s">
        <v>538</v>
      </c>
      <c r="C26" s="3282"/>
      <c r="D26" s="3282"/>
      <c r="E26" s="3282"/>
      <c r="F26" s="3282"/>
      <c r="G26" s="3282"/>
      <c r="H26" s="3282"/>
      <c r="I26" s="3282"/>
      <c r="J26" s="3282"/>
      <c r="K26" s="3282"/>
      <c r="L26" s="3282"/>
      <c r="M26" s="3282"/>
      <c r="N26" s="3282"/>
      <c r="O26" s="3282"/>
      <c r="P26" s="3282"/>
      <c r="Q26" s="3282"/>
      <c r="R26" s="3282"/>
      <c r="S26" s="3283"/>
      <c r="T26" s="3325">
        <f>T23*T25</f>
        <v>59750240.556165151</v>
      </c>
      <c r="U26" s="3326"/>
      <c r="V26" s="3326"/>
      <c r="W26" s="3326"/>
      <c r="X26" s="3326"/>
      <c r="Y26" s="3325">
        <f>Y23*Y25</f>
        <v>0</v>
      </c>
      <c r="Z26" s="3326"/>
      <c r="AA26" s="3326"/>
      <c r="AB26" s="3326"/>
      <c r="AC26" s="3326"/>
      <c r="AD26" s="3325">
        <f>AD23*AD25</f>
        <v>29732058.899999999</v>
      </c>
      <c r="AE26" s="3326"/>
      <c r="AF26" s="3326"/>
      <c r="AG26" s="3326"/>
      <c r="AH26" s="3326"/>
      <c r="AI26" s="3325">
        <f>AI23*AI25</f>
        <v>0</v>
      </c>
      <c r="AJ26" s="3326"/>
      <c r="AK26" s="3326"/>
      <c r="AL26" s="3326"/>
      <c r="AM26" s="3326"/>
      <c r="AN26" s="615"/>
      <c r="AO26" s="614"/>
      <c r="AP26" s="614"/>
      <c r="AQ26" s="614"/>
      <c r="AR26" s="614"/>
      <c r="AS26" s="614"/>
      <c r="AT26" s="614"/>
      <c r="AU26" s="614"/>
      <c r="AV26" s="614"/>
      <c r="AW26" s="614"/>
      <c r="AX26" s="614"/>
      <c r="AY26" s="614"/>
      <c r="AZ26" s="614"/>
      <c r="BA26" s="614"/>
      <c r="BB26" s="614"/>
      <c r="BC26" s="614"/>
      <c r="BD26" s="614"/>
      <c r="BE26" s="614"/>
      <c r="BF26" s="614"/>
      <c r="BG26" s="614"/>
      <c r="BH26" s="614"/>
      <c r="BI26" s="614"/>
      <c r="BJ26" s="614"/>
      <c r="BK26" s="614"/>
      <c r="BL26" s="614"/>
      <c r="BM26" s="614"/>
      <c r="BN26" s="614"/>
      <c r="BO26" s="614"/>
      <c r="BP26" s="614"/>
      <c r="BQ26" s="614"/>
      <c r="BR26" s="614"/>
      <c r="BS26" s="614"/>
      <c r="BT26" s="614"/>
      <c r="BU26" s="614"/>
      <c r="BV26" s="614"/>
      <c r="BW26" s="614"/>
      <c r="BX26" s="614"/>
      <c r="BY26" s="614"/>
      <c r="BZ26" s="614"/>
      <c r="CA26" s="614"/>
      <c r="CB26" s="614"/>
      <c r="CC26" s="614"/>
      <c r="CD26" s="614"/>
      <c r="CE26" s="614"/>
      <c r="CF26" s="614"/>
      <c r="CG26" s="614"/>
      <c r="CH26" s="614"/>
      <c r="CI26" s="614"/>
      <c r="CJ26" s="614"/>
      <c r="CK26" s="614"/>
      <c r="CL26" s="614"/>
      <c r="CM26" s="614"/>
      <c r="CN26" s="614"/>
      <c r="CO26" s="614"/>
      <c r="CP26" s="614"/>
      <c r="CQ26" s="614"/>
      <c r="CR26" s="614"/>
      <c r="CS26" s="614"/>
      <c r="CT26" s="614"/>
    </row>
    <row r="27" spans="1:98" ht="12.75">
      <c r="A27" s="627"/>
      <c r="B27" s="3291" t="s">
        <v>447</v>
      </c>
      <c r="C27" s="3292"/>
      <c r="D27" s="3292"/>
      <c r="E27" s="3292"/>
      <c r="F27" s="3292"/>
      <c r="G27" s="3292"/>
      <c r="H27" s="3292"/>
      <c r="I27" s="3292"/>
      <c r="J27" s="3292"/>
      <c r="K27" s="3292"/>
      <c r="L27" s="3292"/>
      <c r="M27" s="3292"/>
      <c r="N27" s="3292"/>
      <c r="O27" s="3292"/>
      <c r="P27" s="3292"/>
      <c r="Q27" s="3292"/>
      <c r="R27" s="3292"/>
      <c r="S27" s="3293"/>
      <c r="T27" s="3302">
        <f>Application!$AG$444</f>
        <v>1</v>
      </c>
      <c r="U27" s="3303"/>
      <c r="V27" s="3303"/>
      <c r="W27" s="3303"/>
      <c r="X27" s="3303"/>
      <c r="Y27" s="3302">
        <f>Application!$AG$444</f>
        <v>1</v>
      </c>
      <c r="Z27" s="3303"/>
      <c r="AA27" s="3303"/>
      <c r="AB27" s="3303"/>
      <c r="AC27" s="3303"/>
      <c r="AD27" s="3302">
        <f>Application!$AG$444</f>
        <v>1</v>
      </c>
      <c r="AE27" s="3303"/>
      <c r="AF27" s="3303"/>
      <c r="AG27" s="3303"/>
      <c r="AH27" s="3303"/>
      <c r="AI27" s="3302">
        <f>Application!$AG$444</f>
        <v>1</v>
      </c>
      <c r="AJ27" s="3303"/>
      <c r="AK27" s="3303"/>
      <c r="AL27" s="3303"/>
      <c r="AM27" s="3303"/>
      <c r="AN27" s="615"/>
      <c r="AO27" s="614"/>
      <c r="AP27" s="614"/>
      <c r="AQ27" s="614"/>
      <c r="AR27" s="614"/>
      <c r="AS27" s="614"/>
      <c r="AT27" s="614"/>
      <c r="AU27" s="614"/>
      <c r="AV27" s="614"/>
      <c r="AW27" s="614"/>
      <c r="AX27" s="614"/>
      <c r="AY27" s="614"/>
      <c r="AZ27" s="614"/>
      <c r="BA27" s="614"/>
      <c r="BB27" s="614"/>
      <c r="BC27" s="614"/>
      <c r="BD27" s="614"/>
      <c r="BE27" s="614"/>
      <c r="BF27" s="614"/>
      <c r="BG27" s="614"/>
      <c r="BH27" s="614"/>
      <c r="BI27" s="614"/>
      <c r="BJ27" s="614"/>
      <c r="BK27" s="614"/>
      <c r="BL27" s="614"/>
      <c r="BM27" s="614"/>
      <c r="BN27" s="614"/>
      <c r="BO27" s="614"/>
      <c r="BP27" s="614"/>
      <c r="BQ27" s="614"/>
      <c r="BR27" s="614"/>
      <c r="BS27" s="614"/>
      <c r="BT27" s="614"/>
      <c r="BU27" s="614"/>
      <c r="BV27" s="614"/>
      <c r="BW27" s="614"/>
      <c r="BX27" s="614"/>
      <c r="BY27" s="614"/>
      <c r="BZ27" s="614"/>
      <c r="CA27" s="614"/>
      <c r="CB27" s="614"/>
      <c r="CC27" s="614"/>
      <c r="CD27" s="614"/>
      <c r="CE27" s="614"/>
      <c r="CF27" s="614"/>
      <c r="CG27" s="614"/>
      <c r="CH27" s="614"/>
      <c r="CI27" s="614"/>
      <c r="CJ27" s="614"/>
      <c r="CK27" s="614"/>
      <c r="CL27" s="614"/>
      <c r="CM27" s="614"/>
      <c r="CN27" s="614"/>
      <c r="CO27" s="614"/>
      <c r="CP27" s="614"/>
      <c r="CQ27" s="614"/>
      <c r="CR27" s="614"/>
      <c r="CS27" s="614"/>
      <c r="CT27" s="614"/>
    </row>
    <row r="28" spans="1:98" ht="12.75" customHeight="1">
      <c r="A28" s="620"/>
      <c r="B28" s="3281" t="s">
        <v>539</v>
      </c>
      <c r="C28" s="3282"/>
      <c r="D28" s="3282"/>
      <c r="E28" s="3282"/>
      <c r="F28" s="3282"/>
      <c r="G28" s="3282"/>
      <c r="H28" s="3282"/>
      <c r="I28" s="3282"/>
      <c r="J28" s="3282"/>
      <c r="K28" s="3282"/>
      <c r="L28" s="3282"/>
      <c r="M28" s="3282"/>
      <c r="N28" s="3282"/>
      <c r="O28" s="3282"/>
      <c r="P28" s="3282"/>
      <c r="Q28" s="3282"/>
      <c r="R28" s="3282"/>
      <c r="S28" s="3283"/>
      <c r="T28" s="3294">
        <f>IF(ISERROR((T26*T27)),0,(T26*T27))</f>
        <v>59750240.556165151</v>
      </c>
      <c r="U28" s="3295"/>
      <c r="V28" s="3295"/>
      <c r="W28" s="3295"/>
      <c r="X28" s="3295"/>
      <c r="Y28" s="3294">
        <f>IF(ISERROR((Y26*Y27)),0,(Y26*Y27))</f>
        <v>0</v>
      </c>
      <c r="Z28" s="3295"/>
      <c r="AA28" s="3295"/>
      <c r="AB28" s="3295"/>
      <c r="AC28" s="3295"/>
      <c r="AD28" s="3294">
        <f>IF(ISERROR((AD26*AD27)),0,(AD26*AD27))</f>
        <v>29732058.899999999</v>
      </c>
      <c r="AE28" s="3295"/>
      <c r="AF28" s="3295"/>
      <c r="AG28" s="3295"/>
      <c r="AH28" s="3295"/>
      <c r="AI28" s="3294">
        <f>IF(ISERROR((AI26*AI27)),0,(AI26*AI27))</f>
        <v>0</v>
      </c>
      <c r="AJ28" s="3295"/>
      <c r="AK28" s="3295"/>
      <c r="AL28" s="3295"/>
      <c r="AM28" s="3295"/>
      <c r="AN28" s="615"/>
      <c r="AO28" s="614"/>
      <c r="AP28" s="614"/>
      <c r="AQ28" s="614"/>
      <c r="AR28" s="614"/>
      <c r="AS28" s="614"/>
      <c r="AT28" s="614"/>
      <c r="AU28" s="614"/>
      <c r="AV28" s="614"/>
      <c r="AW28" s="614"/>
      <c r="AX28" s="614"/>
      <c r="AY28" s="614"/>
      <c r="AZ28" s="614"/>
      <c r="BA28" s="614"/>
      <c r="BB28" s="614"/>
      <c r="BC28" s="614"/>
      <c r="BD28" s="614"/>
      <c r="BE28" s="614"/>
      <c r="BF28" s="614"/>
      <c r="BG28" s="614"/>
      <c r="BH28" s="614"/>
      <c r="BI28" s="614"/>
      <c r="BJ28" s="614"/>
      <c r="BK28" s="614"/>
      <c r="BL28" s="614"/>
      <c r="BM28" s="614"/>
      <c r="BN28" s="614"/>
      <c r="BO28" s="614"/>
      <c r="BP28" s="614"/>
      <c r="BQ28" s="614"/>
      <c r="BR28" s="614"/>
      <c r="BS28" s="614"/>
      <c r="BT28" s="614"/>
      <c r="BU28" s="614"/>
      <c r="BV28" s="614"/>
      <c r="BW28" s="614"/>
      <c r="BX28" s="614"/>
      <c r="BY28" s="614"/>
      <c r="BZ28" s="614"/>
      <c r="CA28" s="614"/>
      <c r="CB28" s="614"/>
      <c r="CC28" s="614"/>
      <c r="CD28" s="614"/>
      <c r="CE28" s="614"/>
      <c r="CF28" s="614"/>
      <c r="CG28" s="614"/>
      <c r="CH28" s="614"/>
      <c r="CI28" s="614"/>
      <c r="CJ28" s="614"/>
      <c r="CK28" s="614"/>
      <c r="CL28" s="614"/>
      <c r="CM28" s="614"/>
      <c r="CN28" s="614"/>
      <c r="CO28" s="614"/>
      <c r="CP28" s="614"/>
      <c r="CQ28" s="614"/>
      <c r="CR28" s="614"/>
      <c r="CS28" s="614"/>
      <c r="CT28" s="614"/>
    </row>
    <row r="29" spans="1:98" ht="12.75">
      <c r="A29" s="615"/>
      <c r="B29" s="3281" t="s">
        <v>556</v>
      </c>
      <c r="C29" s="3282"/>
      <c r="D29" s="3282"/>
      <c r="E29" s="3282"/>
      <c r="F29" s="3282"/>
      <c r="G29" s="3282"/>
      <c r="H29" s="3282"/>
      <c r="I29" s="3282"/>
      <c r="J29" s="3282"/>
      <c r="K29" s="3282"/>
      <c r="L29" s="3282"/>
      <c r="M29" s="3282"/>
      <c r="N29" s="3282"/>
      <c r="O29" s="3282"/>
      <c r="P29" s="3282"/>
      <c r="Q29" s="3282"/>
      <c r="R29" s="3282"/>
      <c r="S29" s="3283"/>
      <c r="T29" s="3276">
        <f>T28+Y28+AD28+AI28</f>
        <v>89482299.45616515</v>
      </c>
      <c r="U29" s="3277"/>
      <c r="V29" s="3277"/>
      <c r="W29" s="3277"/>
      <c r="X29" s="3277"/>
      <c r="Y29" s="3277"/>
      <c r="Z29" s="3277"/>
      <c r="AA29" s="3277"/>
      <c r="AB29" s="3277"/>
      <c r="AC29" s="3277"/>
      <c r="AD29" s="3277"/>
      <c r="AE29" s="3277"/>
      <c r="AF29" s="3277"/>
      <c r="AG29" s="3277"/>
      <c r="AH29" s="3277"/>
      <c r="AI29" s="3277"/>
      <c r="AJ29" s="3277"/>
      <c r="AK29" s="3277"/>
      <c r="AL29" s="3277"/>
      <c r="AM29" s="3274"/>
      <c r="AN29" s="615"/>
      <c r="AO29" s="614"/>
      <c r="AP29" s="614"/>
      <c r="AQ29" s="614"/>
      <c r="AR29" s="614"/>
      <c r="AS29" s="614"/>
      <c r="AT29" s="614"/>
      <c r="AU29" s="614"/>
      <c r="AV29" s="614"/>
      <c r="AW29" s="614"/>
      <c r="AX29" s="614"/>
      <c r="AY29" s="614"/>
      <c r="AZ29" s="614"/>
      <c r="BA29" s="614"/>
      <c r="BB29" s="614"/>
      <c r="BC29" s="614"/>
      <c r="BD29" s="614"/>
      <c r="BE29" s="614"/>
      <c r="BF29" s="614"/>
      <c r="BG29" s="614"/>
      <c r="BH29" s="614"/>
      <c r="BI29" s="614"/>
      <c r="BJ29" s="614"/>
      <c r="BK29" s="614"/>
      <c r="BL29" s="614"/>
      <c r="BM29" s="614"/>
      <c r="BN29" s="614"/>
      <c r="BO29" s="614"/>
      <c r="BP29" s="614"/>
      <c r="BQ29" s="614"/>
      <c r="BR29" s="614"/>
      <c r="BS29" s="614"/>
      <c r="BT29" s="614"/>
      <c r="BU29" s="614"/>
      <c r="BV29" s="614"/>
      <c r="BW29" s="614"/>
      <c r="BX29" s="614"/>
      <c r="BY29" s="614"/>
      <c r="BZ29" s="614"/>
      <c r="CA29" s="614"/>
      <c r="CB29" s="614"/>
      <c r="CC29" s="614"/>
      <c r="CD29" s="614"/>
      <c r="CE29" s="614"/>
      <c r="CF29" s="614"/>
      <c r="CG29" s="614"/>
      <c r="CH29" s="614"/>
      <c r="CI29" s="614"/>
      <c r="CJ29" s="614"/>
      <c r="CK29" s="614"/>
      <c r="CL29" s="614"/>
      <c r="CM29" s="614"/>
      <c r="CN29" s="614"/>
      <c r="CO29" s="614"/>
      <c r="CP29" s="614"/>
      <c r="CQ29" s="614"/>
      <c r="CR29" s="614"/>
      <c r="CS29" s="614"/>
      <c r="CT29" s="614"/>
    </row>
    <row r="30" spans="1:98" ht="12.75" customHeight="1">
      <c r="A30" s="615"/>
      <c r="B30" s="3287" t="s">
        <v>1492</v>
      </c>
      <c r="C30" s="3287"/>
      <c r="D30" s="3287"/>
      <c r="E30" s="3287"/>
      <c r="F30" s="3287"/>
      <c r="G30" s="3287"/>
      <c r="H30" s="3287"/>
      <c r="I30" s="3287"/>
      <c r="J30" s="3287"/>
      <c r="K30" s="3287"/>
      <c r="L30" s="3287"/>
      <c r="M30" s="3287"/>
      <c r="N30" s="3287"/>
      <c r="O30" s="3287"/>
      <c r="P30" s="3287"/>
      <c r="Q30" s="3287"/>
      <c r="R30" s="3287"/>
      <c r="S30" s="3287"/>
      <c r="T30" s="3287"/>
      <c r="U30" s="3287"/>
      <c r="V30" s="3287"/>
      <c r="W30" s="3287"/>
      <c r="X30" s="3287"/>
      <c r="Y30" s="3287"/>
      <c r="Z30" s="3287"/>
      <c r="AA30" s="3287"/>
      <c r="AB30" s="3287"/>
      <c r="AC30" s="3287"/>
      <c r="AD30" s="3287"/>
      <c r="AE30" s="3287"/>
      <c r="AF30" s="3287"/>
      <c r="AG30" s="3287"/>
      <c r="AH30" s="3287"/>
      <c r="AI30" s="3287"/>
      <c r="AJ30" s="3287"/>
      <c r="AK30" s="3287"/>
      <c r="AL30" s="3287"/>
      <c r="AM30" s="3287"/>
      <c r="AN30" s="615"/>
      <c r="AO30" s="614"/>
      <c r="AP30" s="614"/>
      <c r="AQ30" s="614"/>
      <c r="AR30" s="614"/>
      <c r="AS30" s="614"/>
      <c r="AT30" s="614"/>
      <c r="AU30" s="614"/>
      <c r="AV30" s="614"/>
      <c r="AW30" s="614"/>
      <c r="AX30" s="614"/>
      <c r="AY30" s="614"/>
      <c r="AZ30" s="614"/>
      <c r="BA30" s="614"/>
      <c r="BB30" s="614"/>
      <c r="BC30" s="614"/>
      <c r="BD30" s="614"/>
      <c r="BE30" s="614"/>
      <c r="BF30" s="614"/>
      <c r="BG30" s="614"/>
      <c r="BH30" s="614"/>
      <c r="BI30" s="614"/>
      <c r="BJ30" s="614"/>
      <c r="BK30" s="614"/>
      <c r="BL30" s="614"/>
      <c r="BM30" s="614"/>
      <c r="BN30" s="614"/>
      <c r="BO30" s="614"/>
      <c r="BP30" s="614"/>
      <c r="BQ30" s="614"/>
      <c r="BR30" s="614"/>
      <c r="BS30" s="614"/>
      <c r="BT30" s="614"/>
      <c r="BU30" s="614"/>
      <c r="BV30" s="614"/>
      <c r="BW30" s="614"/>
      <c r="BX30" s="614"/>
      <c r="BY30" s="614"/>
      <c r="BZ30" s="614"/>
      <c r="CA30" s="614"/>
      <c r="CB30" s="614"/>
      <c r="CC30" s="614"/>
      <c r="CD30" s="614"/>
      <c r="CE30" s="614"/>
      <c r="CF30" s="614"/>
      <c r="CG30" s="614"/>
      <c r="CH30" s="614"/>
      <c r="CI30" s="614"/>
      <c r="CJ30" s="614"/>
      <c r="CK30" s="614"/>
      <c r="CL30" s="614"/>
      <c r="CM30" s="614"/>
      <c r="CN30" s="614"/>
      <c r="CO30" s="614"/>
      <c r="CP30" s="614"/>
      <c r="CQ30" s="614"/>
      <c r="CR30" s="614"/>
      <c r="CS30" s="614"/>
      <c r="CT30" s="614"/>
    </row>
    <row r="31" spans="1:98" s="669" customFormat="1" ht="12.75" customHeight="1">
      <c r="A31" s="624"/>
      <c r="B31" s="3287" t="s">
        <v>1491</v>
      </c>
      <c r="C31" s="3287"/>
      <c r="D31" s="3287"/>
      <c r="E31" s="3287"/>
      <c r="F31" s="3287"/>
      <c r="G31" s="3287"/>
      <c r="H31" s="3287"/>
      <c r="I31" s="3287"/>
      <c r="J31" s="3287"/>
      <c r="K31" s="3287"/>
      <c r="L31" s="3287"/>
      <c r="M31" s="3287"/>
      <c r="N31" s="3287"/>
      <c r="O31" s="3287"/>
      <c r="P31" s="3287"/>
      <c r="Q31" s="3287"/>
      <c r="R31" s="3287"/>
      <c r="S31" s="3287"/>
      <c r="T31" s="3287"/>
      <c r="U31" s="3287"/>
      <c r="V31" s="3287"/>
      <c r="W31" s="3287"/>
      <c r="X31" s="3287"/>
      <c r="Y31" s="3287"/>
      <c r="Z31" s="3287"/>
      <c r="AA31" s="3287"/>
      <c r="AB31" s="3287"/>
      <c r="AC31" s="3287"/>
      <c r="AD31" s="3287"/>
      <c r="AE31" s="3287"/>
      <c r="AF31" s="3287"/>
      <c r="AG31" s="3287"/>
      <c r="AH31" s="3287"/>
      <c r="AI31" s="3287"/>
      <c r="AJ31" s="3287"/>
      <c r="AK31" s="3287"/>
      <c r="AL31" s="3287"/>
      <c r="AM31" s="3287"/>
      <c r="AN31" s="884"/>
      <c r="AO31" s="670"/>
      <c r="AP31" s="670"/>
      <c r="AQ31" s="670"/>
      <c r="AR31" s="670"/>
      <c r="AS31" s="670"/>
      <c r="AT31" s="670"/>
      <c r="AU31" s="670"/>
      <c r="AV31" s="670"/>
      <c r="AW31" s="670"/>
      <c r="AX31" s="670"/>
      <c r="AY31" s="670"/>
      <c r="AZ31" s="670"/>
      <c r="BA31" s="670"/>
      <c r="BB31" s="670"/>
      <c r="BC31" s="670"/>
      <c r="BD31" s="670"/>
      <c r="BE31" s="670"/>
      <c r="BF31" s="670"/>
      <c r="BG31" s="670"/>
      <c r="BH31" s="670"/>
      <c r="BI31" s="670"/>
      <c r="BJ31" s="670"/>
      <c r="BK31" s="670"/>
      <c r="BL31" s="670"/>
      <c r="BM31" s="670"/>
      <c r="BN31" s="670"/>
      <c r="BO31" s="670"/>
      <c r="BP31" s="670"/>
      <c r="BQ31" s="670"/>
      <c r="BR31" s="670"/>
      <c r="BS31" s="670"/>
      <c r="BT31" s="670"/>
      <c r="BU31" s="670"/>
      <c r="BV31" s="670"/>
      <c r="BW31" s="670"/>
      <c r="BX31" s="670"/>
      <c r="BY31" s="670"/>
      <c r="BZ31" s="670"/>
      <c r="CA31" s="670"/>
      <c r="CB31" s="670"/>
      <c r="CC31" s="670"/>
      <c r="CD31" s="670"/>
      <c r="CE31" s="670"/>
      <c r="CF31" s="670"/>
      <c r="CG31" s="670"/>
      <c r="CH31" s="670"/>
      <c r="CI31" s="670"/>
      <c r="CJ31" s="670"/>
      <c r="CK31" s="670"/>
      <c r="CL31" s="670"/>
      <c r="CM31" s="670"/>
      <c r="CN31" s="670"/>
      <c r="CO31" s="670"/>
      <c r="CP31" s="670"/>
      <c r="CQ31" s="670"/>
      <c r="CR31" s="670"/>
      <c r="CS31" s="670"/>
      <c r="CT31" s="670"/>
    </row>
    <row r="32" spans="1:98" ht="12.75">
      <c r="A32" s="615"/>
      <c r="B32" s="666"/>
      <c r="C32" s="860" t="s">
        <v>405</v>
      </c>
      <c r="D32" s="666"/>
      <c r="E32" s="666"/>
      <c r="F32" s="666"/>
      <c r="G32" s="666"/>
      <c r="H32" s="666"/>
      <c r="I32" s="666"/>
      <c r="J32" s="666"/>
      <c r="K32" s="666"/>
      <c r="L32" s="666"/>
      <c r="M32" s="666"/>
      <c r="N32" s="666"/>
      <c r="O32" s="666"/>
      <c r="P32" s="666"/>
      <c r="Q32" s="666"/>
      <c r="R32" s="666"/>
      <c r="S32" s="666"/>
      <c r="T32" s="666"/>
      <c r="U32" s="666"/>
      <c r="V32" s="666"/>
      <c r="W32" s="666"/>
      <c r="X32" s="666"/>
      <c r="Y32" s="666"/>
      <c r="Z32" s="666"/>
      <c r="AA32" s="666"/>
      <c r="AB32" s="666"/>
      <c r="AC32" s="666"/>
      <c r="AD32" s="666"/>
      <c r="AE32" s="666"/>
      <c r="AF32" s="666"/>
      <c r="AG32" s="666"/>
      <c r="AH32" s="666"/>
      <c r="AI32" s="666"/>
      <c r="AJ32" s="666"/>
      <c r="AK32" s="666"/>
      <c r="AL32" s="666"/>
      <c r="AM32" s="666"/>
      <c r="AN32" s="615"/>
      <c r="AO32" s="614"/>
      <c r="AP32" s="614"/>
      <c r="AQ32" s="614"/>
      <c r="AR32" s="614"/>
      <c r="AS32" s="614"/>
      <c r="AT32" s="614"/>
      <c r="AU32" s="614"/>
      <c r="AV32" s="614"/>
      <c r="AW32" s="614"/>
      <c r="AX32" s="614"/>
      <c r="AY32" s="614"/>
      <c r="AZ32" s="614"/>
      <c r="BA32" s="614"/>
      <c r="BB32" s="614"/>
      <c r="BC32" s="614"/>
      <c r="BD32" s="614"/>
      <c r="BE32" s="614"/>
      <c r="BF32" s="614"/>
      <c r="BG32" s="614"/>
      <c r="BH32" s="614"/>
      <c r="BI32" s="614"/>
      <c r="BJ32" s="614"/>
      <c r="BK32" s="614"/>
      <c r="BL32" s="614"/>
      <c r="BM32" s="614"/>
      <c r="BN32" s="614"/>
      <c r="BO32" s="614"/>
      <c r="BP32" s="614"/>
      <c r="BQ32" s="614"/>
      <c r="BR32" s="614"/>
      <c r="BS32" s="614"/>
      <c r="BT32" s="614"/>
      <c r="BU32" s="614"/>
      <c r="BV32" s="614"/>
      <c r="BW32" s="614"/>
      <c r="BX32" s="614"/>
      <c r="BY32" s="614"/>
      <c r="BZ32" s="614"/>
      <c r="CA32" s="614"/>
      <c r="CB32" s="614"/>
      <c r="CC32" s="614"/>
      <c r="CD32" s="614"/>
      <c r="CE32" s="614"/>
      <c r="CF32" s="614"/>
      <c r="CG32" s="614"/>
      <c r="CH32" s="614"/>
      <c r="CI32" s="614"/>
      <c r="CJ32" s="614"/>
      <c r="CK32" s="614"/>
      <c r="CL32" s="614"/>
      <c r="CM32" s="614"/>
      <c r="CN32" s="614"/>
      <c r="CO32" s="614"/>
      <c r="CP32" s="614"/>
      <c r="CQ32" s="614"/>
      <c r="CR32" s="614"/>
      <c r="CS32" s="614"/>
      <c r="CT32" s="614"/>
    </row>
    <row r="33" spans="1:98" ht="12.75">
      <c r="A33" s="615"/>
      <c r="B33" s="615"/>
      <c r="C33" s="615"/>
      <c r="D33" s="615"/>
      <c r="E33" s="615"/>
      <c r="F33" s="615"/>
      <c r="G33" s="615"/>
      <c r="H33" s="615"/>
      <c r="I33" s="615"/>
      <c r="J33" s="615"/>
      <c r="K33" s="615"/>
      <c r="L33" s="615"/>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c r="AJ33" s="615"/>
      <c r="AK33" s="615"/>
      <c r="AL33" s="615"/>
      <c r="AM33" s="615"/>
      <c r="AN33" s="615"/>
      <c r="AO33" s="614"/>
      <c r="AP33" s="614"/>
      <c r="AQ33" s="614"/>
      <c r="AR33" s="614"/>
      <c r="AS33" s="614"/>
      <c r="AT33" s="614"/>
      <c r="AU33" s="614"/>
      <c r="AV33" s="614"/>
      <c r="AW33" s="614"/>
      <c r="AX33" s="614"/>
      <c r="AY33" s="614"/>
      <c r="AZ33" s="614"/>
      <c r="BA33" s="614"/>
      <c r="BB33" s="614"/>
      <c r="BC33" s="614"/>
      <c r="BD33" s="614"/>
      <c r="BE33" s="614"/>
      <c r="BF33" s="614"/>
      <c r="BG33" s="614"/>
      <c r="BH33" s="614"/>
      <c r="BI33" s="614"/>
      <c r="BJ33" s="614"/>
      <c r="BK33" s="614"/>
      <c r="BL33" s="614"/>
      <c r="BM33" s="614"/>
      <c r="BN33" s="614"/>
      <c r="BO33" s="614"/>
      <c r="BP33" s="614"/>
      <c r="BQ33" s="614"/>
      <c r="BR33" s="614"/>
      <c r="BS33" s="614"/>
      <c r="BT33" s="614"/>
      <c r="BU33" s="614"/>
      <c r="BV33" s="614"/>
      <c r="BW33" s="614"/>
      <c r="BX33" s="614"/>
      <c r="BY33" s="614"/>
      <c r="BZ33" s="614"/>
      <c r="CA33" s="614"/>
      <c r="CB33" s="614"/>
      <c r="CC33" s="614"/>
      <c r="CD33" s="614"/>
      <c r="CE33" s="614"/>
      <c r="CF33" s="614"/>
      <c r="CG33" s="614"/>
      <c r="CH33" s="614"/>
      <c r="CI33" s="614"/>
      <c r="CJ33" s="614"/>
      <c r="CK33" s="614"/>
      <c r="CL33" s="614"/>
      <c r="CM33" s="614"/>
      <c r="CN33" s="614"/>
      <c r="CO33" s="614"/>
      <c r="CP33" s="614"/>
      <c r="CQ33" s="614"/>
      <c r="CR33" s="614"/>
      <c r="CS33" s="614"/>
      <c r="CT33" s="614"/>
    </row>
    <row r="34" spans="1:98" ht="12.75">
      <c r="A34" s="620" t="s">
        <v>611</v>
      </c>
      <c r="B34" s="615"/>
      <c r="C34" s="620" t="s">
        <v>601</v>
      </c>
      <c r="D34" s="615"/>
      <c r="E34" s="615"/>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4"/>
      <c r="AP34" s="614"/>
      <c r="AQ34" s="614"/>
      <c r="AR34" s="614"/>
      <c r="AS34" s="614"/>
      <c r="AT34" s="614"/>
      <c r="AU34" s="614"/>
      <c r="AV34" s="614"/>
      <c r="AW34" s="614"/>
      <c r="AX34" s="614"/>
      <c r="AY34" s="614"/>
      <c r="AZ34" s="614"/>
      <c r="BA34" s="614"/>
      <c r="BB34" s="614"/>
      <c r="BC34" s="614"/>
      <c r="BD34" s="614"/>
      <c r="BE34" s="614"/>
      <c r="BF34" s="614"/>
      <c r="BG34" s="614"/>
      <c r="BH34" s="614"/>
      <c r="BI34" s="614"/>
      <c r="BJ34" s="614"/>
      <c r="BK34" s="614"/>
      <c r="BL34" s="614"/>
      <c r="BM34" s="614"/>
      <c r="BN34" s="614"/>
      <c r="BO34" s="614"/>
      <c r="BP34" s="614"/>
      <c r="BQ34" s="614"/>
      <c r="BR34" s="614"/>
      <c r="BS34" s="614"/>
      <c r="BT34" s="614"/>
      <c r="BU34" s="614"/>
      <c r="BV34" s="614"/>
      <c r="BW34" s="614"/>
      <c r="BX34" s="614"/>
      <c r="BY34" s="614"/>
      <c r="BZ34" s="614"/>
      <c r="CA34" s="614"/>
      <c r="CB34" s="614"/>
      <c r="CC34" s="614"/>
      <c r="CD34" s="614"/>
      <c r="CE34" s="614"/>
      <c r="CF34" s="614"/>
      <c r="CG34" s="614"/>
      <c r="CH34" s="614"/>
      <c r="CI34" s="614"/>
      <c r="CJ34" s="614"/>
      <c r="CK34" s="614"/>
      <c r="CL34" s="614"/>
      <c r="CM34" s="614"/>
      <c r="CN34" s="614"/>
      <c r="CO34" s="614"/>
      <c r="CP34" s="614"/>
      <c r="CQ34" s="614"/>
      <c r="CR34" s="614"/>
      <c r="CS34" s="614"/>
      <c r="CT34" s="614"/>
    </row>
    <row r="35" spans="1:98" ht="12.75" customHeight="1">
      <c r="A35" s="615"/>
      <c r="B35" s="621"/>
      <c r="C35" s="622"/>
      <c r="D35" s="622"/>
      <c r="E35" s="622"/>
      <c r="F35" s="622"/>
      <c r="G35" s="622"/>
      <c r="H35" s="622"/>
      <c r="I35" s="622"/>
      <c r="J35" s="622"/>
      <c r="K35" s="622"/>
      <c r="L35" s="622"/>
      <c r="M35" s="622"/>
      <c r="N35" s="622"/>
      <c r="O35" s="622"/>
      <c r="P35" s="622"/>
      <c r="Q35" s="622"/>
      <c r="R35" s="622"/>
      <c r="S35" s="622"/>
      <c r="T35" s="622"/>
      <c r="U35" s="622"/>
      <c r="V35" s="622"/>
      <c r="W35" s="622"/>
      <c r="X35" s="628"/>
      <c r="Y35" s="3313" t="s">
        <v>1342</v>
      </c>
      <c r="Z35" s="3313"/>
      <c r="AA35" s="3313"/>
      <c r="AB35" s="3313"/>
      <c r="AC35" s="3313"/>
      <c r="AD35" s="3339" t="s">
        <v>380</v>
      </c>
      <c r="AE35" s="3339"/>
      <c r="AF35" s="3339"/>
      <c r="AG35" s="3339"/>
      <c r="AH35" s="3339"/>
      <c r="AI35" s="615"/>
      <c r="AJ35" s="615"/>
      <c r="AK35" s="615"/>
      <c r="AL35" s="615"/>
      <c r="AM35" s="615"/>
      <c r="AN35" s="615"/>
      <c r="AO35" s="614"/>
      <c r="AP35" s="614"/>
      <c r="AQ35" s="614"/>
      <c r="AR35" s="614"/>
      <c r="AS35" s="614"/>
      <c r="AT35" s="614"/>
      <c r="AU35" s="614"/>
      <c r="AV35" s="614"/>
      <c r="AW35" s="614"/>
      <c r="AX35" s="614"/>
      <c r="AY35" s="614"/>
      <c r="AZ35" s="614"/>
      <c r="BA35" s="614"/>
      <c r="BB35" s="614"/>
      <c r="BC35" s="614"/>
      <c r="BD35" s="614"/>
      <c r="BE35" s="614"/>
      <c r="BF35" s="614"/>
      <c r="BG35" s="614"/>
      <c r="BH35" s="614"/>
      <c r="BI35" s="614"/>
      <c r="BJ35" s="614"/>
      <c r="BK35" s="614"/>
      <c r="BL35" s="614"/>
      <c r="BM35" s="614"/>
      <c r="BN35" s="614"/>
      <c r="BO35" s="614"/>
      <c r="BP35" s="614"/>
      <c r="BQ35" s="614"/>
      <c r="BR35" s="614"/>
      <c r="BS35" s="614"/>
      <c r="BT35" s="614"/>
      <c r="BU35" s="614"/>
      <c r="BV35" s="614"/>
      <c r="BW35" s="614"/>
      <c r="BX35" s="614"/>
      <c r="BY35" s="614"/>
      <c r="BZ35" s="614"/>
      <c r="CA35" s="614"/>
      <c r="CB35" s="614"/>
      <c r="CC35" s="614"/>
      <c r="CD35" s="614"/>
      <c r="CE35" s="614"/>
      <c r="CF35" s="614"/>
      <c r="CG35" s="614"/>
      <c r="CH35" s="614"/>
      <c r="CI35" s="614"/>
      <c r="CJ35" s="614"/>
      <c r="CK35" s="614"/>
      <c r="CL35" s="614"/>
      <c r="CM35" s="614"/>
      <c r="CN35" s="614"/>
      <c r="CO35" s="614"/>
      <c r="CP35" s="614"/>
      <c r="CQ35" s="614"/>
      <c r="CR35" s="614"/>
      <c r="CS35" s="614"/>
      <c r="CT35" s="614"/>
    </row>
    <row r="36" spans="1:98" ht="12.75" customHeight="1">
      <c r="A36" s="615"/>
      <c r="B36" s="623"/>
      <c r="C36" s="624"/>
      <c r="D36" s="624"/>
      <c r="E36" s="624"/>
      <c r="F36" s="624"/>
      <c r="G36" s="624"/>
      <c r="H36" s="624"/>
      <c r="I36" s="624"/>
      <c r="J36" s="624"/>
      <c r="K36" s="624"/>
      <c r="L36" s="624"/>
      <c r="M36" s="624"/>
      <c r="N36" s="624"/>
      <c r="O36" s="624"/>
      <c r="P36" s="624"/>
      <c r="Q36" s="624"/>
      <c r="R36" s="624"/>
      <c r="S36" s="624"/>
      <c r="T36" s="624"/>
      <c r="U36" s="624"/>
      <c r="V36" s="624"/>
      <c r="W36" s="624"/>
      <c r="X36" s="629"/>
      <c r="Y36" s="3313"/>
      <c r="Z36" s="3313"/>
      <c r="AA36" s="3313"/>
      <c r="AB36" s="3313"/>
      <c r="AC36" s="3313"/>
      <c r="AD36" s="3339"/>
      <c r="AE36" s="3339"/>
      <c r="AF36" s="3339"/>
      <c r="AG36" s="3339"/>
      <c r="AH36" s="3339"/>
      <c r="AI36" s="615"/>
      <c r="AJ36" s="615"/>
      <c r="AK36" s="615"/>
      <c r="AL36" s="615"/>
      <c r="AM36" s="615"/>
      <c r="AN36" s="615"/>
      <c r="AO36" s="614"/>
      <c r="AP36" s="614"/>
      <c r="AQ36" s="614"/>
      <c r="AR36" s="614"/>
      <c r="AS36" s="614"/>
      <c r="AT36" s="614"/>
      <c r="AU36" s="614"/>
      <c r="AV36" s="614"/>
      <c r="AW36" s="614"/>
      <c r="AX36" s="614"/>
      <c r="AY36" s="614"/>
      <c r="AZ36" s="614"/>
      <c r="BA36" s="614"/>
      <c r="BB36" s="614"/>
      <c r="BC36" s="614"/>
      <c r="BD36" s="614"/>
      <c r="BE36" s="614"/>
      <c r="BF36" s="614"/>
      <c r="BG36" s="614"/>
      <c r="BH36" s="614"/>
      <c r="BI36" s="614"/>
      <c r="BJ36" s="614"/>
      <c r="BK36" s="614"/>
      <c r="BL36" s="614"/>
      <c r="BM36" s="614"/>
      <c r="BN36" s="614"/>
      <c r="BO36" s="614"/>
      <c r="BP36" s="614"/>
      <c r="BQ36" s="614"/>
      <c r="BR36" s="614"/>
      <c r="BS36" s="614"/>
      <c r="BT36" s="614"/>
      <c r="BU36" s="614"/>
      <c r="BV36" s="614"/>
      <c r="BW36" s="614"/>
      <c r="BX36" s="614"/>
      <c r="BY36" s="614"/>
      <c r="BZ36" s="614"/>
      <c r="CA36" s="614"/>
      <c r="CB36" s="614"/>
      <c r="CC36" s="614"/>
      <c r="CD36" s="614"/>
      <c r="CE36" s="614"/>
      <c r="CF36" s="614"/>
      <c r="CG36" s="614"/>
      <c r="CH36" s="614"/>
      <c r="CI36" s="614"/>
      <c r="CJ36" s="614"/>
      <c r="CK36" s="614"/>
      <c r="CL36" s="614"/>
      <c r="CM36" s="614"/>
      <c r="CN36" s="614"/>
      <c r="CO36" s="614"/>
      <c r="CP36" s="614"/>
      <c r="CQ36" s="614"/>
      <c r="CR36" s="614"/>
      <c r="CS36" s="614"/>
      <c r="CT36" s="614"/>
    </row>
    <row r="37" spans="1:98" ht="12.75">
      <c r="A37" s="615"/>
      <c r="B37" s="625"/>
      <c r="C37" s="626"/>
      <c r="D37" s="626"/>
      <c r="E37" s="626"/>
      <c r="F37" s="626"/>
      <c r="G37" s="626"/>
      <c r="H37" s="626"/>
      <c r="I37" s="626"/>
      <c r="J37" s="626"/>
      <c r="K37" s="626"/>
      <c r="L37" s="626"/>
      <c r="M37" s="626"/>
      <c r="N37" s="626"/>
      <c r="O37" s="626"/>
      <c r="P37" s="626"/>
      <c r="Q37" s="626"/>
      <c r="R37" s="626"/>
      <c r="S37" s="626"/>
      <c r="T37" s="626"/>
      <c r="U37" s="626"/>
      <c r="V37" s="626"/>
      <c r="W37" s="626"/>
      <c r="X37" s="630"/>
      <c r="Y37" s="3313"/>
      <c r="Z37" s="3313"/>
      <c r="AA37" s="3313"/>
      <c r="AB37" s="3313"/>
      <c r="AC37" s="3313"/>
      <c r="AD37" s="3339"/>
      <c r="AE37" s="3339"/>
      <c r="AF37" s="3339"/>
      <c r="AG37" s="3339"/>
      <c r="AH37" s="3339"/>
      <c r="AI37" s="615"/>
      <c r="AJ37" s="615"/>
      <c r="AK37" s="615"/>
      <c r="AL37" s="615"/>
      <c r="AM37" s="615"/>
      <c r="AN37" s="615"/>
      <c r="AO37" s="614"/>
      <c r="AP37" s="614"/>
      <c r="AQ37" s="614"/>
      <c r="AR37" s="614"/>
      <c r="AS37" s="614"/>
      <c r="AT37" s="614"/>
      <c r="AU37" s="614"/>
      <c r="AV37" s="614"/>
      <c r="AW37" s="614"/>
      <c r="AX37" s="614"/>
      <c r="AY37" s="614"/>
      <c r="AZ37" s="614"/>
      <c r="BA37" s="614"/>
      <c r="BB37" s="614"/>
      <c r="BC37" s="614"/>
      <c r="BD37" s="614"/>
      <c r="BE37" s="614"/>
      <c r="BF37" s="614"/>
      <c r="BG37" s="614"/>
      <c r="BH37" s="614"/>
      <c r="BI37" s="614"/>
      <c r="BJ37" s="614"/>
      <c r="BK37" s="614"/>
      <c r="BL37" s="614"/>
      <c r="BM37" s="614"/>
      <c r="BN37" s="614"/>
      <c r="BO37" s="614"/>
      <c r="BP37" s="614"/>
      <c r="BQ37" s="614"/>
      <c r="BR37" s="614"/>
      <c r="BS37" s="614"/>
      <c r="BT37" s="614"/>
      <c r="BU37" s="614"/>
      <c r="BV37" s="614"/>
      <c r="BW37" s="614"/>
      <c r="BX37" s="614"/>
      <c r="BY37" s="614"/>
      <c r="BZ37" s="614"/>
      <c r="CA37" s="614"/>
      <c r="CB37" s="614"/>
      <c r="CC37" s="614"/>
      <c r="CD37" s="614"/>
      <c r="CE37" s="614"/>
      <c r="CF37" s="614"/>
      <c r="CG37" s="614"/>
      <c r="CH37" s="614"/>
      <c r="CI37" s="614"/>
      <c r="CJ37" s="614"/>
      <c r="CK37" s="614"/>
      <c r="CL37" s="614"/>
      <c r="CM37" s="614"/>
      <c r="CN37" s="614"/>
      <c r="CO37" s="614"/>
      <c r="CP37" s="614"/>
      <c r="CQ37" s="614"/>
      <c r="CR37" s="614"/>
      <c r="CS37" s="614"/>
      <c r="CT37" s="614"/>
    </row>
    <row r="38" spans="1:98" ht="12.75" customHeight="1">
      <c r="A38" s="620"/>
      <c r="B38" s="3281" t="s">
        <v>539</v>
      </c>
      <c r="C38" s="3282"/>
      <c r="D38" s="3282"/>
      <c r="E38" s="3282"/>
      <c r="F38" s="3282"/>
      <c r="G38" s="3282"/>
      <c r="H38" s="3282"/>
      <c r="I38" s="3282"/>
      <c r="J38" s="3282"/>
      <c r="K38" s="3282"/>
      <c r="L38" s="3282"/>
      <c r="M38" s="3282"/>
      <c r="N38" s="3282"/>
      <c r="O38" s="3282"/>
      <c r="P38" s="3282"/>
      <c r="Q38" s="3282"/>
      <c r="R38" s="3282"/>
      <c r="S38" s="3282"/>
      <c r="T38" s="3282"/>
      <c r="U38" s="3282"/>
      <c r="V38" s="3282"/>
      <c r="W38" s="3282"/>
      <c r="X38" s="3283"/>
      <c r="Y38" s="3275">
        <f>IF(T24&gt;=(T23+Y23+AD23+AI23),T28+Y28,0)</f>
        <v>59750240.556165151</v>
      </c>
      <c r="Z38" s="3275"/>
      <c r="AA38" s="3275"/>
      <c r="AB38" s="3275"/>
      <c r="AC38" s="3275"/>
      <c r="AD38" s="3275">
        <f>IF(T24&gt;=(T23+Y23+AD23+AI23),AD28+AI28,0)</f>
        <v>29732058.899999999</v>
      </c>
      <c r="AE38" s="3275"/>
      <c r="AF38" s="3275"/>
      <c r="AG38" s="3275"/>
      <c r="AH38" s="3275"/>
      <c r="AI38" s="615"/>
      <c r="AJ38" s="615"/>
      <c r="AK38" s="615"/>
      <c r="AL38" s="615"/>
      <c r="AM38" s="615"/>
      <c r="AN38" s="615"/>
      <c r="AO38" s="614"/>
      <c r="AP38" s="614"/>
      <c r="AQ38" s="614"/>
      <c r="AR38" s="614"/>
      <c r="AS38" s="614"/>
      <c r="AT38" s="614"/>
      <c r="AU38" s="614"/>
      <c r="AV38" s="614"/>
      <c r="AW38" s="614"/>
      <c r="AX38" s="614"/>
      <c r="AY38" s="614"/>
      <c r="AZ38" s="614"/>
      <c r="BA38" s="614"/>
      <c r="BB38" s="614"/>
      <c r="BC38" s="614"/>
      <c r="BD38" s="614"/>
      <c r="BE38" s="614"/>
      <c r="BF38" s="614"/>
      <c r="BG38" s="614"/>
      <c r="BH38" s="614"/>
      <c r="BI38" s="614"/>
      <c r="BJ38" s="614"/>
      <c r="BK38" s="614"/>
      <c r="BL38" s="614"/>
      <c r="BM38" s="614"/>
      <c r="BN38" s="614"/>
      <c r="BO38" s="614"/>
      <c r="BP38" s="614"/>
      <c r="BQ38" s="614"/>
      <c r="BR38" s="614"/>
      <c r="BS38" s="614"/>
      <c r="BT38" s="614"/>
      <c r="BU38" s="614"/>
      <c r="BV38" s="614"/>
      <c r="BW38" s="614"/>
      <c r="BX38" s="614"/>
      <c r="BY38" s="614"/>
      <c r="BZ38" s="614"/>
      <c r="CA38" s="614"/>
      <c r="CB38" s="614"/>
      <c r="CC38" s="614"/>
      <c r="CD38" s="614"/>
      <c r="CE38" s="614"/>
      <c r="CF38" s="614"/>
      <c r="CG38" s="614"/>
      <c r="CH38" s="614"/>
      <c r="CI38" s="614"/>
      <c r="CJ38" s="614"/>
      <c r="CK38" s="614"/>
      <c r="CL38" s="614"/>
      <c r="CM38" s="614"/>
      <c r="CN38" s="614"/>
      <c r="CO38" s="614"/>
      <c r="CP38" s="614"/>
      <c r="CQ38" s="614"/>
      <c r="CR38" s="614"/>
      <c r="CS38" s="614"/>
      <c r="CT38" s="614"/>
    </row>
    <row r="39" spans="1:98" ht="12.75">
      <c r="A39" s="615"/>
      <c r="B39" s="3281" t="s">
        <v>2108</v>
      </c>
      <c r="C39" s="3282"/>
      <c r="D39" s="3282"/>
      <c r="E39" s="3282"/>
      <c r="F39" s="3282"/>
      <c r="G39" s="3282"/>
      <c r="H39" s="3282"/>
      <c r="I39" s="3282"/>
      <c r="J39" s="3282"/>
      <c r="K39" s="3282"/>
      <c r="L39" s="3282"/>
      <c r="M39" s="3282"/>
      <c r="N39" s="3282"/>
      <c r="O39" s="3282"/>
      <c r="P39" s="3282"/>
      <c r="Q39" s="3282"/>
      <c r="R39" s="3282"/>
      <c r="S39" s="3282"/>
      <c r="T39" s="3282"/>
      <c r="U39" s="3282"/>
      <c r="V39" s="3282"/>
      <c r="W39" s="3282"/>
      <c r="X39" s="3283"/>
      <c r="Y39" s="3340">
        <v>0.04</v>
      </c>
      <c r="Z39" s="3340"/>
      <c r="AA39" s="3340"/>
      <c r="AB39" s="3340"/>
      <c r="AC39" s="3340"/>
      <c r="AD39" s="3340">
        <v>0.04</v>
      </c>
      <c r="AE39" s="3340"/>
      <c r="AF39" s="3340"/>
      <c r="AG39" s="3340"/>
      <c r="AH39" s="3340"/>
      <c r="AI39" s="615"/>
      <c r="AJ39" s="615"/>
      <c r="AK39" s="615"/>
      <c r="AL39" s="615"/>
      <c r="AM39" s="615"/>
      <c r="AN39" s="615"/>
      <c r="AO39" s="614"/>
      <c r="AP39" s="614"/>
      <c r="AQ39" s="614"/>
      <c r="AR39" s="614"/>
      <c r="AS39" s="614"/>
      <c r="AT39" s="614"/>
      <c r="AU39" s="614"/>
      <c r="AV39" s="614"/>
      <c r="AW39" s="614"/>
      <c r="AX39" s="614"/>
      <c r="AY39" s="614"/>
      <c r="AZ39" s="614"/>
      <c r="BA39" s="614"/>
      <c r="BB39" s="614"/>
      <c r="BC39" s="614"/>
      <c r="BD39" s="614"/>
      <c r="BE39" s="614"/>
      <c r="BF39" s="614"/>
      <c r="BG39" s="614"/>
      <c r="BH39" s="614"/>
      <c r="BI39" s="614"/>
      <c r="BJ39" s="614"/>
      <c r="BK39" s="614"/>
      <c r="BL39" s="614"/>
      <c r="BM39" s="614"/>
      <c r="BN39" s="614"/>
      <c r="BO39" s="614"/>
      <c r="BP39" s="614"/>
      <c r="BQ39" s="614"/>
      <c r="BR39" s="614"/>
      <c r="BS39" s="614"/>
      <c r="BT39" s="614"/>
      <c r="BU39" s="614"/>
      <c r="BV39" s="614"/>
      <c r="BW39" s="614"/>
      <c r="BX39" s="614"/>
      <c r="BY39" s="614"/>
      <c r="BZ39" s="614"/>
      <c r="CA39" s="614"/>
      <c r="CB39" s="614"/>
      <c r="CC39" s="614"/>
      <c r="CD39" s="614"/>
      <c r="CE39" s="614"/>
      <c r="CF39" s="614"/>
      <c r="CG39" s="614"/>
      <c r="CH39" s="614"/>
      <c r="CI39" s="614"/>
      <c r="CJ39" s="614"/>
      <c r="CK39" s="614"/>
      <c r="CL39" s="614"/>
      <c r="CM39" s="614"/>
      <c r="CN39" s="614"/>
      <c r="CO39" s="614"/>
      <c r="CP39" s="614"/>
      <c r="CQ39" s="614"/>
      <c r="CR39" s="614"/>
      <c r="CS39" s="614"/>
      <c r="CT39" s="614"/>
    </row>
    <row r="40" spans="1:98" ht="12.75" customHeight="1">
      <c r="A40" s="620"/>
      <c r="B40" s="3281" t="s">
        <v>677</v>
      </c>
      <c r="C40" s="3282"/>
      <c r="D40" s="3282"/>
      <c r="E40" s="3282"/>
      <c r="F40" s="3282"/>
      <c r="G40" s="3282"/>
      <c r="H40" s="3282"/>
      <c r="I40" s="3282"/>
      <c r="J40" s="3282"/>
      <c r="K40" s="3282"/>
      <c r="L40" s="3282"/>
      <c r="M40" s="3282"/>
      <c r="N40" s="3282"/>
      <c r="O40" s="3282"/>
      <c r="P40" s="3282"/>
      <c r="Q40" s="3282"/>
      <c r="R40" s="3282"/>
      <c r="S40" s="3282"/>
      <c r="T40" s="3282"/>
      <c r="U40" s="3282"/>
      <c r="V40" s="3282"/>
      <c r="W40" s="3282"/>
      <c r="X40" s="3283"/>
      <c r="Y40" s="3275">
        <f>ROUND(Y38*Y39,0)</f>
        <v>2390010</v>
      </c>
      <c r="Z40" s="3275"/>
      <c r="AA40" s="3275"/>
      <c r="AB40" s="3275"/>
      <c r="AC40" s="3275"/>
      <c r="AD40" s="3274">
        <f>ROUND(AD38*AD39,0)</f>
        <v>1189282</v>
      </c>
      <c r="AE40" s="3275"/>
      <c r="AF40" s="3275"/>
      <c r="AG40" s="3275"/>
      <c r="AH40" s="3275"/>
      <c r="AI40" s="615"/>
      <c r="AJ40" s="615"/>
      <c r="AK40" s="615"/>
      <c r="AL40" s="615"/>
      <c r="AM40" s="615"/>
      <c r="AN40" s="615"/>
      <c r="AO40" s="614"/>
      <c r="AP40" s="614"/>
      <c r="AQ40" s="614"/>
      <c r="AR40" s="614"/>
      <c r="AS40" s="614"/>
      <c r="AT40" s="614"/>
      <c r="AU40" s="614"/>
      <c r="AV40" s="614"/>
      <c r="AW40" s="614"/>
      <c r="AX40" s="614"/>
      <c r="AY40" s="614"/>
      <c r="AZ40" s="614"/>
      <c r="BA40" s="614"/>
      <c r="BB40" s="614"/>
      <c r="BC40" s="614"/>
      <c r="BD40" s="614"/>
      <c r="BE40" s="614"/>
      <c r="BF40" s="614"/>
      <c r="BG40" s="614"/>
      <c r="BH40" s="614"/>
      <c r="BI40" s="614"/>
      <c r="BJ40" s="614"/>
      <c r="BK40" s="614"/>
      <c r="BL40" s="614"/>
      <c r="BM40" s="614"/>
      <c r="BN40" s="614"/>
      <c r="BO40" s="614"/>
      <c r="BP40" s="614"/>
      <c r="BQ40" s="614"/>
      <c r="BR40" s="614"/>
      <c r="BS40" s="614"/>
      <c r="BT40" s="614"/>
      <c r="BU40" s="614"/>
      <c r="BV40" s="614"/>
      <c r="BW40" s="614"/>
      <c r="BX40" s="614"/>
      <c r="BY40" s="614"/>
      <c r="BZ40" s="614"/>
      <c r="CA40" s="614"/>
      <c r="CB40" s="614"/>
      <c r="CC40" s="614"/>
      <c r="CD40" s="614"/>
      <c r="CE40" s="614"/>
      <c r="CF40" s="614"/>
      <c r="CG40" s="614"/>
      <c r="CH40" s="614"/>
      <c r="CI40" s="614"/>
      <c r="CJ40" s="614"/>
      <c r="CK40" s="614"/>
      <c r="CL40" s="614"/>
      <c r="CM40" s="614"/>
      <c r="CN40" s="614"/>
      <c r="CO40" s="614"/>
      <c r="CP40" s="614"/>
      <c r="CQ40" s="614"/>
      <c r="CR40" s="614"/>
      <c r="CS40" s="614"/>
      <c r="CT40" s="614"/>
    </row>
    <row r="41" spans="1:98" ht="12.75">
      <c r="A41" s="615"/>
      <c r="B41" s="3281" t="s">
        <v>678</v>
      </c>
      <c r="C41" s="3282"/>
      <c r="D41" s="3282"/>
      <c r="E41" s="3282"/>
      <c r="F41" s="3282"/>
      <c r="G41" s="3282"/>
      <c r="H41" s="3282"/>
      <c r="I41" s="3282"/>
      <c r="J41" s="3282"/>
      <c r="K41" s="3282"/>
      <c r="L41" s="3282"/>
      <c r="M41" s="3282"/>
      <c r="N41" s="3282"/>
      <c r="O41" s="3282"/>
      <c r="P41" s="3282"/>
      <c r="Q41" s="3282"/>
      <c r="R41" s="3282"/>
      <c r="S41" s="3282"/>
      <c r="T41" s="3282"/>
      <c r="U41" s="3282"/>
      <c r="V41" s="3282"/>
      <c r="W41" s="3282"/>
      <c r="X41" s="3283"/>
      <c r="Y41" s="3296">
        <f>Y40+AD40</f>
        <v>3579292</v>
      </c>
      <c r="Z41" s="3297"/>
      <c r="AA41" s="3297"/>
      <c r="AB41" s="3297"/>
      <c r="AC41" s="3297"/>
      <c r="AD41" s="3297"/>
      <c r="AE41" s="3297"/>
      <c r="AF41" s="3297"/>
      <c r="AG41" s="3297"/>
      <c r="AH41" s="3298"/>
      <c r="AI41" s="720"/>
      <c r="AJ41" s="720"/>
      <c r="AK41" s="720"/>
      <c r="AL41" s="720"/>
      <c r="AM41" s="720"/>
      <c r="AN41" s="615"/>
      <c r="AO41" s="614"/>
      <c r="AP41" s="614"/>
      <c r="AQ41" s="614"/>
      <c r="AR41" s="614"/>
      <c r="AS41" s="614"/>
      <c r="AT41" s="614"/>
      <c r="AU41" s="614"/>
      <c r="AV41" s="614"/>
      <c r="AW41" s="614"/>
      <c r="AX41" s="614"/>
      <c r="AY41" s="614"/>
      <c r="AZ41" s="614"/>
      <c r="BA41" s="614"/>
      <c r="BB41" s="614"/>
      <c r="BC41" s="614"/>
      <c r="BD41" s="614"/>
      <c r="BE41" s="614"/>
      <c r="BF41" s="614"/>
      <c r="BG41" s="614"/>
      <c r="BH41" s="614"/>
      <c r="BI41" s="614"/>
      <c r="BJ41" s="614"/>
      <c r="BK41" s="614"/>
      <c r="BL41" s="614"/>
      <c r="BM41" s="614"/>
      <c r="BN41" s="614"/>
      <c r="BO41" s="614"/>
      <c r="BP41" s="614"/>
      <c r="BQ41" s="614"/>
      <c r="BR41" s="614"/>
      <c r="BS41" s="614"/>
      <c r="BT41" s="614"/>
      <c r="BU41" s="614"/>
      <c r="BV41" s="614"/>
      <c r="BW41" s="614"/>
      <c r="BX41" s="614"/>
      <c r="BY41" s="614"/>
      <c r="BZ41" s="614"/>
      <c r="CA41" s="614"/>
      <c r="CB41" s="614"/>
      <c r="CC41" s="614"/>
      <c r="CD41" s="614"/>
      <c r="CE41" s="614"/>
      <c r="CF41" s="614"/>
      <c r="CG41" s="614"/>
      <c r="CH41" s="614"/>
      <c r="CI41" s="614"/>
      <c r="CJ41" s="614"/>
      <c r="CK41" s="614"/>
      <c r="CL41" s="614"/>
      <c r="CM41" s="614"/>
      <c r="CN41" s="614"/>
      <c r="CO41" s="614"/>
      <c r="CP41" s="614"/>
      <c r="CQ41" s="614"/>
      <c r="CR41" s="614"/>
      <c r="CS41" s="614"/>
      <c r="CT41" s="614"/>
    </row>
    <row r="42" spans="1:98" ht="12.75" customHeight="1">
      <c r="A42" s="620"/>
      <c r="B42" s="1534"/>
      <c r="C42" s="1534"/>
      <c r="D42" s="1534"/>
      <c r="E42" s="1534"/>
      <c r="F42" s="1534"/>
      <c r="G42" s="1534"/>
      <c r="H42" s="1534"/>
      <c r="I42" s="1534"/>
      <c r="J42" s="1534"/>
      <c r="K42" s="1534"/>
      <c r="L42" s="1534"/>
      <c r="M42" s="1534"/>
      <c r="N42" s="1534"/>
      <c r="O42" s="1534"/>
      <c r="P42" s="1534"/>
      <c r="Q42" s="1534"/>
      <c r="R42" s="1534"/>
      <c r="S42" s="1534"/>
      <c r="T42" s="1534"/>
      <c r="U42" s="1534"/>
      <c r="V42" s="1534"/>
      <c r="W42" s="1534"/>
      <c r="X42" s="1534"/>
      <c r="Y42" s="1534"/>
      <c r="Z42" s="1534"/>
      <c r="AA42" s="1534"/>
      <c r="AB42" s="1534"/>
      <c r="AC42" s="1534"/>
      <c r="AD42" s="1534"/>
      <c r="AE42" s="1534"/>
      <c r="AF42" s="1534"/>
      <c r="AG42" s="1534"/>
      <c r="AH42" s="1534"/>
      <c r="AI42" s="615"/>
      <c r="AJ42" s="615"/>
      <c r="AK42" s="615"/>
      <c r="AL42" s="615"/>
      <c r="AM42" s="615"/>
      <c r="AN42" s="615"/>
      <c r="AO42" s="614"/>
      <c r="AP42" s="614"/>
      <c r="AQ42" s="614"/>
      <c r="AR42" s="614"/>
      <c r="AS42" s="614"/>
      <c r="AT42" s="614"/>
      <c r="AU42" s="614"/>
      <c r="AV42" s="614"/>
      <c r="AW42" s="614"/>
      <c r="AX42" s="614"/>
      <c r="AY42" s="614"/>
      <c r="AZ42" s="614"/>
      <c r="BA42" s="614"/>
      <c r="BB42" s="614"/>
      <c r="BC42" s="614"/>
      <c r="BD42" s="614"/>
      <c r="BE42" s="614"/>
      <c r="BF42" s="614"/>
      <c r="BG42" s="614"/>
      <c r="BH42" s="614"/>
      <c r="BI42" s="614"/>
      <c r="BJ42" s="614"/>
      <c r="BK42" s="614"/>
      <c r="BL42" s="614"/>
      <c r="BM42" s="614"/>
      <c r="BN42" s="614"/>
      <c r="BO42" s="614"/>
      <c r="BP42" s="614"/>
      <c r="BQ42" s="614"/>
      <c r="BR42" s="614"/>
      <c r="BS42" s="614"/>
      <c r="BT42" s="614"/>
      <c r="BU42" s="614"/>
      <c r="BV42" s="614"/>
      <c r="BW42" s="614"/>
      <c r="BX42" s="614"/>
      <c r="BY42" s="614"/>
      <c r="BZ42" s="614"/>
      <c r="CA42" s="614"/>
      <c r="CB42" s="614"/>
      <c r="CC42" s="614"/>
      <c r="CD42" s="614"/>
      <c r="CE42" s="614"/>
      <c r="CF42" s="614"/>
      <c r="CG42" s="614"/>
      <c r="CH42" s="614"/>
      <c r="CI42" s="614"/>
      <c r="CJ42" s="614"/>
      <c r="CK42" s="614"/>
      <c r="CL42" s="614"/>
      <c r="CM42" s="614"/>
      <c r="CN42" s="614"/>
      <c r="CO42" s="614"/>
      <c r="CP42" s="614"/>
      <c r="CQ42" s="614"/>
      <c r="CR42" s="614"/>
      <c r="CS42" s="614"/>
      <c r="CT42" s="614"/>
    </row>
    <row r="43" spans="1:98" ht="12.75">
      <c r="A43" s="615"/>
      <c r="B43" s="631"/>
      <c r="C43" s="631"/>
      <c r="D43" s="631"/>
      <c r="E43" s="631"/>
      <c r="F43" s="631"/>
      <c r="G43" s="631"/>
      <c r="H43" s="631"/>
      <c r="I43" s="631"/>
      <c r="J43" s="631"/>
      <c r="K43" s="631"/>
      <c r="L43" s="631"/>
      <c r="M43" s="631"/>
      <c r="N43" s="631"/>
      <c r="O43" s="631"/>
      <c r="P43" s="631"/>
      <c r="Q43" s="631"/>
      <c r="R43" s="631"/>
      <c r="S43" s="631"/>
      <c r="T43" s="631"/>
      <c r="U43" s="631"/>
      <c r="V43" s="631"/>
      <c r="W43" s="631"/>
      <c r="X43" s="631"/>
      <c r="Y43" s="631"/>
      <c r="Z43" s="631"/>
      <c r="AA43" s="631"/>
      <c r="AB43" s="631"/>
      <c r="AC43" s="631"/>
      <c r="AD43" s="631"/>
      <c r="AE43" s="631"/>
      <c r="AF43" s="631"/>
      <c r="AG43" s="631"/>
      <c r="AH43" s="631"/>
      <c r="AI43" s="615"/>
      <c r="AJ43" s="615"/>
      <c r="AK43" s="615"/>
      <c r="AL43" s="615"/>
      <c r="AM43" s="615"/>
      <c r="AN43" s="615"/>
      <c r="AO43" s="614"/>
      <c r="AP43" s="614"/>
      <c r="AQ43" s="614"/>
      <c r="AR43" s="614"/>
      <c r="AS43" s="614"/>
      <c r="AT43" s="614"/>
      <c r="AU43" s="614"/>
      <c r="AV43" s="614"/>
      <c r="AW43" s="614"/>
      <c r="AX43" s="614"/>
      <c r="AY43" s="614"/>
      <c r="AZ43" s="614"/>
      <c r="BA43" s="614"/>
      <c r="BB43" s="614"/>
      <c r="BC43" s="614"/>
      <c r="BD43" s="614"/>
      <c r="BE43" s="614"/>
      <c r="BF43" s="614"/>
      <c r="BG43" s="614"/>
      <c r="BH43" s="614"/>
      <c r="BI43" s="614"/>
      <c r="BJ43" s="614"/>
      <c r="BK43" s="614"/>
      <c r="BL43" s="614"/>
      <c r="BM43" s="614"/>
      <c r="BN43" s="614"/>
      <c r="BO43" s="614"/>
      <c r="BP43" s="614"/>
      <c r="BQ43" s="614"/>
      <c r="BR43" s="614"/>
      <c r="BS43" s="614"/>
      <c r="BT43" s="614"/>
      <c r="BU43" s="614"/>
      <c r="BV43" s="614"/>
      <c r="BW43" s="614"/>
      <c r="BX43" s="614"/>
      <c r="BY43" s="614"/>
      <c r="BZ43" s="614"/>
      <c r="CA43" s="614"/>
      <c r="CB43" s="614"/>
      <c r="CC43" s="614"/>
      <c r="CD43" s="614"/>
      <c r="CE43" s="614"/>
      <c r="CF43" s="614"/>
      <c r="CG43" s="614"/>
      <c r="CH43" s="614"/>
      <c r="CI43" s="614"/>
      <c r="CJ43" s="614"/>
      <c r="CK43" s="614"/>
      <c r="CL43" s="614"/>
      <c r="CM43" s="614"/>
      <c r="CN43" s="614"/>
      <c r="CO43" s="614"/>
      <c r="CP43" s="614"/>
      <c r="CQ43" s="614"/>
      <c r="CR43" s="614"/>
      <c r="CS43" s="614"/>
      <c r="CT43" s="614"/>
    </row>
    <row r="44" spans="1:98" s="325" customFormat="1" ht="13.5" thickBot="1">
      <c r="A44" s="3279" t="s">
        <v>1503</v>
      </c>
      <c r="B44" s="3279"/>
      <c r="C44" s="3279"/>
      <c r="D44" s="3279"/>
      <c r="E44" s="3279"/>
      <c r="F44" s="3279"/>
      <c r="G44" s="3279"/>
      <c r="H44" s="3279"/>
      <c r="I44" s="3279"/>
      <c r="J44" s="3279"/>
      <c r="K44" s="3279"/>
      <c r="L44" s="3279"/>
      <c r="M44" s="3279"/>
      <c r="N44" s="3279"/>
      <c r="O44" s="3279"/>
      <c r="P44" s="3279"/>
      <c r="Q44" s="3279"/>
      <c r="R44" s="3279"/>
      <c r="S44" s="3279"/>
      <c r="T44" s="3279"/>
      <c r="U44" s="3279"/>
      <c r="V44" s="3279"/>
      <c r="W44" s="3279"/>
      <c r="X44" s="3279"/>
      <c r="Y44" s="3279"/>
      <c r="Z44" s="3279"/>
      <c r="AA44" s="3279"/>
      <c r="AB44" s="3279"/>
      <c r="AC44" s="3279"/>
      <c r="AD44" s="3279"/>
      <c r="AE44" s="3279"/>
      <c r="AF44" s="3279"/>
      <c r="AG44" s="3279"/>
      <c r="AH44" s="3279"/>
      <c r="AI44" s="3279"/>
      <c r="AJ44" s="3279"/>
      <c r="AK44" s="3279"/>
      <c r="AL44" s="3279"/>
      <c r="AM44" s="3279"/>
      <c r="AN44" s="3279"/>
      <c r="AO44" s="3279"/>
      <c r="AP44" s="3279"/>
      <c r="AQ44" s="3279"/>
      <c r="AR44" s="3279"/>
      <c r="AS44" s="3279"/>
      <c r="AT44" s="3279"/>
      <c r="AU44" s="3279"/>
      <c r="AV44" s="3279"/>
      <c r="AW44" s="3279"/>
      <c r="AX44" s="3279"/>
      <c r="AY44" s="3279"/>
      <c r="AZ44" s="3279"/>
      <c r="BA44" s="3279"/>
      <c r="BB44" s="3279"/>
      <c r="BC44" s="3279"/>
      <c r="BD44" s="3279"/>
      <c r="BE44" s="3279"/>
      <c r="BF44" s="3279"/>
      <c r="BG44" s="3279"/>
      <c r="BH44" s="3279"/>
      <c r="BI44" s="3279"/>
      <c r="BJ44" s="3279"/>
      <c r="BK44" s="3279"/>
      <c r="BL44" s="3279"/>
      <c r="BM44" s="3279"/>
      <c r="BN44" s="3279"/>
      <c r="BO44" s="3279"/>
      <c r="BP44" s="3279"/>
      <c r="BQ44" s="3279"/>
      <c r="BR44" s="3279"/>
      <c r="BS44" s="3279"/>
      <c r="BT44" s="3279"/>
      <c r="BU44" s="3279"/>
      <c r="BV44" s="3279"/>
      <c r="BW44" s="3279"/>
      <c r="BX44" s="3279"/>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0" t="s">
        <v>621</v>
      </c>
      <c r="B46" s="615"/>
      <c r="C46" s="620" t="s">
        <v>288</v>
      </c>
      <c r="D46" s="615"/>
      <c r="E46" s="615"/>
      <c r="F46" s="615"/>
      <c r="G46" s="615"/>
      <c r="H46" s="615"/>
      <c r="I46" s="615"/>
      <c r="J46" s="615"/>
      <c r="K46" s="615"/>
      <c r="L46" s="615"/>
      <c r="M46" s="615"/>
      <c r="N46" s="615"/>
      <c r="O46" s="615"/>
      <c r="P46" s="615"/>
      <c r="Q46" s="615"/>
      <c r="R46" s="615"/>
      <c r="S46" s="615"/>
      <c r="T46" s="615"/>
      <c r="U46" s="615"/>
      <c r="V46" s="615"/>
      <c r="W46" s="615"/>
      <c r="X46" s="615"/>
      <c r="Y46" s="615"/>
      <c r="Z46" s="615"/>
      <c r="AA46" s="615"/>
      <c r="AB46" s="615"/>
      <c r="AC46" s="615"/>
      <c r="AD46" s="615"/>
      <c r="AE46" s="615"/>
      <c r="AF46" s="615"/>
      <c r="AG46" s="615"/>
      <c r="AH46" s="615"/>
      <c r="AI46" s="615"/>
      <c r="AJ46" s="615"/>
      <c r="AK46" s="615"/>
      <c r="AL46" s="615"/>
      <c r="AM46" s="615"/>
      <c r="AN46" s="615"/>
      <c r="AO46" s="614"/>
      <c r="AP46" s="614"/>
      <c r="AQ46" s="614"/>
      <c r="AR46" s="614"/>
      <c r="AS46" s="614"/>
      <c r="AT46" s="614"/>
      <c r="AU46" s="614"/>
      <c r="AV46" s="614"/>
      <c r="AW46" s="614"/>
      <c r="AX46" s="614"/>
      <c r="AY46" s="614"/>
      <c r="AZ46" s="614"/>
      <c r="BA46" s="614"/>
      <c r="BB46" s="614"/>
      <c r="BC46" s="614"/>
      <c r="BD46" s="614"/>
      <c r="BE46" s="614"/>
      <c r="BF46" s="614"/>
      <c r="BG46" s="614"/>
      <c r="BH46" s="614"/>
      <c r="BI46" s="614"/>
      <c r="BJ46" s="614"/>
      <c r="BK46" s="614"/>
      <c r="BL46" s="614"/>
      <c r="BM46" s="614"/>
      <c r="BN46" s="614"/>
      <c r="BO46" s="614"/>
      <c r="BP46" s="614"/>
      <c r="BQ46" s="614"/>
      <c r="BR46" s="614"/>
      <c r="BS46" s="614"/>
      <c r="BT46" s="614"/>
      <c r="BU46" s="614"/>
      <c r="BV46" s="614"/>
      <c r="BW46" s="614"/>
      <c r="BX46" s="614"/>
      <c r="BY46" s="614"/>
      <c r="BZ46" s="614"/>
      <c r="CA46" s="614"/>
      <c r="CB46" s="614"/>
      <c r="CC46" s="614"/>
      <c r="CD46" s="614"/>
      <c r="CE46" s="614"/>
      <c r="CF46" s="614"/>
      <c r="CG46" s="614"/>
      <c r="CH46" s="614"/>
      <c r="CI46" s="614"/>
      <c r="CJ46" s="614"/>
      <c r="CK46" s="614"/>
      <c r="CL46" s="614"/>
      <c r="CM46" s="614"/>
      <c r="CN46" s="614"/>
      <c r="CO46" s="614"/>
      <c r="CP46" s="614"/>
      <c r="CQ46" s="614"/>
      <c r="CR46" s="614"/>
      <c r="CS46" s="614"/>
      <c r="CT46" s="614"/>
    </row>
    <row r="47" spans="1:98" ht="12.75">
      <c r="A47" s="615"/>
      <c r="B47" s="615"/>
      <c r="C47" s="615"/>
      <c r="D47" s="620" t="s">
        <v>289</v>
      </c>
      <c r="E47" s="615"/>
      <c r="F47" s="615"/>
      <c r="G47" s="615"/>
      <c r="H47" s="615"/>
      <c r="I47" s="615"/>
      <c r="J47" s="615"/>
      <c r="K47" s="615"/>
      <c r="L47" s="615"/>
      <c r="M47" s="615"/>
      <c r="N47" s="615"/>
      <c r="O47" s="615"/>
      <c r="P47" s="615"/>
      <c r="Q47" s="615"/>
      <c r="R47" s="615"/>
      <c r="S47" s="615"/>
      <c r="T47" s="615"/>
      <c r="U47" s="615"/>
      <c r="V47" s="615"/>
      <c r="W47" s="615"/>
      <c r="X47" s="615"/>
      <c r="Y47" s="615"/>
      <c r="Z47" s="615"/>
      <c r="AA47" s="615"/>
      <c r="AB47" s="3299">
        <f>'Sources and Uses Budget'!B105-'Sources and Uses Budget'!B15</f>
        <v>81178423</v>
      </c>
      <c r="AC47" s="3300"/>
      <c r="AD47" s="3300"/>
      <c r="AE47" s="3300"/>
      <c r="AF47" s="3301"/>
      <c r="AG47" s="615"/>
      <c r="AH47" s="615"/>
      <c r="AI47" s="615"/>
      <c r="AJ47" s="615"/>
      <c r="AK47" s="615"/>
      <c r="AL47" s="615"/>
      <c r="AM47" s="615"/>
      <c r="AN47" s="615"/>
      <c r="AO47" s="614"/>
      <c r="AP47" s="614"/>
      <c r="AQ47" s="614"/>
      <c r="AR47" s="614"/>
      <c r="AS47" s="614"/>
      <c r="AT47" s="614"/>
      <c r="AU47" s="614"/>
      <c r="AV47" s="614"/>
      <c r="AW47" s="614"/>
      <c r="AX47" s="614"/>
      <c r="AY47" s="614"/>
      <c r="AZ47" s="614"/>
      <c r="BA47" s="614"/>
      <c r="BB47" s="614"/>
      <c r="BC47" s="614"/>
      <c r="BD47" s="614"/>
      <c r="BE47" s="614"/>
      <c r="BF47" s="614"/>
      <c r="BG47" s="614"/>
      <c r="BH47" s="614"/>
      <c r="BI47" s="614"/>
      <c r="BJ47" s="614"/>
      <c r="BK47" s="614"/>
      <c r="BL47" s="614"/>
      <c r="BM47" s="614"/>
      <c r="BN47" s="614"/>
      <c r="BO47" s="614"/>
      <c r="BP47" s="614"/>
      <c r="BQ47" s="614"/>
      <c r="BR47" s="614"/>
      <c r="BS47" s="614"/>
      <c r="BT47" s="614"/>
      <c r="BU47" s="614"/>
      <c r="BV47" s="614"/>
      <c r="BW47" s="614"/>
      <c r="BX47" s="614"/>
      <c r="BY47" s="614"/>
      <c r="BZ47" s="614"/>
      <c r="CA47" s="614"/>
      <c r="CB47" s="614"/>
      <c r="CC47" s="614"/>
      <c r="CD47" s="614"/>
      <c r="CE47" s="614"/>
      <c r="CF47" s="614"/>
      <c r="CG47" s="614"/>
      <c r="CH47" s="614"/>
      <c r="CI47" s="614"/>
      <c r="CJ47" s="614"/>
      <c r="CK47" s="614"/>
      <c r="CL47" s="614"/>
      <c r="CM47" s="614"/>
      <c r="CN47" s="614"/>
      <c r="CO47" s="614"/>
      <c r="CP47" s="614"/>
      <c r="CQ47" s="614"/>
      <c r="CR47" s="614"/>
      <c r="CS47" s="614"/>
      <c r="CT47" s="614"/>
    </row>
    <row r="48" spans="1:98" ht="12.75" customHeight="1">
      <c r="A48" s="615"/>
      <c r="B48" s="615"/>
      <c r="C48" s="615"/>
      <c r="D48" s="620" t="s">
        <v>21</v>
      </c>
      <c r="E48" s="615"/>
      <c r="F48" s="615"/>
      <c r="G48" s="615"/>
      <c r="H48" s="615"/>
      <c r="I48" s="615"/>
      <c r="J48" s="615"/>
      <c r="K48" s="615"/>
      <c r="L48" s="615"/>
      <c r="M48" s="615"/>
      <c r="N48" s="615"/>
      <c r="O48" s="615"/>
      <c r="P48" s="615"/>
      <c r="Q48" s="615"/>
      <c r="R48" s="615"/>
      <c r="S48" s="615"/>
      <c r="T48" s="615"/>
      <c r="U48" s="615"/>
      <c r="V48" s="615"/>
      <c r="W48" s="615"/>
      <c r="X48" s="615"/>
      <c r="Y48" s="615"/>
      <c r="Z48" s="615"/>
      <c r="AA48" s="615"/>
      <c r="AB48" s="3299">
        <f>Application!AO649-MIN('Sources and Uses Budget'!B15,Application!AG394)</f>
        <v>48808112</v>
      </c>
      <c r="AC48" s="3300"/>
      <c r="AD48" s="3300"/>
      <c r="AE48" s="3300"/>
      <c r="AF48" s="3301"/>
      <c r="AG48" s="615"/>
      <c r="AH48" s="615"/>
      <c r="AI48" s="615"/>
      <c r="AJ48" s="615"/>
      <c r="AK48" s="615"/>
      <c r="AL48" s="615"/>
      <c r="AM48" s="615"/>
      <c r="AN48" s="615"/>
      <c r="AO48" s="614"/>
      <c r="AP48" s="614"/>
      <c r="AQ48" s="614"/>
      <c r="AR48" s="614"/>
      <c r="AS48" s="614"/>
      <c r="AT48" s="614"/>
      <c r="AU48" s="614"/>
      <c r="AV48" s="614"/>
      <c r="AW48" s="614"/>
      <c r="AX48" s="614"/>
      <c r="AY48" s="614"/>
      <c r="AZ48" s="614"/>
      <c r="BA48" s="614"/>
      <c r="BB48" s="614"/>
      <c r="BC48" s="614"/>
      <c r="BD48" s="614"/>
      <c r="BE48" s="614"/>
      <c r="BF48" s="614"/>
      <c r="BG48" s="614"/>
      <c r="BH48" s="614"/>
      <c r="BI48" s="614"/>
      <c r="BJ48" s="614"/>
      <c r="BK48" s="614"/>
      <c r="BL48" s="614"/>
      <c r="BM48" s="614"/>
      <c r="BN48" s="614"/>
      <c r="BO48" s="614"/>
      <c r="BP48" s="614"/>
      <c r="BQ48" s="614"/>
      <c r="BR48" s="614"/>
      <c r="BS48" s="614"/>
      <c r="BT48" s="614"/>
      <c r="BU48" s="614"/>
      <c r="BV48" s="614"/>
      <c r="BW48" s="614"/>
      <c r="BX48" s="614"/>
      <c r="BY48" s="614"/>
      <c r="BZ48" s="614"/>
      <c r="CA48" s="614"/>
      <c r="CB48" s="614"/>
      <c r="CC48" s="614"/>
      <c r="CD48" s="614"/>
      <c r="CE48" s="614"/>
      <c r="CF48" s="614"/>
      <c r="CG48" s="614"/>
      <c r="CH48" s="614"/>
      <c r="CI48" s="614"/>
      <c r="CJ48" s="614"/>
      <c r="CK48" s="614"/>
      <c r="CL48" s="614"/>
      <c r="CM48" s="614"/>
      <c r="CN48" s="614"/>
      <c r="CO48" s="614"/>
      <c r="CP48" s="614"/>
      <c r="CQ48" s="614"/>
      <c r="CR48" s="614"/>
      <c r="CS48" s="614"/>
      <c r="CT48" s="614"/>
    </row>
    <row r="49" spans="1:98" ht="12.75">
      <c r="A49" s="615"/>
      <c r="B49" s="615"/>
      <c r="C49" s="615"/>
      <c r="D49" s="620" t="s">
        <v>96</v>
      </c>
      <c r="E49" s="615"/>
      <c r="F49" s="615"/>
      <c r="G49" s="615"/>
      <c r="H49" s="615"/>
      <c r="I49" s="615"/>
      <c r="J49" s="615"/>
      <c r="K49" s="615"/>
      <c r="L49" s="615"/>
      <c r="M49" s="615"/>
      <c r="N49" s="615"/>
      <c r="O49" s="615"/>
      <c r="P49" s="615"/>
      <c r="Q49" s="615"/>
      <c r="R49" s="615"/>
      <c r="S49" s="615"/>
      <c r="T49" s="615"/>
      <c r="U49" s="615"/>
      <c r="V49" s="615"/>
      <c r="W49" s="615"/>
      <c r="X49" s="615"/>
      <c r="Y49" s="615"/>
      <c r="Z49" s="615"/>
      <c r="AA49" s="615"/>
      <c r="AB49" s="3299">
        <f>AB47-AB48</f>
        <v>32370311</v>
      </c>
      <c r="AC49" s="3300"/>
      <c r="AD49" s="3300"/>
      <c r="AE49" s="3300"/>
      <c r="AF49" s="3301"/>
      <c r="AG49" s="615"/>
      <c r="AH49" s="615"/>
      <c r="AI49" s="615"/>
      <c r="AJ49" s="615"/>
      <c r="AK49" s="615"/>
      <c r="AL49" s="615"/>
      <c r="AM49" s="615"/>
      <c r="AN49" s="615"/>
      <c r="AO49" s="614"/>
      <c r="AP49" s="614"/>
      <c r="AQ49" s="614"/>
      <c r="AR49" s="614"/>
      <c r="AS49" s="614"/>
      <c r="AT49" s="614"/>
      <c r="AU49" s="614"/>
      <c r="AV49" s="614"/>
      <c r="AW49" s="614"/>
      <c r="AX49" s="614"/>
      <c r="AY49" s="614"/>
      <c r="AZ49" s="614"/>
      <c r="BA49" s="614"/>
      <c r="BB49" s="614"/>
      <c r="BC49" s="614"/>
      <c r="BD49" s="614"/>
      <c r="BE49" s="614"/>
      <c r="BF49" s="614"/>
      <c r="BG49" s="614"/>
      <c r="BH49" s="614"/>
      <c r="BI49" s="614"/>
      <c r="BJ49" s="614"/>
      <c r="BK49" s="614"/>
      <c r="BL49" s="614"/>
      <c r="BM49" s="614"/>
      <c r="BN49" s="614"/>
      <c r="BO49" s="614"/>
      <c r="BP49" s="614"/>
      <c r="BQ49" s="614"/>
      <c r="BR49" s="614"/>
      <c r="BS49" s="614"/>
      <c r="BT49" s="614"/>
      <c r="BU49" s="614"/>
      <c r="BV49" s="614"/>
      <c r="BW49" s="614"/>
      <c r="BX49" s="614"/>
      <c r="BY49" s="614"/>
      <c r="BZ49" s="614"/>
      <c r="CA49" s="614"/>
      <c r="CB49" s="614"/>
      <c r="CC49" s="614"/>
      <c r="CD49" s="614"/>
      <c r="CE49" s="614"/>
      <c r="CF49" s="614"/>
      <c r="CG49" s="614"/>
      <c r="CH49" s="614"/>
      <c r="CI49" s="614"/>
      <c r="CJ49" s="614"/>
      <c r="CK49" s="614"/>
      <c r="CL49" s="614"/>
      <c r="CM49" s="614"/>
      <c r="CN49" s="614"/>
      <c r="CO49" s="614"/>
      <c r="CP49" s="614"/>
      <c r="CQ49" s="614"/>
      <c r="CR49" s="614"/>
      <c r="CS49" s="614"/>
      <c r="CT49" s="614"/>
    </row>
    <row r="50" spans="1:98" ht="12.75">
      <c r="A50" s="615"/>
      <c r="B50" s="615"/>
      <c r="C50" s="615"/>
      <c r="D50" s="620" t="s">
        <v>718</v>
      </c>
      <c r="E50" s="615"/>
      <c r="F50" s="615"/>
      <c r="G50" s="615"/>
      <c r="H50" s="615"/>
      <c r="I50" s="615"/>
      <c r="J50" s="615"/>
      <c r="K50" s="615"/>
      <c r="L50" s="615"/>
      <c r="M50" s="615"/>
      <c r="N50" s="615"/>
      <c r="O50" s="615"/>
      <c r="P50" s="615"/>
      <c r="Q50" s="615"/>
      <c r="R50" s="615"/>
      <c r="S50" s="615"/>
      <c r="T50" s="615"/>
      <c r="U50" s="615"/>
      <c r="V50" s="615"/>
      <c r="W50" s="615"/>
      <c r="X50" s="616"/>
      <c r="Y50" s="616"/>
      <c r="Z50" s="616"/>
      <c r="AA50" s="632"/>
      <c r="AB50" s="3332">
        <v>0.90437748582680599</v>
      </c>
      <c r="AC50" s="3333"/>
      <c r="AD50" s="3333"/>
      <c r="AE50" s="3333"/>
      <c r="AF50" s="3334"/>
      <c r="AG50" s="615"/>
      <c r="AH50" s="615"/>
      <c r="AI50" s="615"/>
      <c r="AJ50" s="615"/>
      <c r="AK50" s="615"/>
      <c r="AL50" s="615"/>
      <c r="AM50" s="615"/>
      <c r="AN50" s="615"/>
      <c r="AO50" s="614"/>
      <c r="AP50" s="614"/>
      <c r="AQ50" s="614"/>
      <c r="AR50" s="614"/>
      <c r="AS50" s="614"/>
      <c r="AT50" s="614"/>
      <c r="AU50" s="614"/>
      <c r="AV50" s="614"/>
      <c r="AW50" s="614"/>
      <c r="AX50" s="614"/>
      <c r="AY50" s="614"/>
      <c r="AZ50" s="614"/>
      <c r="BA50" s="614"/>
      <c r="BB50" s="614"/>
      <c r="BC50" s="614"/>
      <c r="BD50" s="614"/>
      <c r="BE50" s="614"/>
      <c r="BF50" s="614"/>
      <c r="BG50" s="614"/>
      <c r="BH50" s="614"/>
      <c r="BI50" s="614"/>
      <c r="BJ50" s="614"/>
      <c r="BK50" s="614"/>
      <c r="BL50" s="614"/>
      <c r="BM50" s="614"/>
      <c r="BN50" s="614"/>
      <c r="BO50" s="614"/>
      <c r="BP50" s="614"/>
      <c r="BQ50" s="614"/>
      <c r="BR50" s="614"/>
      <c r="BS50" s="614"/>
      <c r="BT50" s="614"/>
      <c r="BU50" s="614"/>
      <c r="BV50" s="614"/>
      <c r="BW50" s="614"/>
      <c r="BX50" s="614"/>
      <c r="BY50" s="614"/>
      <c r="BZ50" s="614"/>
      <c r="CA50" s="614"/>
      <c r="CB50" s="614"/>
      <c r="CC50" s="614"/>
      <c r="CD50" s="614"/>
      <c r="CE50" s="614"/>
      <c r="CF50" s="614"/>
      <c r="CG50" s="614"/>
      <c r="CH50" s="614"/>
      <c r="CI50" s="614"/>
      <c r="CJ50" s="614"/>
      <c r="CK50" s="614"/>
      <c r="CL50" s="614"/>
      <c r="CM50" s="614"/>
      <c r="CN50" s="614"/>
      <c r="CO50" s="614"/>
      <c r="CP50" s="614"/>
      <c r="CQ50" s="614"/>
      <c r="CR50" s="614"/>
      <c r="CS50" s="614"/>
      <c r="CT50" s="614"/>
    </row>
    <row r="51" spans="1:98" s="636" customFormat="1" ht="15" customHeight="1">
      <c r="A51" s="616"/>
      <c r="B51" s="616"/>
      <c r="C51" s="616"/>
      <c r="D51" s="633"/>
      <c r="E51" s="3335" t="s">
        <v>2289</v>
      </c>
      <c r="F51" s="3335"/>
      <c r="G51" s="3335"/>
      <c r="H51" s="3335"/>
      <c r="I51" s="3335"/>
      <c r="J51" s="3335"/>
      <c r="K51" s="3335"/>
      <c r="L51" s="3335"/>
      <c r="M51" s="3335"/>
      <c r="N51" s="3335"/>
      <c r="O51" s="3335"/>
      <c r="P51" s="3335"/>
      <c r="Q51" s="3335"/>
      <c r="R51" s="3335"/>
      <c r="S51" s="3335"/>
      <c r="T51" s="3335"/>
      <c r="U51" s="3335"/>
      <c r="V51" s="3335"/>
      <c r="W51" s="3335"/>
      <c r="X51" s="3335"/>
      <c r="Y51" s="3335"/>
      <c r="Z51" s="3335"/>
      <c r="AA51" s="634"/>
      <c r="AB51" s="634"/>
      <c r="AC51" s="634"/>
      <c r="AD51" s="634"/>
      <c r="AE51" s="634"/>
      <c r="AF51" s="634"/>
      <c r="AG51" s="616"/>
      <c r="AH51" s="616"/>
      <c r="AI51" s="616"/>
      <c r="AJ51" s="616"/>
      <c r="AK51" s="616"/>
      <c r="AL51" s="616"/>
      <c r="AM51" s="616"/>
      <c r="AN51" s="616"/>
      <c r="AO51" s="635"/>
      <c r="AP51" s="635"/>
      <c r="AQ51" s="635"/>
      <c r="AR51" s="635"/>
      <c r="AS51" s="635"/>
      <c r="AT51" s="635"/>
      <c r="AU51" s="635"/>
      <c r="AV51" s="635"/>
      <c r="AW51" s="635"/>
      <c r="AX51" s="635"/>
      <c r="AY51" s="635"/>
      <c r="AZ51" s="635"/>
      <c r="BA51" s="635"/>
      <c r="BB51" s="635"/>
      <c r="BC51" s="635"/>
      <c r="BD51" s="635"/>
      <c r="BE51" s="635"/>
      <c r="BF51" s="635"/>
      <c r="BG51" s="635"/>
      <c r="BH51" s="635"/>
      <c r="BI51" s="635"/>
      <c r="BJ51" s="635"/>
      <c r="BK51" s="635"/>
      <c r="BL51" s="635"/>
      <c r="BM51" s="635"/>
      <c r="BN51" s="635"/>
      <c r="BO51" s="635"/>
      <c r="BP51" s="635"/>
      <c r="BQ51" s="635"/>
      <c r="BR51" s="635"/>
      <c r="BS51" s="635"/>
      <c r="BT51" s="635"/>
      <c r="BU51" s="635"/>
      <c r="BV51" s="635"/>
      <c r="BW51" s="635"/>
      <c r="BX51" s="635"/>
      <c r="BY51" s="635"/>
      <c r="BZ51" s="635"/>
      <c r="CA51" s="635"/>
      <c r="CB51" s="635"/>
      <c r="CC51" s="635"/>
      <c r="CD51" s="635"/>
      <c r="CE51" s="635"/>
      <c r="CF51" s="635"/>
      <c r="CG51" s="635"/>
      <c r="CH51" s="635"/>
      <c r="CI51" s="635"/>
      <c r="CJ51" s="635"/>
      <c r="CK51" s="635"/>
      <c r="CL51" s="635"/>
      <c r="CM51" s="635"/>
      <c r="CN51" s="635"/>
      <c r="CO51" s="635"/>
      <c r="CP51" s="635"/>
      <c r="CQ51" s="635"/>
      <c r="CR51" s="635"/>
      <c r="CS51" s="635"/>
      <c r="CT51" s="635"/>
    </row>
    <row r="52" spans="1:98" s="636" customFormat="1" ht="12" customHeight="1">
      <c r="A52" s="616"/>
      <c r="B52" s="616"/>
      <c r="C52" s="616"/>
      <c r="D52" s="633"/>
      <c r="E52" s="3335"/>
      <c r="F52" s="3335"/>
      <c r="G52" s="3335"/>
      <c r="H52" s="3335"/>
      <c r="I52" s="3335"/>
      <c r="J52" s="3335"/>
      <c r="K52" s="3335"/>
      <c r="L52" s="3335"/>
      <c r="M52" s="3335"/>
      <c r="N52" s="3335"/>
      <c r="O52" s="3335"/>
      <c r="P52" s="3335"/>
      <c r="Q52" s="3335"/>
      <c r="R52" s="3335"/>
      <c r="S52" s="3335"/>
      <c r="T52" s="3335"/>
      <c r="U52" s="3335"/>
      <c r="V52" s="3335"/>
      <c r="W52" s="3335"/>
      <c r="X52" s="3335"/>
      <c r="Y52" s="3335"/>
      <c r="Z52" s="3335"/>
      <c r="AA52" s="637"/>
      <c r="AB52" s="637"/>
      <c r="AC52" s="637"/>
      <c r="AD52" s="637"/>
      <c r="AE52" s="637"/>
      <c r="AF52" s="637"/>
      <c r="AG52" s="638"/>
      <c r="AH52" s="616"/>
      <c r="AI52" s="616"/>
      <c r="AJ52" s="616"/>
      <c r="AK52" s="616"/>
      <c r="AL52" s="616"/>
      <c r="AM52" s="616"/>
      <c r="AN52" s="616"/>
      <c r="AO52" s="635"/>
      <c r="AP52" s="635"/>
      <c r="AQ52" s="635"/>
      <c r="AR52" s="635"/>
      <c r="AS52" s="635"/>
      <c r="AT52" s="635"/>
      <c r="AU52" s="635"/>
      <c r="AV52" s="635"/>
      <c r="AW52" s="635"/>
      <c r="AX52" s="635"/>
      <c r="AY52" s="635"/>
      <c r="AZ52" s="635"/>
      <c r="BA52" s="635"/>
      <c r="BB52" s="635"/>
      <c r="BC52" s="635"/>
      <c r="BD52" s="635"/>
      <c r="BE52" s="635"/>
      <c r="BF52" s="635"/>
      <c r="BG52" s="635"/>
      <c r="BH52" s="635"/>
      <c r="BI52" s="635"/>
      <c r="BJ52" s="635"/>
      <c r="BK52" s="635"/>
      <c r="BL52" s="635"/>
      <c r="BM52" s="635"/>
      <c r="BN52" s="635"/>
      <c r="BO52" s="635"/>
      <c r="BP52" s="635"/>
      <c r="BQ52" s="635"/>
      <c r="BR52" s="635"/>
      <c r="BS52" s="635"/>
      <c r="BT52" s="635"/>
      <c r="BU52" s="635"/>
      <c r="BV52" s="635"/>
      <c r="BW52" s="635"/>
      <c r="BX52" s="635"/>
      <c r="BY52" s="635"/>
      <c r="BZ52" s="635"/>
      <c r="CA52" s="635"/>
      <c r="CB52" s="635"/>
      <c r="CC52" s="635"/>
      <c r="CD52" s="635"/>
      <c r="CE52" s="635"/>
      <c r="CF52" s="635"/>
      <c r="CG52" s="635"/>
      <c r="CH52" s="635"/>
      <c r="CI52" s="635"/>
      <c r="CJ52" s="635"/>
      <c r="CK52" s="635"/>
      <c r="CL52" s="635"/>
      <c r="CM52" s="635"/>
      <c r="CN52" s="635"/>
      <c r="CO52" s="635"/>
      <c r="CP52" s="635"/>
      <c r="CQ52" s="635"/>
      <c r="CR52" s="635"/>
      <c r="CS52" s="635"/>
      <c r="CT52" s="635"/>
    </row>
    <row r="53" spans="1:98" s="616" customFormat="1" ht="12" customHeight="1">
      <c r="D53" s="633"/>
      <c r="E53" s="639"/>
      <c r="F53" s="639"/>
      <c r="G53" s="639"/>
      <c r="H53" s="639"/>
      <c r="I53" s="639"/>
      <c r="J53" s="639"/>
      <c r="K53" s="639"/>
      <c r="L53" s="639"/>
      <c r="M53" s="639"/>
      <c r="N53" s="639"/>
      <c r="O53" s="639"/>
      <c r="P53" s="639"/>
      <c r="Q53" s="639"/>
      <c r="R53" s="639"/>
      <c r="S53" s="639"/>
      <c r="T53" s="639"/>
      <c r="U53" s="639"/>
      <c r="V53" s="639"/>
      <c r="W53" s="639"/>
      <c r="X53" s="639"/>
      <c r="Y53" s="639"/>
      <c r="Z53" s="639"/>
      <c r="AO53" s="619"/>
      <c r="AP53" s="619"/>
      <c r="AQ53" s="619"/>
      <c r="AR53" s="619"/>
      <c r="AS53" s="619"/>
      <c r="AT53" s="619"/>
      <c r="AU53" s="619"/>
      <c r="AV53" s="619"/>
      <c r="AW53" s="619"/>
      <c r="AX53" s="619"/>
      <c r="AY53" s="619"/>
      <c r="AZ53" s="619"/>
      <c r="BA53" s="619"/>
      <c r="BB53" s="619"/>
      <c r="BC53" s="619"/>
      <c r="BD53" s="619"/>
      <c r="BE53" s="619"/>
      <c r="BF53" s="619"/>
      <c r="BG53" s="619"/>
      <c r="BH53" s="619"/>
      <c r="BI53" s="619"/>
      <c r="BJ53" s="619"/>
      <c r="BK53" s="619"/>
      <c r="BL53" s="619"/>
      <c r="BM53" s="619"/>
      <c r="BN53" s="619"/>
      <c r="BO53" s="619"/>
      <c r="BP53" s="619"/>
      <c r="BQ53" s="619"/>
      <c r="BR53" s="619"/>
      <c r="BS53" s="619"/>
      <c r="BT53" s="619"/>
      <c r="BU53" s="619"/>
      <c r="BV53" s="619"/>
      <c r="BW53" s="619"/>
      <c r="BX53" s="619"/>
      <c r="BY53" s="619"/>
      <c r="BZ53" s="619"/>
      <c r="CA53" s="619"/>
      <c r="CB53" s="619"/>
      <c r="CC53" s="619"/>
      <c r="CD53" s="619"/>
      <c r="CE53" s="619"/>
      <c r="CF53" s="619"/>
      <c r="CG53" s="619"/>
      <c r="CH53" s="619"/>
      <c r="CI53" s="619"/>
      <c r="CJ53" s="619"/>
      <c r="CK53" s="619"/>
      <c r="CL53" s="619"/>
      <c r="CM53" s="619"/>
      <c r="CN53" s="619"/>
      <c r="CO53" s="619"/>
      <c r="CP53" s="619"/>
      <c r="CQ53" s="619"/>
      <c r="CR53" s="619"/>
      <c r="CS53" s="619"/>
      <c r="CT53" s="619"/>
    </row>
    <row r="54" spans="1:98" s="616" customFormat="1" ht="15" customHeight="1">
      <c r="A54" s="615"/>
      <c r="B54" s="615"/>
      <c r="C54" s="615"/>
      <c r="D54" s="620" t="s">
        <v>341</v>
      </c>
      <c r="E54" s="615"/>
      <c r="F54" s="615"/>
      <c r="G54" s="615"/>
      <c r="H54" s="615"/>
      <c r="I54" s="615"/>
      <c r="J54" s="615"/>
      <c r="K54" s="615"/>
      <c r="L54" s="615"/>
      <c r="M54" s="615"/>
      <c r="N54" s="615"/>
      <c r="O54" s="615"/>
      <c r="P54" s="615"/>
      <c r="Q54" s="615"/>
      <c r="R54" s="615"/>
      <c r="S54" s="615"/>
      <c r="T54" s="615"/>
      <c r="U54" s="615"/>
      <c r="V54" s="615"/>
      <c r="W54" s="615"/>
      <c r="X54" s="615"/>
      <c r="Y54" s="615"/>
      <c r="Z54" s="615"/>
      <c r="AA54" s="615"/>
      <c r="AB54" s="3299">
        <f>ROUND(IF(ISERROR((AB49/AB50)),0,(AB49/AB50)),0)</f>
        <v>35792920</v>
      </c>
      <c r="AC54" s="3300"/>
      <c r="AD54" s="3300"/>
      <c r="AE54" s="3300"/>
      <c r="AF54" s="3301"/>
      <c r="AG54" s="615"/>
      <c r="AH54" s="615"/>
      <c r="AI54" s="615"/>
      <c r="AJ54" s="615"/>
      <c r="AK54" s="615"/>
      <c r="AL54" s="615"/>
      <c r="AM54" s="615"/>
      <c r="AN54" s="615"/>
      <c r="AO54" s="619"/>
      <c r="AP54" s="619"/>
      <c r="AQ54" s="619"/>
      <c r="AR54" s="619"/>
      <c r="AS54" s="619"/>
      <c r="AT54" s="619"/>
      <c r="AU54" s="619"/>
      <c r="AV54" s="619"/>
      <c r="AW54" s="619"/>
      <c r="AX54" s="619"/>
      <c r="AY54" s="619"/>
      <c r="AZ54" s="619"/>
      <c r="BA54" s="619"/>
      <c r="BB54" s="619"/>
      <c r="BC54" s="619"/>
      <c r="BD54" s="619"/>
      <c r="BE54" s="619"/>
      <c r="BF54" s="619"/>
      <c r="BG54" s="619"/>
      <c r="BH54" s="619"/>
      <c r="BI54" s="619"/>
      <c r="BJ54" s="619"/>
      <c r="BK54" s="619"/>
      <c r="BL54" s="619"/>
      <c r="BM54" s="619"/>
      <c r="BN54" s="619"/>
      <c r="BO54" s="619"/>
      <c r="BP54" s="619"/>
      <c r="BQ54" s="619"/>
      <c r="BR54" s="619"/>
      <c r="BS54" s="619"/>
      <c r="BT54" s="619"/>
      <c r="BU54" s="619"/>
      <c r="BV54" s="619"/>
      <c r="BW54" s="619"/>
      <c r="BX54" s="619"/>
      <c r="BY54" s="619"/>
      <c r="BZ54" s="619"/>
      <c r="CA54" s="619"/>
      <c r="CB54" s="619"/>
      <c r="CC54" s="619"/>
      <c r="CD54" s="619"/>
      <c r="CE54" s="619"/>
      <c r="CF54" s="619"/>
      <c r="CG54" s="619"/>
      <c r="CH54" s="619"/>
      <c r="CI54" s="619"/>
      <c r="CJ54" s="619"/>
      <c r="CK54" s="619"/>
      <c r="CL54" s="619"/>
      <c r="CM54" s="619"/>
      <c r="CN54" s="619"/>
      <c r="CO54" s="619"/>
      <c r="CP54" s="619"/>
      <c r="CQ54" s="619"/>
      <c r="CR54" s="619"/>
      <c r="CS54" s="619"/>
      <c r="CT54" s="619"/>
    </row>
    <row r="55" spans="1:98" ht="12.75" customHeight="1">
      <c r="A55" s="615"/>
      <c r="B55" s="615"/>
      <c r="C55" s="615"/>
      <c r="D55" s="620" t="s">
        <v>342</v>
      </c>
      <c r="E55" s="615"/>
      <c r="F55" s="615"/>
      <c r="G55" s="615"/>
      <c r="H55" s="615"/>
      <c r="I55" s="615"/>
      <c r="J55" s="615"/>
      <c r="K55" s="615"/>
      <c r="L55" s="615"/>
      <c r="M55" s="615"/>
      <c r="N55" s="615"/>
      <c r="O55" s="615"/>
      <c r="P55" s="615"/>
      <c r="Q55" s="615"/>
      <c r="R55" s="615"/>
      <c r="S55" s="615"/>
      <c r="T55" s="615"/>
      <c r="U55" s="615"/>
      <c r="V55" s="615"/>
      <c r="W55" s="615"/>
      <c r="X55" s="615"/>
      <c r="Y55" s="615"/>
      <c r="Z55" s="615"/>
      <c r="AA55" s="615"/>
      <c r="AB55" s="3299">
        <f>(AB54/10)</f>
        <v>3579292</v>
      </c>
      <c r="AC55" s="3300"/>
      <c r="AD55" s="3300"/>
      <c r="AE55" s="3300"/>
      <c r="AF55" s="3301"/>
      <c r="AG55" s="615"/>
      <c r="AH55" s="615"/>
      <c r="AI55" s="615"/>
      <c r="AJ55" s="615"/>
      <c r="AK55" s="615"/>
      <c r="AL55" s="615"/>
      <c r="AM55" s="615"/>
      <c r="AN55" s="615"/>
      <c r="AO55" s="614"/>
      <c r="AP55" s="614"/>
      <c r="AQ55" s="614"/>
      <c r="AR55" s="614"/>
      <c r="AS55" s="614"/>
      <c r="AT55" s="614"/>
      <c r="AU55" s="614"/>
      <c r="AV55" s="614"/>
      <c r="AW55" s="614"/>
      <c r="AX55" s="614"/>
      <c r="AY55" s="614"/>
      <c r="AZ55" s="614"/>
      <c r="BA55" s="614"/>
      <c r="BB55" s="614"/>
      <c r="BC55" s="614"/>
      <c r="BD55" s="614"/>
      <c r="BE55" s="614"/>
      <c r="BF55" s="614"/>
      <c r="BG55" s="614"/>
      <c r="BH55" s="614"/>
      <c r="BI55" s="614"/>
      <c r="BJ55" s="614"/>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row>
    <row r="56" spans="1:98" ht="12.75">
      <c r="A56" s="615"/>
      <c r="B56" s="615"/>
      <c r="C56" s="615"/>
      <c r="D56" s="620" t="s">
        <v>797</v>
      </c>
      <c r="E56" s="615"/>
      <c r="F56" s="615"/>
      <c r="G56" s="615"/>
      <c r="H56" s="615"/>
      <c r="I56" s="615"/>
      <c r="J56" s="615"/>
      <c r="K56" s="615"/>
      <c r="L56" s="615"/>
      <c r="M56" s="615"/>
      <c r="N56" s="615"/>
      <c r="O56" s="615"/>
      <c r="P56" s="615"/>
      <c r="Q56" s="615"/>
      <c r="R56" s="615"/>
      <c r="S56" s="615"/>
      <c r="T56" s="615"/>
      <c r="U56" s="615"/>
      <c r="V56" s="615"/>
      <c r="W56" s="615"/>
      <c r="X56" s="615"/>
      <c r="Y56" s="615"/>
      <c r="Z56" s="615"/>
      <c r="AA56" s="615"/>
      <c r="AB56" s="3336">
        <f>(IF((Y41&lt;AB55),Y41,AB55))</f>
        <v>3579292</v>
      </c>
      <c r="AC56" s="3337"/>
      <c r="AD56" s="3337"/>
      <c r="AE56" s="3337"/>
      <c r="AF56" s="3338"/>
      <c r="AG56" s="615"/>
      <c r="AH56" s="615"/>
      <c r="AI56" s="615"/>
      <c r="AJ56" s="615"/>
      <c r="AK56" s="615"/>
      <c r="AL56" s="615"/>
      <c r="AM56" s="615"/>
      <c r="AN56" s="615"/>
      <c r="AO56" s="614"/>
      <c r="AP56" s="614"/>
      <c r="AQ56" s="614"/>
      <c r="AR56" s="614"/>
      <c r="AS56" s="614"/>
      <c r="AT56" s="614"/>
      <c r="AU56" s="614"/>
      <c r="AV56" s="614"/>
      <c r="AW56" s="614"/>
      <c r="AX56" s="614"/>
      <c r="AY56" s="614"/>
      <c r="AZ56" s="614"/>
      <c r="BA56" s="614"/>
      <c r="BB56" s="614"/>
      <c r="BC56" s="614"/>
      <c r="BD56" s="614"/>
      <c r="BE56" s="614"/>
      <c r="BF56" s="614"/>
      <c r="BG56" s="614"/>
      <c r="BH56" s="614"/>
      <c r="BI56" s="614"/>
      <c r="BJ56" s="614"/>
      <c r="BK56" s="614"/>
      <c r="BL56" s="614"/>
      <c r="BM56" s="614"/>
      <c r="BN56" s="614"/>
      <c r="BO56" s="614"/>
      <c r="BP56" s="614"/>
      <c r="BQ56" s="614"/>
      <c r="BR56" s="614"/>
      <c r="BS56" s="614"/>
      <c r="BT56" s="614"/>
      <c r="BU56" s="614"/>
      <c r="BV56" s="614"/>
      <c r="BW56" s="614"/>
      <c r="BX56" s="614"/>
      <c r="BY56" s="614"/>
      <c r="BZ56" s="614"/>
      <c r="CA56" s="614"/>
      <c r="CB56" s="614"/>
      <c r="CC56" s="614"/>
      <c r="CD56" s="614"/>
      <c r="CE56" s="614"/>
      <c r="CF56" s="614"/>
      <c r="CG56" s="614"/>
      <c r="CH56" s="614"/>
      <c r="CI56" s="614"/>
      <c r="CJ56" s="614"/>
      <c r="CK56" s="614"/>
      <c r="CL56" s="614"/>
      <c r="CM56" s="614"/>
      <c r="CN56" s="614"/>
      <c r="CO56" s="614"/>
      <c r="CP56" s="614"/>
      <c r="CQ56" s="614"/>
      <c r="CR56" s="614"/>
      <c r="CS56" s="614"/>
      <c r="CT56" s="614"/>
    </row>
    <row r="57" spans="1:98" ht="12.75">
      <c r="A57" s="615"/>
      <c r="B57" s="615"/>
      <c r="C57" s="615"/>
      <c r="D57" s="620" t="s">
        <v>796</v>
      </c>
      <c r="E57" s="615"/>
      <c r="F57" s="615"/>
      <c r="G57" s="615"/>
      <c r="H57" s="615"/>
      <c r="I57" s="615"/>
      <c r="J57" s="615"/>
      <c r="K57" s="615"/>
      <c r="L57" s="615"/>
      <c r="M57" s="615"/>
      <c r="N57" s="615"/>
      <c r="O57" s="615"/>
      <c r="P57" s="615"/>
      <c r="Q57" s="615"/>
      <c r="R57" s="615"/>
      <c r="S57" s="615"/>
      <c r="T57" s="615"/>
      <c r="U57" s="615"/>
      <c r="V57" s="615"/>
      <c r="W57" s="615"/>
      <c r="X57" s="615"/>
      <c r="Y57" s="615"/>
      <c r="Z57" s="615"/>
      <c r="AA57" s="615"/>
      <c r="AB57" s="3299">
        <f>ROUND((10*AB56*AB50),0)</f>
        <v>32370311</v>
      </c>
      <c r="AC57" s="3300"/>
      <c r="AD57" s="3300"/>
      <c r="AE57" s="3300"/>
      <c r="AF57" s="3301"/>
      <c r="AG57" s="615"/>
      <c r="AH57" s="615"/>
      <c r="AI57" s="615"/>
      <c r="AJ57" s="615"/>
      <c r="AK57" s="615"/>
      <c r="AL57" s="615"/>
      <c r="AM57" s="615"/>
      <c r="AN57" s="615"/>
      <c r="AO57" s="614"/>
      <c r="AP57" s="614"/>
      <c r="AQ57" s="614"/>
      <c r="AR57" s="614"/>
      <c r="AS57" s="614"/>
      <c r="AT57" s="614"/>
      <c r="AU57" s="614"/>
      <c r="AV57" s="614"/>
      <c r="AW57" s="614"/>
      <c r="AX57" s="614"/>
      <c r="AY57" s="614"/>
      <c r="AZ57" s="614"/>
      <c r="BA57" s="614"/>
      <c r="BB57" s="614"/>
      <c r="BC57" s="614"/>
      <c r="BD57" s="614"/>
      <c r="BE57" s="614"/>
      <c r="BF57" s="614"/>
      <c r="BG57" s="614"/>
      <c r="BH57" s="614"/>
      <c r="BI57" s="614"/>
      <c r="BJ57" s="614"/>
      <c r="BK57" s="614"/>
      <c r="BL57" s="614"/>
      <c r="BM57" s="614"/>
      <c r="BN57" s="614"/>
      <c r="BO57" s="614"/>
      <c r="BP57" s="614"/>
      <c r="BQ57" s="614"/>
      <c r="BR57" s="614"/>
      <c r="BS57" s="614"/>
      <c r="BT57" s="614"/>
      <c r="BU57" s="614"/>
      <c r="BV57" s="614"/>
      <c r="BW57" s="614"/>
      <c r="BX57" s="614"/>
      <c r="BY57" s="614"/>
      <c r="BZ57" s="614"/>
      <c r="CA57" s="614"/>
      <c r="CB57" s="614"/>
      <c r="CC57" s="614"/>
      <c r="CD57" s="614"/>
      <c r="CE57" s="614"/>
      <c r="CF57" s="614"/>
      <c r="CG57" s="614"/>
      <c r="CH57" s="614"/>
      <c r="CI57" s="614"/>
      <c r="CJ57" s="614"/>
      <c r="CK57" s="614"/>
      <c r="CL57" s="614"/>
      <c r="CM57" s="614"/>
      <c r="CN57" s="614"/>
      <c r="CO57" s="614"/>
      <c r="CP57" s="614"/>
      <c r="CQ57" s="614"/>
      <c r="CR57" s="614"/>
      <c r="CS57" s="614"/>
      <c r="CT57" s="614"/>
    </row>
    <row r="58" spans="1:98" ht="12.75">
      <c r="A58" s="615"/>
      <c r="B58" s="615"/>
      <c r="C58" s="615"/>
      <c r="D58" s="620"/>
      <c r="E58" s="615"/>
      <c r="F58" s="615"/>
      <c r="G58" s="615"/>
      <c r="H58" s="615"/>
      <c r="I58" s="615"/>
      <c r="J58" s="615"/>
      <c r="K58" s="615"/>
      <c r="L58" s="615"/>
      <c r="M58" s="615"/>
      <c r="N58" s="615"/>
      <c r="O58" s="615"/>
      <c r="P58" s="615"/>
      <c r="Q58" s="615"/>
      <c r="R58" s="615"/>
      <c r="S58" s="615"/>
      <c r="T58" s="615"/>
      <c r="U58" s="615"/>
      <c r="V58" s="615"/>
      <c r="W58" s="615"/>
      <c r="X58" s="615"/>
      <c r="Y58" s="615"/>
      <c r="Z58" s="615"/>
      <c r="AA58" s="615"/>
      <c r="AB58" s="648"/>
      <c r="AC58" s="648"/>
      <c r="AD58" s="648"/>
      <c r="AE58" s="648"/>
      <c r="AF58" s="648"/>
      <c r="AG58" s="615"/>
      <c r="AH58" s="615"/>
      <c r="AI58" s="615"/>
      <c r="AJ58" s="615"/>
      <c r="AK58" s="615"/>
      <c r="AL58" s="615"/>
      <c r="AM58" s="615"/>
      <c r="AN58" s="615"/>
      <c r="AO58" s="614"/>
      <c r="AP58" s="614"/>
      <c r="AQ58" s="614"/>
      <c r="AR58" s="614"/>
      <c r="AS58" s="614"/>
      <c r="AT58" s="614"/>
      <c r="AU58" s="614"/>
      <c r="AV58" s="614"/>
      <c r="AW58" s="614"/>
      <c r="AX58" s="614"/>
      <c r="AY58" s="614"/>
      <c r="AZ58" s="614"/>
      <c r="BA58" s="614"/>
      <c r="BB58" s="614"/>
      <c r="BC58" s="614"/>
      <c r="BD58" s="614"/>
      <c r="BE58" s="614"/>
      <c r="BF58" s="614"/>
      <c r="BG58" s="614"/>
      <c r="BH58" s="614"/>
      <c r="BI58" s="614"/>
      <c r="BJ58" s="614"/>
      <c r="BK58" s="614"/>
      <c r="BL58" s="614"/>
      <c r="BM58" s="614"/>
      <c r="BN58" s="614"/>
      <c r="BO58" s="614"/>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614"/>
      <c r="CR58" s="614"/>
      <c r="CS58" s="614"/>
      <c r="CT58" s="614"/>
    </row>
    <row r="59" spans="1:98" ht="12.75" customHeight="1">
      <c r="A59" s="615"/>
      <c r="B59" s="615"/>
      <c r="C59" s="615"/>
      <c r="D59" s="620" t="s">
        <v>795</v>
      </c>
      <c r="E59" s="615"/>
      <c r="F59" s="615"/>
      <c r="G59" s="615"/>
      <c r="H59" s="615"/>
      <c r="I59" s="615"/>
      <c r="J59" s="615"/>
      <c r="K59" s="615"/>
      <c r="L59" s="615"/>
      <c r="M59" s="615"/>
      <c r="N59" s="615"/>
      <c r="O59" s="615"/>
      <c r="P59" s="615"/>
      <c r="Q59" s="615"/>
      <c r="R59" s="615"/>
      <c r="S59" s="615"/>
      <c r="T59" s="615"/>
      <c r="U59" s="615"/>
      <c r="V59" s="615"/>
      <c r="W59" s="615"/>
      <c r="X59" s="615"/>
      <c r="Y59" s="615"/>
      <c r="Z59" s="615"/>
      <c r="AA59" s="615"/>
      <c r="AB59" s="3327">
        <f>AB49-AB57</f>
        <v>0</v>
      </c>
      <c r="AC59" s="3327"/>
      <c r="AD59" s="3327"/>
      <c r="AE59" s="3327"/>
      <c r="AF59" s="3327"/>
      <c r="AG59" s="615"/>
      <c r="AH59" s="615"/>
      <c r="AI59" s="615"/>
      <c r="AJ59" s="615"/>
      <c r="AK59" s="615"/>
      <c r="AL59" s="615"/>
      <c r="AM59" s="615"/>
      <c r="AN59" s="615"/>
      <c r="AO59" s="614"/>
      <c r="AP59" s="614"/>
      <c r="AQ59" s="614"/>
      <c r="AR59" s="614"/>
      <c r="AS59" s="614"/>
      <c r="AT59" s="614"/>
      <c r="AU59" s="614"/>
      <c r="AV59" s="614"/>
      <c r="AW59" s="614"/>
      <c r="AX59" s="614"/>
      <c r="AY59" s="614"/>
      <c r="AZ59" s="614"/>
      <c r="BA59" s="614"/>
      <c r="BB59" s="614"/>
      <c r="BC59" s="614"/>
      <c r="BD59" s="614"/>
      <c r="BE59" s="614"/>
      <c r="BF59" s="614"/>
      <c r="BG59" s="614"/>
      <c r="BH59" s="614"/>
      <c r="BI59" s="614"/>
      <c r="BJ59" s="614"/>
      <c r="BK59" s="614"/>
      <c r="BL59" s="614"/>
      <c r="BM59" s="614"/>
      <c r="BN59" s="614"/>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614"/>
      <c r="CR59" s="614"/>
      <c r="CS59" s="614"/>
      <c r="CT59" s="614"/>
    </row>
    <row r="60" spans="1:98" ht="12.75" customHeight="1">
      <c r="A60" s="615"/>
      <c r="B60" s="615"/>
      <c r="C60" s="615"/>
      <c r="D60" s="620"/>
      <c r="E60" s="615"/>
      <c r="F60" s="615"/>
      <c r="G60" s="615"/>
      <c r="H60" s="615"/>
      <c r="I60" s="615"/>
      <c r="J60" s="615"/>
      <c r="K60" s="615"/>
      <c r="L60" s="615"/>
      <c r="M60" s="615"/>
      <c r="N60" s="615"/>
      <c r="O60" s="615"/>
      <c r="P60" s="615"/>
      <c r="Q60" s="615"/>
      <c r="R60" s="615"/>
      <c r="S60" s="615"/>
      <c r="T60" s="615"/>
      <c r="U60" s="615"/>
      <c r="V60" s="615"/>
      <c r="W60" s="615"/>
      <c r="X60" s="615"/>
      <c r="Y60" s="615"/>
      <c r="Z60" s="615"/>
      <c r="AA60" s="615"/>
      <c r="AB60" s="648"/>
      <c r="AC60" s="648"/>
      <c r="AD60" s="648"/>
      <c r="AE60" s="648"/>
      <c r="AF60" s="648"/>
      <c r="AG60" s="615"/>
      <c r="AH60" s="615"/>
      <c r="AI60" s="615"/>
      <c r="AJ60" s="615"/>
      <c r="AK60" s="615"/>
      <c r="AL60" s="615"/>
      <c r="AM60" s="615"/>
      <c r="AN60" s="615"/>
      <c r="AO60" s="614"/>
      <c r="AP60" s="614"/>
      <c r="AQ60" s="614"/>
      <c r="AR60" s="614"/>
      <c r="AS60" s="614"/>
      <c r="AT60" s="614"/>
      <c r="AU60" s="614"/>
      <c r="AV60" s="614"/>
      <c r="AW60" s="614"/>
      <c r="AX60" s="614"/>
      <c r="AY60" s="614"/>
      <c r="AZ60" s="614"/>
      <c r="BA60" s="614"/>
      <c r="BB60" s="614"/>
      <c r="BC60" s="614"/>
      <c r="BD60" s="614"/>
      <c r="BE60" s="614"/>
      <c r="BF60" s="614"/>
      <c r="BG60" s="614"/>
      <c r="BH60" s="614"/>
      <c r="BI60" s="614"/>
      <c r="BJ60" s="614"/>
      <c r="BK60" s="614"/>
      <c r="BL60" s="614"/>
      <c r="BM60" s="614"/>
      <c r="BN60" s="614"/>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614"/>
      <c r="CR60" s="614"/>
      <c r="CS60" s="614"/>
      <c r="CT60" s="614"/>
    </row>
    <row r="61" spans="1:98" s="325" customFormat="1" ht="13.5" thickBot="1">
      <c r="A61" s="3279" t="str">
        <f>IF(Application!AP204="yes","Farmworker State Credit", "State Credit" )</f>
        <v>State Credit</v>
      </c>
      <c r="B61" s="3279"/>
      <c r="C61" s="3279"/>
      <c r="D61" s="3279"/>
      <c r="E61" s="3279"/>
      <c r="F61" s="3279"/>
      <c r="G61" s="3279"/>
      <c r="H61" s="3279"/>
      <c r="I61" s="3279"/>
      <c r="J61" s="3279"/>
      <c r="K61" s="3279"/>
      <c r="L61" s="3279"/>
      <c r="M61" s="3279"/>
      <c r="N61" s="3279"/>
      <c r="O61" s="3279"/>
      <c r="P61" s="3279"/>
      <c r="Q61" s="3279"/>
      <c r="R61" s="3279"/>
      <c r="S61" s="3279"/>
      <c r="T61" s="3279"/>
      <c r="U61" s="3279"/>
      <c r="V61" s="3279"/>
      <c r="W61" s="3279"/>
      <c r="X61" s="3279"/>
      <c r="Y61" s="3279"/>
      <c r="Z61" s="3279"/>
      <c r="AA61" s="3279"/>
      <c r="AB61" s="3279"/>
      <c r="AC61" s="3279"/>
      <c r="AD61" s="3279"/>
      <c r="AE61" s="3279"/>
      <c r="AF61" s="3279"/>
      <c r="AG61" s="3279"/>
      <c r="AH61" s="3279"/>
      <c r="AI61" s="3279"/>
      <c r="AJ61" s="3279"/>
      <c r="AK61" s="3279"/>
      <c r="AL61" s="3279"/>
      <c r="AM61" s="3279"/>
      <c r="AN61" s="3279"/>
      <c r="AO61" s="3279"/>
      <c r="AP61" s="3279"/>
      <c r="AQ61" s="3279"/>
      <c r="AR61" s="3279"/>
      <c r="AS61" s="3279"/>
      <c r="AT61" s="3279"/>
      <c r="AU61" s="3279"/>
      <c r="AV61" s="3279"/>
      <c r="AW61" s="3279"/>
      <c r="AX61" s="3279"/>
      <c r="AY61" s="3279"/>
      <c r="AZ61" s="3279"/>
      <c r="BA61" s="3279"/>
      <c r="BB61" s="3279"/>
      <c r="BC61" s="3279"/>
      <c r="BD61" s="3279"/>
      <c r="BE61" s="3279"/>
      <c r="BF61" s="3279"/>
      <c r="BG61" s="3279"/>
      <c r="BH61" s="3279"/>
      <c r="BI61" s="3279"/>
      <c r="BJ61" s="3279"/>
      <c r="BK61" s="3279"/>
      <c r="BL61" s="3279"/>
      <c r="BM61" s="3279"/>
      <c r="BN61" s="3279"/>
      <c r="BO61" s="3279"/>
      <c r="BP61" s="3279"/>
      <c r="BQ61" s="3279"/>
      <c r="BR61" s="3279"/>
      <c r="BS61" s="3279"/>
      <c r="BT61" s="3279"/>
      <c r="BU61" s="3279"/>
      <c r="BV61" s="3279"/>
      <c r="BW61" s="3279"/>
      <c r="BX61" s="3279"/>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0" t="s">
        <v>624</v>
      </c>
      <c r="B63" s="615"/>
      <c r="C63" s="326" t="s">
        <v>1473</v>
      </c>
      <c r="D63" s="615"/>
      <c r="E63" s="615"/>
      <c r="F63" s="615"/>
      <c r="G63" s="615"/>
      <c r="H63" s="615"/>
      <c r="I63" s="615"/>
      <c r="J63" s="615"/>
      <c r="K63" s="615"/>
      <c r="L63" s="615"/>
      <c r="M63" s="615"/>
      <c r="N63" s="615"/>
      <c r="O63" s="615"/>
      <c r="P63" s="615"/>
      <c r="Q63" s="615"/>
      <c r="R63" s="615"/>
      <c r="S63" s="615"/>
      <c r="T63" s="615"/>
      <c r="U63" s="615"/>
      <c r="V63" s="615"/>
      <c r="W63" s="615"/>
      <c r="X63" s="615"/>
      <c r="Y63" s="3328" t="s">
        <v>1064</v>
      </c>
      <c r="Z63" s="3328"/>
      <c r="AA63" s="3328"/>
      <c r="AB63" s="3328"/>
      <c r="AC63" s="3328"/>
      <c r="AD63" s="3328" t="s">
        <v>380</v>
      </c>
      <c r="AE63" s="3328"/>
      <c r="AF63" s="3328"/>
      <c r="AG63" s="3328"/>
      <c r="AH63" s="3328"/>
      <c r="AI63" s="615"/>
      <c r="AJ63" s="615"/>
      <c r="AK63" s="615"/>
      <c r="AL63" s="615"/>
      <c r="AM63" s="615"/>
      <c r="AN63" s="615"/>
      <c r="AO63" s="614"/>
      <c r="AP63" s="614"/>
      <c r="AQ63" s="614"/>
      <c r="AR63" s="614"/>
      <c r="AS63" s="614"/>
      <c r="AT63" s="614"/>
      <c r="AU63" s="614"/>
      <c r="AV63" s="614"/>
      <c r="AW63" s="614"/>
      <c r="AX63" s="614"/>
      <c r="AY63" s="614"/>
      <c r="AZ63" s="614"/>
      <c r="BA63" s="614"/>
      <c r="BB63" s="614"/>
      <c r="BC63" s="614"/>
      <c r="BD63" s="614"/>
      <c r="BE63" s="614"/>
      <c r="BF63" s="614"/>
      <c r="BG63" s="614"/>
      <c r="BH63" s="614"/>
      <c r="BI63" s="614"/>
      <c r="BJ63" s="614"/>
      <c r="BK63" s="614"/>
      <c r="BL63" s="614"/>
      <c r="BM63" s="614"/>
      <c r="BN63" s="614"/>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614"/>
      <c r="CR63" s="614"/>
      <c r="CS63" s="614"/>
      <c r="CT63" s="614"/>
    </row>
    <row r="64" spans="1:98" ht="12.75">
      <c r="A64" s="615"/>
      <c r="B64" s="615"/>
      <c r="C64" s="640"/>
      <c r="D64" s="641" t="s">
        <v>1474</v>
      </c>
      <c r="E64" s="642"/>
      <c r="F64" s="642"/>
      <c r="G64" s="642"/>
      <c r="H64" s="642"/>
      <c r="I64" s="642"/>
      <c r="J64" s="642"/>
      <c r="K64" s="642"/>
      <c r="L64" s="643"/>
      <c r="M64" s="643"/>
      <c r="N64" s="643"/>
      <c r="O64" s="643"/>
      <c r="P64" s="643"/>
      <c r="Q64" s="643"/>
      <c r="R64" s="643"/>
      <c r="S64" s="643"/>
      <c r="T64" s="643"/>
      <c r="U64" s="643"/>
      <c r="V64" s="643"/>
      <c r="W64" s="643"/>
      <c r="X64" s="643"/>
      <c r="Y64" s="3329">
        <f>IF(Application!Z204="(select)",0,((T23*T27)+Y28))</f>
        <v>45961723.504742421</v>
      </c>
      <c r="Z64" s="3330"/>
      <c r="AA64" s="3330"/>
      <c r="AB64" s="3330"/>
      <c r="AC64" s="3331"/>
      <c r="AD64" s="3329">
        <f>IF(AND(Application!AP204="yes",Application!M357="yes"),AD28+AI28,0)</f>
        <v>0</v>
      </c>
      <c r="AE64" s="3330"/>
      <c r="AF64" s="3330"/>
      <c r="AG64" s="3330"/>
      <c r="AH64" s="3331"/>
      <c r="AI64" s="615"/>
      <c r="AJ64" s="615"/>
      <c r="AK64" s="615"/>
      <c r="AL64" s="615"/>
      <c r="AM64" s="615"/>
      <c r="AN64" s="615"/>
      <c r="AO64" s="614"/>
      <c r="AP64" s="614"/>
      <c r="AQ64" s="614"/>
      <c r="AR64" s="614"/>
      <c r="AS64" s="614"/>
      <c r="AT64" s="614"/>
      <c r="AU64" s="614"/>
      <c r="AV64" s="614"/>
      <c r="AW64" s="614"/>
      <c r="AX64" s="614"/>
      <c r="AY64" s="614"/>
      <c r="AZ64" s="614"/>
      <c r="BA64" s="614"/>
      <c r="BB64" s="614"/>
      <c r="BC64" s="614"/>
      <c r="BD64" s="614"/>
      <c r="BE64" s="614"/>
      <c r="BF64" s="614"/>
      <c r="BG64" s="614"/>
      <c r="BH64" s="614"/>
      <c r="BI64" s="614"/>
      <c r="BJ64" s="614"/>
      <c r="BK64" s="614"/>
      <c r="BL64" s="614"/>
      <c r="BM64" s="614"/>
      <c r="BN64" s="614"/>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614"/>
      <c r="CR64" s="614"/>
      <c r="CS64" s="614"/>
      <c r="CT64" s="614"/>
    </row>
    <row r="65" spans="1:98" ht="15" customHeight="1">
      <c r="A65" s="615"/>
      <c r="B65" s="615"/>
      <c r="C65" s="620"/>
      <c r="D65" s="615"/>
      <c r="E65" s="1712" t="s">
        <v>2287</v>
      </c>
      <c r="F65" s="1535"/>
      <c r="G65" s="1535"/>
      <c r="H65" s="1535"/>
      <c r="I65" s="1535"/>
      <c r="J65" s="1535"/>
      <c r="K65" s="1535"/>
      <c r="L65" s="1535"/>
      <c r="M65" s="1535"/>
      <c r="N65" s="1535"/>
      <c r="O65" s="1535"/>
      <c r="P65" s="1535"/>
      <c r="Q65" s="1535"/>
      <c r="R65" s="1535"/>
      <c r="S65" s="1535"/>
      <c r="T65" s="1535"/>
      <c r="U65" s="1535"/>
      <c r="V65" s="1535"/>
      <c r="W65" s="1535"/>
      <c r="X65" s="1535"/>
      <c r="Y65" s="1535"/>
      <c r="Z65" s="1535"/>
      <c r="AA65" s="1535"/>
      <c r="AB65" s="1535"/>
      <c r="AC65" s="1535"/>
      <c r="AD65" s="1535"/>
      <c r="AE65" s="1535"/>
      <c r="AF65" s="1535"/>
      <c r="AG65" s="1535"/>
      <c r="AH65" s="1535"/>
      <c r="AI65" s="689"/>
      <c r="AJ65" s="689"/>
      <c r="AK65" s="615"/>
      <c r="AL65" s="615"/>
      <c r="AM65" s="615"/>
      <c r="AN65" s="615"/>
      <c r="AO65" s="614"/>
      <c r="AP65" s="614"/>
      <c r="AQ65" s="614"/>
      <c r="AR65" s="614"/>
      <c r="AS65" s="614"/>
      <c r="AT65" s="614"/>
      <c r="AU65" s="614"/>
      <c r="AV65" s="614"/>
      <c r="AW65" s="614"/>
      <c r="AX65" s="614"/>
      <c r="AY65" s="614"/>
      <c r="AZ65" s="614"/>
      <c r="BA65" s="614"/>
      <c r="BB65" s="614"/>
      <c r="BC65" s="614"/>
      <c r="BD65" s="614"/>
      <c r="BE65" s="614"/>
      <c r="BF65" s="614"/>
      <c r="BG65" s="614"/>
      <c r="BH65" s="614"/>
      <c r="BI65" s="614"/>
      <c r="BJ65" s="614"/>
      <c r="BK65" s="614"/>
      <c r="BL65" s="614"/>
      <c r="BM65" s="614"/>
      <c r="BN65" s="614"/>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614"/>
      <c r="CR65" s="614"/>
      <c r="CS65" s="614"/>
      <c r="CT65" s="614"/>
    </row>
    <row r="66" spans="1:98" ht="15" customHeight="1">
      <c r="A66" s="615"/>
      <c r="B66" s="615"/>
      <c r="C66" s="620"/>
      <c r="D66" s="616"/>
      <c r="E66" s="1712" t="s">
        <v>2288</v>
      </c>
      <c r="F66" s="1535"/>
      <c r="G66" s="1535"/>
      <c r="H66" s="1535"/>
      <c r="I66" s="1535"/>
      <c r="J66" s="1535"/>
      <c r="K66" s="1535"/>
      <c r="L66" s="1535"/>
      <c r="M66" s="1535"/>
      <c r="N66" s="1535"/>
      <c r="O66" s="1535"/>
      <c r="P66" s="1535"/>
      <c r="Q66" s="1535"/>
      <c r="R66" s="1535"/>
      <c r="S66" s="1535"/>
      <c r="T66" s="1535"/>
      <c r="U66" s="1535"/>
      <c r="V66" s="1535"/>
      <c r="W66" s="1535"/>
      <c r="X66" s="1535"/>
      <c r="Y66" s="1535"/>
      <c r="Z66" s="1535"/>
      <c r="AA66" s="1535"/>
      <c r="AB66" s="1535"/>
      <c r="AC66" s="1535"/>
      <c r="AD66" s="1535"/>
      <c r="AE66" s="1535"/>
      <c r="AF66" s="1535"/>
      <c r="AG66" s="1535"/>
      <c r="AH66" s="1535"/>
      <c r="AI66" s="689"/>
      <c r="AJ66" s="689"/>
      <c r="AK66" s="615"/>
      <c r="AL66" s="615"/>
      <c r="AM66" s="615"/>
      <c r="AN66" s="615"/>
      <c r="AO66" s="614"/>
      <c r="AP66" s="614"/>
      <c r="AQ66" s="614"/>
      <c r="AR66" s="614"/>
      <c r="AS66" s="614"/>
      <c r="AT66" s="614"/>
      <c r="AU66" s="614"/>
      <c r="AV66" s="614"/>
      <c r="AW66" s="614"/>
      <c r="AX66" s="614"/>
      <c r="AY66" s="614"/>
      <c r="AZ66" s="614"/>
      <c r="BA66" s="614"/>
      <c r="BB66" s="614"/>
      <c r="BC66" s="614"/>
      <c r="BD66" s="614"/>
      <c r="BE66" s="614"/>
      <c r="BF66" s="614"/>
      <c r="BG66" s="614"/>
      <c r="BH66" s="614"/>
      <c r="BI66" s="614"/>
      <c r="BJ66" s="614"/>
      <c r="BK66" s="614"/>
      <c r="BL66" s="614"/>
      <c r="BM66" s="614"/>
      <c r="BN66" s="614"/>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614"/>
      <c r="CR66" s="614"/>
      <c r="CS66" s="614"/>
      <c r="CT66" s="614"/>
    </row>
    <row r="67" spans="1:98" ht="12.75">
      <c r="A67" s="615"/>
      <c r="B67" s="615"/>
      <c r="C67" s="620"/>
      <c r="D67" s="620" t="s">
        <v>276</v>
      </c>
      <c r="E67" s="644"/>
      <c r="F67" s="644"/>
      <c r="G67" s="644"/>
      <c r="H67" s="644"/>
      <c r="I67" s="644"/>
      <c r="J67" s="644"/>
      <c r="K67" s="644"/>
      <c r="L67" s="644"/>
      <c r="M67" s="644"/>
      <c r="N67" s="644"/>
      <c r="O67" s="644"/>
      <c r="P67" s="644"/>
      <c r="Q67" s="644"/>
      <c r="R67" s="644"/>
      <c r="S67" s="644"/>
      <c r="T67" s="644"/>
      <c r="U67" s="644"/>
      <c r="V67" s="644"/>
      <c r="W67" s="644"/>
      <c r="X67" s="644"/>
      <c r="Y67" s="3346">
        <f>IF(Application!AP204="yes",0.75,IF(Application!Z203="15% set-aside",0.13,IF(Application!Z203="15% set-aside with qualifying low value rehab",0.95,0.3)))</f>
        <v>0.3</v>
      </c>
      <c r="Z67" s="3346"/>
      <c r="AA67" s="3346"/>
      <c r="AB67" s="3346"/>
      <c r="AC67" s="3346"/>
      <c r="AD67" s="3346">
        <f>IF(Application!AP204="yes",0.75,IF(Application!Z203="15% set-aside with qualifying low value rehab", 0.95,0.13))</f>
        <v>0.13</v>
      </c>
      <c r="AE67" s="3346"/>
      <c r="AF67" s="3346"/>
      <c r="AG67" s="3346"/>
      <c r="AH67" s="3346"/>
      <c r="AI67" s="615"/>
      <c r="AJ67" s="615"/>
      <c r="AK67" s="615"/>
      <c r="AL67" s="615"/>
      <c r="AM67" s="615"/>
      <c r="AN67" s="615"/>
      <c r="AO67" s="614"/>
      <c r="AP67" s="614"/>
      <c r="AQ67" s="614"/>
      <c r="AR67" s="614"/>
      <c r="AS67" s="614"/>
      <c r="AT67" s="614"/>
      <c r="AU67" s="614"/>
      <c r="AV67" s="614"/>
      <c r="AW67" s="614"/>
      <c r="AX67" s="614"/>
      <c r="AY67" s="614"/>
      <c r="AZ67" s="614"/>
      <c r="BA67" s="614"/>
      <c r="BB67" s="614"/>
      <c r="BC67" s="614"/>
      <c r="BD67" s="614"/>
      <c r="BE67" s="614"/>
      <c r="BF67" s="614"/>
      <c r="BG67" s="614"/>
      <c r="BH67" s="614"/>
      <c r="BI67" s="614"/>
      <c r="BJ67" s="614"/>
      <c r="BK67" s="614"/>
      <c r="BL67" s="614"/>
      <c r="BM67" s="614"/>
      <c r="BN67" s="614"/>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614"/>
      <c r="CR67" s="614"/>
      <c r="CS67" s="614"/>
      <c r="CT67" s="614"/>
    </row>
    <row r="68" spans="1:98" ht="12.75">
      <c r="A68" s="615"/>
      <c r="B68" s="615"/>
      <c r="C68" s="620"/>
      <c r="D68" s="334" t="s">
        <v>1475</v>
      </c>
      <c r="E68" s="615"/>
      <c r="F68" s="615"/>
      <c r="G68" s="615"/>
      <c r="H68" s="615"/>
      <c r="I68" s="615"/>
      <c r="J68" s="615"/>
      <c r="K68" s="615"/>
      <c r="L68" s="615"/>
      <c r="M68" s="615"/>
      <c r="N68" s="615"/>
      <c r="O68" s="615"/>
      <c r="P68" s="615"/>
      <c r="Q68" s="615"/>
      <c r="R68" s="615"/>
      <c r="S68" s="615"/>
      <c r="T68" s="615"/>
      <c r="U68" s="615"/>
      <c r="V68" s="615"/>
      <c r="W68" s="615"/>
      <c r="X68" s="615"/>
      <c r="Y68" s="3347">
        <f>ROUND(Y64*Y67,0)</f>
        <v>13788517</v>
      </c>
      <c r="Z68" s="3348"/>
      <c r="AA68" s="3348"/>
      <c r="AB68" s="3348"/>
      <c r="AC68" s="3348"/>
      <c r="AD68" s="3347" t="str">
        <f>IF(Application!D210="At-Risk",AD64*AD67,"$0")</f>
        <v>$0</v>
      </c>
      <c r="AE68" s="3348"/>
      <c r="AF68" s="3348"/>
      <c r="AG68" s="3348"/>
      <c r="AH68" s="3348"/>
      <c r="AI68" s="615"/>
      <c r="AJ68" s="615"/>
      <c r="AK68" s="615"/>
      <c r="AL68" s="615"/>
      <c r="AM68" s="615"/>
      <c r="AN68" s="615"/>
      <c r="AO68" s="614"/>
      <c r="AP68" s="614"/>
      <c r="AQ68" s="614"/>
      <c r="AR68" s="614"/>
      <c r="AS68" s="614"/>
      <c r="AT68" s="614"/>
      <c r="AU68" s="614"/>
      <c r="AV68" s="614"/>
      <c r="AW68" s="614"/>
      <c r="AX68" s="614"/>
      <c r="AY68" s="614"/>
      <c r="AZ68" s="614"/>
      <c r="BA68" s="614"/>
      <c r="BB68" s="614"/>
      <c r="BC68" s="614"/>
      <c r="BD68" s="614"/>
      <c r="BE68" s="614"/>
      <c r="BF68" s="614"/>
      <c r="BG68" s="614"/>
      <c r="BH68" s="614"/>
      <c r="BI68" s="614"/>
      <c r="BJ68" s="614"/>
      <c r="BK68" s="614"/>
      <c r="BL68" s="614"/>
      <c r="BM68" s="614"/>
      <c r="BN68" s="614"/>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614"/>
      <c r="CR68" s="614"/>
      <c r="CS68" s="614"/>
      <c r="CT68" s="614"/>
    </row>
    <row r="69" spans="1:98" ht="12.75">
      <c r="A69" s="615"/>
      <c r="B69" s="615"/>
      <c r="C69" s="620"/>
      <c r="D69" s="615"/>
      <c r="E69" s="620"/>
      <c r="F69" s="615"/>
      <c r="G69" s="615"/>
      <c r="H69" s="615"/>
      <c r="I69" s="615"/>
      <c r="J69" s="615"/>
      <c r="K69" s="615"/>
      <c r="L69" s="615"/>
      <c r="M69" s="615"/>
      <c r="N69" s="615"/>
      <c r="O69" s="615"/>
      <c r="P69" s="615"/>
      <c r="Q69" s="615"/>
      <c r="R69" s="615"/>
      <c r="S69" s="615"/>
      <c r="T69" s="615"/>
      <c r="U69" s="615"/>
      <c r="V69" s="615"/>
      <c r="W69" s="615"/>
      <c r="X69" s="615"/>
      <c r="Y69" s="615"/>
      <c r="Z69" s="615"/>
      <c r="AA69" s="615"/>
      <c r="AB69" s="645"/>
      <c r="AC69" s="645"/>
      <c r="AD69" s="645"/>
      <c r="AE69" s="645"/>
      <c r="AF69" s="645"/>
      <c r="AG69" s="615"/>
      <c r="AH69" s="615"/>
      <c r="AI69" s="615"/>
      <c r="AJ69" s="615"/>
      <c r="AK69" s="615"/>
      <c r="AL69" s="615"/>
      <c r="AM69" s="615"/>
      <c r="AN69" s="615"/>
      <c r="AO69" s="614"/>
      <c r="AP69" s="614"/>
      <c r="AQ69" s="614"/>
      <c r="AR69" s="614"/>
      <c r="AS69" s="614"/>
      <c r="AT69" s="614"/>
      <c r="AU69" s="614"/>
      <c r="AV69" s="614"/>
      <c r="AW69" s="614"/>
      <c r="AX69" s="614"/>
      <c r="AY69" s="614"/>
      <c r="AZ69" s="614"/>
      <c r="BA69" s="614"/>
      <c r="BB69" s="614"/>
      <c r="BC69" s="614"/>
      <c r="BD69" s="614"/>
      <c r="BE69" s="614"/>
      <c r="BF69" s="614"/>
      <c r="BG69" s="614"/>
      <c r="BH69" s="614"/>
      <c r="BI69" s="614"/>
      <c r="BJ69" s="614"/>
      <c r="BK69" s="614"/>
      <c r="BL69" s="614"/>
      <c r="BM69" s="614"/>
      <c r="BN69" s="614"/>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614"/>
      <c r="CR69" s="614"/>
      <c r="CS69" s="614"/>
      <c r="CT69" s="614"/>
    </row>
    <row r="70" spans="1:98" ht="12.75">
      <c r="A70" s="620" t="s">
        <v>625</v>
      </c>
      <c r="B70" s="615"/>
      <c r="C70" s="334" t="s">
        <v>290</v>
      </c>
      <c r="D70" s="615"/>
      <c r="E70" s="615"/>
      <c r="F70" s="615"/>
      <c r="G70" s="615"/>
      <c r="H70" s="615"/>
      <c r="I70" s="615"/>
      <c r="J70" s="615"/>
      <c r="K70" s="615"/>
      <c r="L70" s="615"/>
      <c r="M70" s="615"/>
      <c r="N70" s="615"/>
      <c r="O70" s="615"/>
      <c r="P70" s="615"/>
      <c r="Q70" s="615"/>
      <c r="R70" s="615"/>
      <c r="S70" s="615"/>
      <c r="T70" s="615"/>
      <c r="U70" s="615"/>
      <c r="V70" s="615"/>
      <c r="W70" s="615"/>
      <c r="X70" s="615"/>
      <c r="Y70" s="615"/>
      <c r="Z70" s="615"/>
      <c r="AA70" s="615"/>
      <c r="AB70" s="615"/>
      <c r="AC70" s="615"/>
      <c r="AD70" s="615"/>
      <c r="AE70" s="615"/>
      <c r="AF70" s="615"/>
      <c r="AG70" s="615"/>
      <c r="AH70" s="615"/>
      <c r="AI70" s="615"/>
      <c r="AJ70" s="615"/>
      <c r="AK70" s="615"/>
      <c r="AL70" s="615"/>
      <c r="AM70" s="615"/>
      <c r="AN70" s="615"/>
      <c r="AO70" s="614"/>
      <c r="AP70" s="614"/>
      <c r="AQ70" s="614"/>
      <c r="AR70" s="614"/>
      <c r="AS70" s="614"/>
      <c r="AT70" s="614"/>
      <c r="AU70" s="614"/>
      <c r="AV70" s="614"/>
      <c r="AW70" s="614"/>
      <c r="AX70" s="614"/>
      <c r="AY70" s="614"/>
      <c r="AZ70" s="614"/>
      <c r="BA70" s="614"/>
      <c r="BB70" s="614"/>
      <c r="BC70" s="614"/>
      <c r="BD70" s="614"/>
      <c r="BE70" s="614"/>
      <c r="BF70" s="614"/>
      <c r="BG70" s="614"/>
      <c r="BH70" s="614"/>
      <c r="BI70" s="614"/>
      <c r="BJ70" s="614"/>
      <c r="BK70" s="614"/>
      <c r="BL70" s="614"/>
      <c r="BM70" s="614"/>
      <c r="BN70" s="614"/>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614"/>
      <c r="CR70" s="614"/>
      <c r="CS70" s="614"/>
      <c r="CT70" s="614"/>
    </row>
    <row r="71" spans="1:98" ht="12.75">
      <c r="A71" s="640"/>
      <c r="B71" s="616"/>
      <c r="C71" s="640"/>
      <c r="D71" s="330" t="s">
        <v>1476</v>
      </c>
      <c r="E71" s="616"/>
      <c r="F71" s="616"/>
      <c r="G71" s="616"/>
      <c r="H71" s="616"/>
      <c r="I71" s="616"/>
      <c r="J71" s="616"/>
      <c r="K71" s="616"/>
      <c r="L71" s="616"/>
      <c r="M71" s="616"/>
      <c r="N71" s="616"/>
      <c r="O71" s="616"/>
      <c r="P71" s="616"/>
      <c r="Q71" s="616"/>
      <c r="R71" s="616"/>
      <c r="S71" s="616"/>
      <c r="T71" s="616"/>
      <c r="U71" s="616"/>
      <c r="V71" s="616"/>
      <c r="W71" s="616"/>
      <c r="X71" s="616"/>
      <c r="Y71" s="616"/>
      <c r="Z71" s="616"/>
      <c r="AA71" s="616"/>
      <c r="AB71" s="3332"/>
      <c r="AC71" s="3333"/>
      <c r="AD71" s="3333"/>
      <c r="AE71" s="3333"/>
      <c r="AF71" s="3334"/>
      <c r="AG71" s="616"/>
      <c r="AH71" s="616"/>
      <c r="AI71" s="616"/>
      <c r="AJ71" s="616"/>
      <c r="AK71" s="616"/>
      <c r="AL71" s="616"/>
      <c r="AM71" s="616"/>
      <c r="AN71" s="616"/>
      <c r="AO71" s="614"/>
      <c r="AP71" s="614"/>
      <c r="AQ71" s="614"/>
      <c r="AR71" s="614"/>
      <c r="AS71" s="614"/>
      <c r="AT71" s="614"/>
      <c r="AU71" s="614"/>
      <c r="AV71" s="614"/>
      <c r="AW71" s="614"/>
      <c r="AX71" s="614"/>
      <c r="AY71" s="614"/>
      <c r="AZ71" s="614"/>
      <c r="BA71" s="614"/>
      <c r="BB71" s="614"/>
      <c r="BC71" s="614"/>
      <c r="BD71" s="614"/>
      <c r="BE71" s="614"/>
      <c r="BF71" s="614"/>
      <c r="BG71" s="614"/>
      <c r="BH71" s="614"/>
      <c r="BI71" s="614"/>
      <c r="BJ71" s="614"/>
      <c r="BK71" s="614"/>
      <c r="BL71" s="614"/>
      <c r="BM71" s="614"/>
      <c r="BN71" s="614"/>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614"/>
      <c r="CR71" s="614"/>
      <c r="CS71" s="614"/>
      <c r="CT71" s="614"/>
    </row>
    <row r="72" spans="1:98" s="616" customFormat="1" ht="12.75" customHeight="1">
      <c r="A72" s="640"/>
      <c r="C72" s="640"/>
      <c r="D72" s="640"/>
      <c r="E72" s="3349" t="s">
        <v>1477</v>
      </c>
      <c r="F72" s="3349"/>
      <c r="G72" s="3349"/>
      <c r="H72" s="3349"/>
      <c r="I72" s="3349"/>
      <c r="J72" s="3349"/>
      <c r="K72" s="3349"/>
      <c r="L72" s="3349"/>
      <c r="M72" s="3349"/>
      <c r="N72" s="3349"/>
      <c r="O72" s="3349"/>
      <c r="P72" s="3349"/>
      <c r="Q72" s="3349"/>
      <c r="R72" s="3349"/>
      <c r="S72" s="3349"/>
      <c r="T72" s="3349"/>
      <c r="U72" s="3349"/>
      <c r="V72" s="3349"/>
      <c r="W72" s="3349"/>
      <c r="X72" s="3349"/>
      <c r="Y72" s="3349"/>
      <c r="Z72" s="3349"/>
      <c r="AA72" s="3349"/>
      <c r="AB72" s="688"/>
      <c r="AC72" s="688"/>
      <c r="AD72" s="615"/>
      <c r="AE72" s="615"/>
      <c r="AF72" s="615"/>
      <c r="AO72" s="619"/>
      <c r="AP72" s="619"/>
      <c r="AQ72" s="619"/>
      <c r="AR72" s="619"/>
      <c r="AS72" s="619"/>
      <c r="AT72" s="619"/>
      <c r="AU72" s="619"/>
      <c r="AV72" s="619"/>
      <c r="AW72" s="619"/>
      <c r="AX72" s="619"/>
      <c r="AY72" s="619"/>
      <c r="AZ72" s="619"/>
      <c r="BA72" s="619"/>
      <c r="BB72" s="619"/>
      <c r="BC72" s="619"/>
      <c r="BD72" s="619"/>
      <c r="BE72" s="619"/>
      <c r="BF72" s="619"/>
      <c r="BG72" s="619"/>
      <c r="BH72" s="619"/>
      <c r="BI72" s="619"/>
      <c r="BJ72" s="619"/>
      <c r="BK72" s="619"/>
      <c r="BL72" s="619"/>
      <c r="BM72" s="619"/>
      <c r="BN72" s="619"/>
      <c r="BO72" s="619"/>
      <c r="BP72" s="619"/>
      <c r="BQ72" s="619"/>
      <c r="BR72" s="619"/>
      <c r="BS72" s="619"/>
      <c r="BT72" s="619"/>
      <c r="BU72" s="619"/>
      <c r="BV72" s="619"/>
      <c r="BW72" s="619"/>
      <c r="BX72" s="619"/>
      <c r="BY72" s="619"/>
      <c r="BZ72" s="619"/>
      <c r="CA72" s="619"/>
      <c r="CB72" s="619"/>
      <c r="CC72" s="619"/>
      <c r="CD72" s="619"/>
      <c r="CE72" s="619"/>
      <c r="CF72" s="619"/>
      <c r="CG72" s="619"/>
      <c r="CH72" s="619"/>
      <c r="CI72" s="619"/>
      <c r="CJ72" s="619"/>
      <c r="CK72" s="619"/>
      <c r="CL72" s="619"/>
      <c r="CM72" s="619"/>
      <c r="CN72" s="619"/>
      <c r="CO72" s="619"/>
      <c r="CP72" s="619"/>
      <c r="CQ72" s="619"/>
      <c r="CR72" s="619"/>
      <c r="CS72" s="619"/>
      <c r="CT72" s="619"/>
    </row>
    <row r="73" spans="1:98" s="616" customFormat="1" ht="12.75" customHeight="1">
      <c r="A73" s="640"/>
      <c r="C73" s="640"/>
      <c r="D73" s="640"/>
      <c r="E73" s="3349"/>
      <c r="F73" s="3349"/>
      <c r="G73" s="3349"/>
      <c r="H73" s="3349"/>
      <c r="I73" s="3349"/>
      <c r="J73" s="3349"/>
      <c r="K73" s="3349"/>
      <c r="L73" s="3349"/>
      <c r="M73" s="3349"/>
      <c r="N73" s="3349"/>
      <c r="O73" s="3349"/>
      <c r="P73" s="3349"/>
      <c r="Q73" s="3349"/>
      <c r="R73" s="3349"/>
      <c r="S73" s="3349"/>
      <c r="T73" s="3349"/>
      <c r="U73" s="3349"/>
      <c r="V73" s="3349"/>
      <c r="W73" s="3349"/>
      <c r="X73" s="3349"/>
      <c r="Y73" s="3349"/>
      <c r="Z73" s="3349"/>
      <c r="AA73" s="3349"/>
      <c r="AB73" s="688"/>
      <c r="AC73" s="688"/>
      <c r="AD73" s="720"/>
      <c r="AE73" s="720"/>
      <c r="AF73" s="720"/>
      <c r="AO73" s="691"/>
      <c r="AP73" s="691"/>
      <c r="AQ73" s="691"/>
      <c r="AR73" s="691"/>
      <c r="AS73" s="691"/>
      <c r="AT73" s="691"/>
      <c r="AU73" s="691"/>
      <c r="AV73" s="691"/>
      <c r="AW73" s="691"/>
      <c r="AX73" s="691"/>
      <c r="AY73" s="691"/>
      <c r="AZ73" s="691"/>
      <c r="BA73" s="691"/>
      <c r="BB73" s="691"/>
      <c r="BC73" s="691"/>
      <c r="BD73" s="691"/>
      <c r="BE73" s="691"/>
      <c r="BF73" s="691"/>
      <c r="BG73" s="691"/>
      <c r="BH73" s="691"/>
      <c r="BI73" s="691"/>
      <c r="BJ73" s="691"/>
      <c r="BK73" s="691"/>
      <c r="BL73" s="691"/>
      <c r="BM73" s="691"/>
      <c r="BN73" s="691"/>
      <c r="BO73" s="691"/>
      <c r="BP73" s="691"/>
      <c r="BQ73" s="691"/>
      <c r="BR73" s="691"/>
      <c r="BS73" s="691"/>
      <c r="BT73" s="691"/>
      <c r="BU73" s="691"/>
      <c r="BV73" s="691"/>
      <c r="BW73" s="691"/>
      <c r="BX73" s="691"/>
      <c r="BY73" s="691"/>
      <c r="BZ73" s="691"/>
      <c r="CA73" s="691"/>
      <c r="CB73" s="691"/>
      <c r="CC73" s="691"/>
      <c r="CD73" s="691"/>
      <c r="CE73" s="691"/>
      <c r="CF73" s="691"/>
      <c r="CG73" s="691"/>
      <c r="CH73" s="691"/>
      <c r="CI73" s="691"/>
      <c r="CJ73" s="691"/>
      <c r="CK73" s="691"/>
      <c r="CL73" s="691"/>
      <c r="CM73" s="691"/>
      <c r="CN73" s="691"/>
      <c r="CO73" s="691"/>
      <c r="CP73" s="691"/>
      <c r="CQ73" s="691"/>
      <c r="CR73" s="691"/>
      <c r="CS73" s="691"/>
      <c r="CT73" s="691"/>
    </row>
    <row r="74" spans="1:98" ht="12" customHeight="1">
      <c r="A74" s="640"/>
      <c r="B74" s="616"/>
      <c r="C74" s="640"/>
      <c r="D74" s="640"/>
      <c r="E74" s="3349"/>
      <c r="F74" s="3349"/>
      <c r="G74" s="3349"/>
      <c r="H74" s="3349"/>
      <c r="I74" s="3349"/>
      <c r="J74" s="3349"/>
      <c r="K74" s="3349"/>
      <c r="L74" s="3349"/>
      <c r="M74" s="3349"/>
      <c r="N74" s="3349"/>
      <c r="O74" s="3349"/>
      <c r="P74" s="3349"/>
      <c r="Q74" s="3349"/>
      <c r="R74" s="3349"/>
      <c r="S74" s="3349"/>
      <c r="T74" s="3349"/>
      <c r="U74" s="3349"/>
      <c r="V74" s="3349"/>
      <c r="W74" s="3349"/>
      <c r="X74" s="3349"/>
      <c r="Y74" s="3349"/>
      <c r="Z74" s="3349"/>
      <c r="AA74" s="3349"/>
      <c r="AB74" s="688"/>
      <c r="AC74" s="688"/>
      <c r="AD74" s="647"/>
      <c r="AE74" s="647"/>
      <c r="AF74" s="647"/>
      <c r="AG74" s="616"/>
      <c r="AH74" s="616"/>
      <c r="AI74" s="616"/>
      <c r="AJ74" s="616"/>
      <c r="AK74" s="616"/>
      <c r="AL74" s="616"/>
      <c r="AM74" s="616"/>
      <c r="AN74" s="616"/>
      <c r="AO74" s="614"/>
      <c r="AP74" s="614"/>
      <c r="AQ74" s="614"/>
      <c r="AR74" s="614"/>
      <c r="AS74" s="614"/>
      <c r="AT74" s="614"/>
      <c r="AU74" s="614"/>
      <c r="AV74" s="614"/>
      <c r="AW74" s="614"/>
      <c r="AX74" s="614"/>
      <c r="AY74" s="614"/>
      <c r="AZ74" s="614"/>
      <c r="BA74" s="614"/>
      <c r="BB74" s="614"/>
      <c r="BC74" s="614"/>
      <c r="BD74" s="614"/>
      <c r="BE74" s="614"/>
      <c r="BF74" s="614"/>
      <c r="BG74" s="614"/>
      <c r="BH74" s="614"/>
      <c r="BI74" s="614"/>
      <c r="BJ74" s="614"/>
      <c r="BK74" s="614"/>
      <c r="BL74" s="614"/>
      <c r="BM74" s="614"/>
      <c r="BN74" s="614"/>
      <c r="BO74" s="614"/>
      <c r="BP74" s="614"/>
      <c r="BQ74" s="614"/>
      <c r="BR74" s="614"/>
      <c r="BS74" s="614"/>
      <c r="BT74" s="614"/>
      <c r="BU74" s="614"/>
      <c r="BV74" s="614"/>
      <c r="BW74" s="614"/>
      <c r="BX74" s="614"/>
      <c r="BY74" s="614"/>
      <c r="BZ74" s="614"/>
      <c r="CA74" s="614"/>
      <c r="CB74" s="614"/>
      <c r="CC74" s="614"/>
      <c r="CD74" s="614"/>
      <c r="CE74" s="614"/>
      <c r="CF74" s="614"/>
      <c r="CG74" s="614"/>
      <c r="CH74" s="614"/>
      <c r="CI74" s="614"/>
      <c r="CJ74" s="614"/>
      <c r="CK74" s="614"/>
      <c r="CL74" s="614"/>
      <c r="CM74" s="614"/>
      <c r="CN74" s="614"/>
      <c r="CO74" s="614"/>
      <c r="CP74" s="614"/>
      <c r="CQ74" s="614"/>
      <c r="CR74" s="614"/>
      <c r="CS74" s="614"/>
      <c r="CT74" s="614"/>
    </row>
    <row r="75" spans="1:98" ht="12" customHeight="1">
      <c r="A75" s="640"/>
      <c r="B75" s="616"/>
      <c r="C75" s="640"/>
      <c r="D75" s="640"/>
      <c r="E75" s="649"/>
      <c r="F75" s="649"/>
      <c r="G75" s="649"/>
      <c r="H75" s="649"/>
      <c r="I75" s="649"/>
      <c r="J75" s="649"/>
      <c r="K75" s="649"/>
      <c r="L75" s="649"/>
      <c r="M75" s="649"/>
      <c r="N75" s="649"/>
      <c r="O75" s="649"/>
      <c r="P75" s="649"/>
      <c r="Q75" s="649"/>
      <c r="R75" s="649"/>
      <c r="S75" s="649"/>
      <c r="T75" s="649"/>
      <c r="U75" s="649"/>
      <c r="V75" s="649"/>
      <c r="W75" s="649"/>
      <c r="X75" s="649"/>
      <c r="Y75" s="649"/>
      <c r="Z75" s="649"/>
      <c r="AA75" s="646"/>
      <c r="AB75" s="646"/>
      <c r="AC75" s="646"/>
      <c r="AD75" s="647"/>
      <c r="AE75" s="647"/>
      <c r="AF75" s="647"/>
      <c r="AG75" s="616"/>
      <c r="AH75" s="616"/>
      <c r="AI75" s="616"/>
      <c r="AJ75" s="616"/>
      <c r="AK75" s="616"/>
      <c r="AL75" s="616"/>
      <c r="AM75" s="616"/>
      <c r="AN75" s="616"/>
      <c r="AO75" s="614"/>
      <c r="AP75" s="614"/>
      <c r="AQ75" s="614"/>
      <c r="AR75" s="614"/>
      <c r="AS75" s="614"/>
      <c r="AT75" s="614"/>
      <c r="AU75" s="614"/>
      <c r="AV75" s="614"/>
      <c r="AW75" s="614"/>
      <c r="AX75" s="614"/>
      <c r="AY75" s="614"/>
      <c r="AZ75" s="614"/>
      <c r="BA75" s="614"/>
      <c r="BB75" s="614"/>
      <c r="BC75" s="614"/>
      <c r="BD75" s="614"/>
      <c r="BE75" s="614"/>
      <c r="BF75" s="614"/>
      <c r="BG75" s="614"/>
      <c r="BH75" s="614"/>
      <c r="BI75" s="614"/>
      <c r="BJ75" s="614"/>
      <c r="BK75" s="614"/>
      <c r="BL75" s="614"/>
      <c r="BM75" s="614"/>
      <c r="BN75" s="614"/>
      <c r="BO75" s="614"/>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614"/>
      <c r="CR75" s="614"/>
      <c r="CS75" s="614"/>
      <c r="CT75" s="614"/>
    </row>
    <row r="76" spans="1:98" ht="12" customHeight="1">
      <c r="A76" s="615"/>
      <c r="B76" s="615"/>
      <c r="C76" s="620"/>
      <c r="D76" s="326" t="s">
        <v>1478</v>
      </c>
      <c r="E76" s="615"/>
      <c r="F76" s="615"/>
      <c r="G76" s="615"/>
      <c r="H76" s="615"/>
      <c r="I76" s="615"/>
      <c r="J76" s="615"/>
      <c r="K76" s="615"/>
      <c r="L76" s="615"/>
      <c r="M76" s="615"/>
      <c r="N76" s="615"/>
      <c r="O76" s="615"/>
      <c r="P76" s="615"/>
      <c r="Q76" s="615"/>
      <c r="R76" s="615"/>
      <c r="S76" s="615"/>
      <c r="T76" s="615"/>
      <c r="U76" s="615"/>
      <c r="V76" s="615"/>
      <c r="W76" s="615"/>
      <c r="X76" s="615"/>
      <c r="Y76" s="615"/>
      <c r="Z76" s="615"/>
      <c r="AA76" s="615"/>
      <c r="AB76" s="3341">
        <f>ROUND(IF(ISERROR((AB59/AB71)),0,(AB59/AB71)),0)</f>
        <v>0</v>
      </c>
      <c r="AC76" s="3341"/>
      <c r="AD76" s="3341"/>
      <c r="AE76" s="3341"/>
      <c r="AF76" s="3341"/>
      <c r="AG76" s="615"/>
      <c r="AH76" s="615"/>
      <c r="AI76" s="615"/>
      <c r="AJ76" s="615"/>
      <c r="AK76" s="615"/>
      <c r="AL76" s="615"/>
      <c r="AM76" s="615"/>
      <c r="AN76" s="615"/>
      <c r="AO76" s="614"/>
      <c r="AP76" s="614"/>
      <c r="AQ76" s="614"/>
      <c r="AR76" s="614"/>
      <c r="AS76" s="614"/>
      <c r="AT76" s="614"/>
      <c r="AU76" s="614"/>
      <c r="AV76" s="614"/>
      <c r="AW76" s="614"/>
      <c r="AX76" s="614"/>
      <c r="AY76" s="614"/>
      <c r="AZ76" s="614"/>
      <c r="BA76" s="614"/>
      <c r="BB76" s="614"/>
      <c r="BC76" s="614"/>
      <c r="BD76" s="614"/>
      <c r="BE76" s="614"/>
      <c r="BF76" s="614"/>
      <c r="BG76" s="614"/>
      <c r="BH76" s="614"/>
      <c r="BI76" s="614"/>
      <c r="BJ76" s="614"/>
      <c r="BK76" s="614"/>
      <c r="BL76" s="614"/>
      <c r="BM76" s="614"/>
      <c r="BN76" s="614"/>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614"/>
      <c r="CR76" s="614"/>
      <c r="CS76" s="614"/>
      <c r="CT76" s="614"/>
    </row>
    <row r="77" spans="1:98" ht="12.75" customHeight="1">
      <c r="A77" s="615"/>
      <c r="B77" s="615"/>
      <c r="C77" s="620"/>
      <c r="D77" s="326" t="s">
        <v>1479</v>
      </c>
      <c r="E77" s="615"/>
      <c r="F77" s="615"/>
      <c r="G77" s="615"/>
      <c r="H77" s="615"/>
      <c r="I77" s="615"/>
      <c r="J77" s="615"/>
      <c r="K77" s="615"/>
      <c r="L77" s="615"/>
      <c r="M77" s="615"/>
      <c r="N77" s="615"/>
      <c r="O77" s="615"/>
      <c r="P77" s="615"/>
      <c r="Q77" s="615"/>
      <c r="R77" s="615"/>
      <c r="S77" s="615"/>
      <c r="T77" s="615"/>
      <c r="U77" s="615"/>
      <c r="V77" s="615"/>
      <c r="W77" s="615"/>
      <c r="X77" s="615"/>
      <c r="Y77" s="615"/>
      <c r="Z77" s="615"/>
      <c r="AA77" s="615"/>
      <c r="AB77" s="3342">
        <f>IF((Y68+AD68&lt;AB76),Y68+AD68,AB76)</f>
        <v>0</v>
      </c>
      <c r="AC77" s="3343"/>
      <c r="AD77" s="3343"/>
      <c r="AE77" s="3343"/>
      <c r="AF77" s="3344"/>
      <c r="AG77" s="615"/>
      <c r="AH77" s="615"/>
      <c r="AI77" s="615"/>
      <c r="AJ77" s="615"/>
      <c r="AK77" s="615"/>
      <c r="AL77" s="615"/>
      <c r="AM77" s="615"/>
      <c r="AN77" s="615"/>
      <c r="AO77" s="614"/>
      <c r="AP77" s="614"/>
      <c r="AQ77" s="614"/>
      <c r="AR77" s="614"/>
      <c r="AS77" s="614"/>
      <c r="AT77" s="614"/>
      <c r="AU77" s="614"/>
      <c r="AV77" s="614"/>
      <c r="AW77" s="614"/>
      <c r="AX77" s="614"/>
      <c r="AY77" s="614"/>
      <c r="AZ77" s="614"/>
      <c r="BA77" s="614"/>
      <c r="BB77" s="614"/>
      <c r="BC77" s="614"/>
      <c r="BD77" s="614"/>
      <c r="BE77" s="614"/>
      <c r="BF77" s="614"/>
      <c r="BG77" s="614"/>
      <c r="BH77" s="614"/>
      <c r="BI77" s="614"/>
      <c r="BJ77" s="614"/>
      <c r="BK77" s="614"/>
      <c r="BL77" s="614"/>
      <c r="BM77" s="614"/>
      <c r="BN77" s="614"/>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614"/>
      <c r="CR77" s="614"/>
      <c r="CS77" s="614"/>
      <c r="CT77" s="614"/>
    </row>
    <row r="78" spans="1:98" ht="12.75" customHeight="1">
      <c r="A78" s="615"/>
      <c r="B78" s="615"/>
      <c r="C78" s="620"/>
      <c r="D78" s="326" t="s">
        <v>1480</v>
      </c>
      <c r="E78" s="615"/>
      <c r="F78" s="615"/>
      <c r="G78" s="615"/>
      <c r="H78" s="615"/>
      <c r="I78" s="615"/>
      <c r="J78" s="615"/>
      <c r="K78" s="615"/>
      <c r="L78" s="615"/>
      <c r="M78" s="615"/>
      <c r="N78" s="615"/>
      <c r="O78" s="615"/>
      <c r="P78" s="615"/>
      <c r="Q78" s="615"/>
      <c r="R78" s="615"/>
      <c r="S78" s="615"/>
      <c r="T78" s="615"/>
      <c r="U78" s="615"/>
      <c r="V78" s="615"/>
      <c r="W78" s="615"/>
      <c r="X78" s="615"/>
      <c r="Y78" s="615"/>
      <c r="Z78" s="615"/>
      <c r="AA78" s="615"/>
      <c r="AB78" s="3345">
        <f>AB77*AB71</f>
        <v>0</v>
      </c>
      <c r="AC78" s="3345"/>
      <c r="AD78" s="3345"/>
      <c r="AE78" s="3345"/>
      <c r="AF78" s="3345"/>
      <c r="AG78" s="615"/>
      <c r="AH78" s="615"/>
      <c r="AI78" s="615"/>
      <c r="AJ78" s="615"/>
      <c r="AK78" s="615"/>
      <c r="AL78" s="615"/>
      <c r="AM78" s="615"/>
      <c r="AN78" s="615"/>
      <c r="AO78" s="614"/>
      <c r="AP78" s="614"/>
      <c r="AQ78" s="614"/>
      <c r="AR78" s="614"/>
      <c r="AS78" s="614"/>
      <c r="AT78" s="614"/>
      <c r="AU78" s="614"/>
      <c r="AV78" s="614"/>
      <c r="AW78" s="614"/>
      <c r="AX78" s="614"/>
      <c r="AY78" s="614"/>
      <c r="AZ78" s="614"/>
      <c r="BA78" s="614"/>
      <c r="BB78" s="614"/>
      <c r="BC78" s="614"/>
      <c r="BD78" s="614"/>
      <c r="BE78" s="614"/>
      <c r="BF78" s="614"/>
      <c r="BG78" s="614"/>
      <c r="BH78" s="614"/>
      <c r="BI78" s="614"/>
      <c r="BJ78" s="614"/>
      <c r="BK78" s="614"/>
      <c r="BL78" s="614"/>
      <c r="BM78" s="614"/>
      <c r="BN78" s="614"/>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614"/>
      <c r="CR78" s="614"/>
      <c r="CS78" s="614"/>
      <c r="CT78" s="614"/>
    </row>
    <row r="79" spans="1:98" s="624" customFormat="1" ht="12.75" customHeight="1">
      <c r="C79" s="650"/>
      <c r="D79" s="650"/>
      <c r="AB79" s="651"/>
      <c r="AC79" s="651"/>
      <c r="AD79" s="651"/>
      <c r="AE79" s="651"/>
      <c r="AF79" s="651"/>
      <c r="AO79" s="652"/>
      <c r="AP79" s="652"/>
      <c r="AQ79" s="652"/>
      <c r="AR79" s="652"/>
      <c r="AS79" s="652"/>
      <c r="AT79" s="652"/>
      <c r="AU79" s="652"/>
      <c r="AV79" s="652"/>
      <c r="AW79" s="652"/>
      <c r="AX79" s="652"/>
      <c r="AY79" s="652"/>
      <c r="AZ79" s="652"/>
      <c r="BA79" s="652"/>
      <c r="BB79" s="652"/>
      <c r="BC79" s="652"/>
      <c r="BD79" s="652"/>
      <c r="BE79" s="652"/>
      <c r="BF79" s="652"/>
      <c r="BG79" s="652"/>
      <c r="BH79" s="652"/>
      <c r="BI79" s="652"/>
      <c r="BJ79" s="652"/>
      <c r="BK79" s="652"/>
      <c r="BL79" s="652"/>
      <c r="BM79" s="652"/>
      <c r="BN79" s="652"/>
      <c r="BO79" s="652"/>
      <c r="BP79" s="652"/>
      <c r="BQ79" s="652"/>
      <c r="BR79" s="652"/>
      <c r="BS79" s="652"/>
      <c r="BT79" s="652"/>
      <c r="BU79" s="652"/>
      <c r="BV79" s="652"/>
      <c r="BW79" s="652"/>
      <c r="BX79" s="652"/>
      <c r="BY79" s="652"/>
      <c r="BZ79" s="652"/>
      <c r="CA79" s="652"/>
      <c r="CB79" s="652"/>
      <c r="CC79" s="652"/>
      <c r="CD79" s="652"/>
      <c r="CE79" s="652"/>
      <c r="CF79" s="652"/>
      <c r="CG79" s="652"/>
      <c r="CH79" s="652"/>
      <c r="CI79" s="652"/>
      <c r="CJ79" s="652"/>
      <c r="CK79" s="652"/>
      <c r="CL79" s="652"/>
      <c r="CM79" s="652"/>
      <c r="CN79" s="652"/>
      <c r="CO79" s="652"/>
      <c r="CP79" s="652"/>
      <c r="CQ79" s="652"/>
      <c r="CR79" s="652"/>
      <c r="CS79" s="652"/>
      <c r="CT79" s="652"/>
    </row>
    <row r="80" spans="1:98" ht="12.75" customHeight="1">
      <c r="A80" s="624"/>
      <c r="B80" s="624"/>
      <c r="C80" s="624"/>
      <c r="D80" s="620" t="s">
        <v>795</v>
      </c>
      <c r="E80" s="615"/>
      <c r="F80" s="615"/>
      <c r="G80" s="615"/>
      <c r="H80" s="615"/>
      <c r="I80" s="615"/>
      <c r="J80" s="615"/>
      <c r="K80" s="615"/>
      <c r="L80" s="615"/>
      <c r="M80" s="615"/>
      <c r="N80" s="615"/>
      <c r="O80" s="615"/>
      <c r="P80" s="615"/>
      <c r="Q80" s="615"/>
      <c r="R80" s="615"/>
      <c r="S80" s="615"/>
      <c r="T80" s="615"/>
      <c r="U80" s="615"/>
      <c r="V80" s="615"/>
      <c r="W80" s="615"/>
      <c r="X80" s="615"/>
      <c r="Y80" s="615"/>
      <c r="Z80" s="615"/>
      <c r="AA80" s="615"/>
      <c r="AB80" s="3327">
        <f>AB49-(AB57+AB78)</f>
        <v>0</v>
      </c>
      <c r="AC80" s="3327"/>
      <c r="AD80" s="3327"/>
      <c r="AE80" s="3327"/>
      <c r="AF80" s="3327"/>
      <c r="AG80" s="624"/>
      <c r="AH80" s="624"/>
      <c r="AI80" s="624"/>
      <c r="AJ80" s="624"/>
      <c r="AK80" s="624"/>
      <c r="AL80" s="624"/>
      <c r="AM80" s="624"/>
      <c r="AN80" s="624"/>
      <c r="AO80" s="614"/>
      <c r="AP80" s="614"/>
      <c r="AQ80" s="614"/>
      <c r="AR80" s="614"/>
      <c r="AS80" s="614"/>
      <c r="AT80" s="614"/>
      <c r="AU80" s="614"/>
      <c r="AV80" s="614"/>
      <c r="AW80" s="614"/>
      <c r="AX80" s="614"/>
      <c r="AY80" s="614"/>
      <c r="AZ80" s="614"/>
      <c r="BA80" s="614"/>
      <c r="BB80" s="614"/>
      <c r="BC80" s="614"/>
      <c r="BD80" s="614"/>
      <c r="BE80" s="614"/>
      <c r="BF80" s="614"/>
      <c r="BG80" s="614"/>
      <c r="BH80" s="614"/>
      <c r="BI80" s="614"/>
      <c r="BJ80" s="614"/>
      <c r="BK80" s="614"/>
      <c r="BL80" s="614"/>
      <c r="BM80" s="614"/>
      <c r="BN80" s="614"/>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614"/>
      <c r="CR80" s="614"/>
      <c r="CS80" s="614"/>
      <c r="CT80" s="614"/>
    </row>
    <row r="81" spans="1:98" ht="12.75" customHeight="1">
      <c r="A81" s="617"/>
      <c r="B81" s="617"/>
      <c r="C81" s="617"/>
      <c r="D81" s="617"/>
      <c r="F81" s="893"/>
      <c r="J81" s="893" t="str">
        <f>IF(AB80&gt;0,"FUNDING GAP MUST NOT EXCEED ZERO","")</f>
        <v/>
      </c>
      <c r="AB81" s="617"/>
      <c r="AC81" s="617"/>
      <c r="AD81" s="617"/>
      <c r="AE81" s="617"/>
      <c r="AF81" s="617"/>
      <c r="AG81" s="617"/>
      <c r="AH81" s="617"/>
      <c r="AI81" s="617"/>
      <c r="AJ81" s="617"/>
      <c r="AK81" s="617"/>
      <c r="AL81" s="617"/>
      <c r="AM81" s="617"/>
      <c r="AN81" s="617"/>
      <c r="AO81" s="787"/>
      <c r="AP81" s="787"/>
      <c r="AQ81" s="787"/>
      <c r="AR81" s="787"/>
      <c r="AS81" s="787"/>
      <c r="AT81" s="787"/>
      <c r="AU81" s="787"/>
      <c r="AV81" s="787"/>
      <c r="AW81" s="787"/>
      <c r="AX81" s="787"/>
      <c r="AY81" s="787"/>
      <c r="AZ81" s="787"/>
      <c r="BA81" s="787"/>
      <c r="BB81" s="787"/>
      <c r="BC81" s="787"/>
      <c r="BD81" s="787"/>
      <c r="BE81" s="787"/>
      <c r="BF81" s="787"/>
      <c r="BG81" s="787"/>
      <c r="BH81" s="787"/>
      <c r="BI81" s="787"/>
      <c r="BJ81" s="787"/>
      <c r="BK81" s="787"/>
      <c r="BL81" s="787"/>
      <c r="BM81" s="787"/>
      <c r="BN81" s="787"/>
      <c r="BO81" s="787"/>
      <c r="BP81" s="787"/>
      <c r="BQ81" s="787"/>
      <c r="BR81" s="787"/>
      <c r="BS81" s="787"/>
      <c r="BT81" s="787"/>
      <c r="BU81" s="787"/>
      <c r="BV81" s="787"/>
      <c r="BW81" s="787"/>
      <c r="BX81" s="787"/>
      <c r="BY81" s="614"/>
      <c r="BZ81" s="614"/>
      <c r="CA81" s="614"/>
      <c r="CB81" s="614"/>
      <c r="CC81" s="614"/>
      <c r="CD81" s="614"/>
      <c r="CE81" s="614"/>
      <c r="CF81" s="614"/>
      <c r="CG81" s="614"/>
      <c r="CH81" s="614"/>
      <c r="CI81" s="614"/>
      <c r="CJ81" s="614"/>
      <c r="CK81" s="614"/>
      <c r="CL81" s="614"/>
      <c r="CM81" s="614"/>
      <c r="CN81" s="614"/>
      <c r="CO81" s="614"/>
      <c r="CP81" s="614"/>
      <c r="CQ81" s="614"/>
      <c r="CR81" s="614"/>
      <c r="CS81" s="614"/>
      <c r="CT81" s="614"/>
    </row>
    <row r="82" spans="1:98" ht="12.75" customHeight="1">
      <c r="A82" s="617"/>
      <c r="B82" s="617"/>
      <c r="C82" s="617"/>
      <c r="D82" s="894"/>
      <c r="AB82" s="617"/>
      <c r="AC82" s="617"/>
      <c r="AD82" s="617"/>
      <c r="AE82" s="617"/>
      <c r="AF82" s="617"/>
      <c r="AG82" s="617"/>
      <c r="AH82" s="617"/>
      <c r="AI82" s="617"/>
      <c r="AJ82" s="617"/>
      <c r="AK82" s="617"/>
      <c r="AL82" s="617"/>
      <c r="AM82" s="617"/>
      <c r="AN82" s="617"/>
      <c r="AO82" s="787"/>
      <c r="AP82" s="787"/>
      <c r="AQ82" s="787"/>
      <c r="AR82" s="787"/>
      <c r="AS82" s="787"/>
      <c r="AT82" s="787"/>
      <c r="AU82" s="787"/>
      <c r="AV82" s="787"/>
      <c r="AW82" s="787"/>
      <c r="AX82" s="787"/>
      <c r="AY82" s="787"/>
      <c r="AZ82" s="787"/>
      <c r="BA82" s="787"/>
      <c r="BB82" s="787"/>
      <c r="BC82" s="787"/>
      <c r="BD82" s="787"/>
      <c r="BE82" s="787"/>
      <c r="BF82" s="787"/>
      <c r="BG82" s="787"/>
      <c r="BH82" s="787"/>
      <c r="BI82" s="787"/>
      <c r="BJ82" s="787"/>
      <c r="BK82" s="787"/>
      <c r="BL82" s="787"/>
      <c r="BM82" s="787"/>
      <c r="BN82" s="787"/>
      <c r="BO82" s="787"/>
      <c r="BP82" s="787"/>
      <c r="BQ82" s="787"/>
      <c r="BR82" s="787"/>
      <c r="BS82" s="787"/>
      <c r="BT82" s="787"/>
      <c r="BU82" s="787"/>
      <c r="BV82" s="787"/>
      <c r="BW82" s="787"/>
      <c r="BX82" s="787"/>
      <c r="BY82" s="614"/>
      <c r="BZ82" s="614"/>
      <c r="CA82" s="614"/>
      <c r="CB82" s="614"/>
      <c r="CC82" s="614"/>
      <c r="CD82" s="614"/>
      <c r="CE82" s="614"/>
      <c r="CF82" s="614"/>
      <c r="CG82" s="614"/>
      <c r="CH82" s="614"/>
      <c r="CI82" s="614"/>
      <c r="CJ82" s="614"/>
      <c r="CK82" s="614"/>
      <c r="CL82" s="614"/>
      <c r="CM82" s="614"/>
      <c r="CN82" s="614"/>
      <c r="CO82" s="614"/>
      <c r="CP82" s="614"/>
      <c r="CQ82" s="614"/>
      <c r="CR82" s="614"/>
      <c r="CS82" s="614"/>
      <c r="CT82" s="614"/>
    </row>
    <row r="83" spans="1:98" ht="13.5" thickBot="1">
      <c r="A83" s="3279"/>
      <c r="B83" s="3279"/>
      <c r="C83" s="3279"/>
      <c r="D83" s="3279"/>
      <c r="E83" s="3279"/>
      <c r="F83" s="3279"/>
      <c r="G83" s="3279"/>
      <c r="H83" s="3279"/>
      <c r="I83" s="3279"/>
      <c r="J83" s="3279"/>
      <c r="K83" s="3279"/>
      <c r="L83" s="3279"/>
      <c r="M83" s="3279"/>
      <c r="N83" s="3279"/>
      <c r="O83" s="3279"/>
      <c r="P83" s="3279"/>
      <c r="Q83" s="3279"/>
      <c r="R83" s="3279"/>
      <c r="S83" s="3279"/>
      <c r="T83" s="3279"/>
      <c r="U83" s="3279"/>
      <c r="V83" s="3279"/>
      <c r="W83" s="3279"/>
      <c r="X83" s="3279"/>
      <c r="Y83" s="3279"/>
      <c r="Z83" s="3279"/>
      <c r="AA83" s="3279"/>
      <c r="AB83" s="3279"/>
      <c r="AC83" s="3279"/>
      <c r="AD83" s="3279"/>
      <c r="AE83" s="3279"/>
      <c r="AF83" s="3279"/>
      <c r="AG83" s="3279"/>
      <c r="AH83" s="3279"/>
      <c r="AI83" s="3279"/>
      <c r="AJ83" s="3279"/>
      <c r="AK83" s="3279"/>
      <c r="AL83" s="3279"/>
      <c r="AM83" s="3279"/>
      <c r="AN83" s="3279"/>
      <c r="AO83" s="3279"/>
      <c r="AP83" s="3279"/>
      <c r="AQ83" s="3279"/>
      <c r="AR83" s="3279"/>
      <c r="AS83" s="3279"/>
      <c r="AT83" s="3279"/>
      <c r="AU83" s="3279"/>
      <c r="AV83" s="3279"/>
      <c r="AW83" s="3279"/>
      <c r="AX83" s="3279"/>
      <c r="AY83" s="3279"/>
      <c r="AZ83" s="3279"/>
      <c r="BA83" s="3279"/>
      <c r="BB83" s="3279"/>
      <c r="BC83" s="3279"/>
      <c r="BD83" s="3279"/>
      <c r="BE83" s="3279"/>
      <c r="BF83" s="3279"/>
      <c r="BG83" s="3279"/>
      <c r="BH83" s="3279"/>
      <c r="BI83" s="3279"/>
      <c r="BJ83" s="3279"/>
      <c r="BK83" s="3279"/>
      <c r="BL83" s="3279"/>
      <c r="BM83" s="3279"/>
      <c r="BN83" s="3279"/>
      <c r="BO83" s="3279"/>
      <c r="BP83" s="3279"/>
      <c r="BQ83" s="3279"/>
      <c r="BR83" s="3279"/>
      <c r="BS83" s="3279"/>
      <c r="BT83" s="3279"/>
      <c r="BU83" s="3279"/>
      <c r="BV83" s="3279"/>
      <c r="BW83" s="3279"/>
      <c r="BX83" s="3279"/>
    </row>
    <row r="84" spans="1:98" ht="13.5" thickTop="1"/>
    <row r="85" spans="1:98" ht="12.75">
      <c r="A85" s="792"/>
      <c r="C85" s="334"/>
      <c r="Z85" s="617"/>
      <c r="AA85" s="617"/>
      <c r="AB85" s="617"/>
      <c r="AC85" s="617"/>
      <c r="AD85" s="617"/>
      <c r="AE85" s="617"/>
      <c r="AF85" s="617"/>
      <c r="AG85" s="617"/>
      <c r="AH85" s="617"/>
    </row>
    <row r="86" spans="1:98" ht="12.75">
      <c r="D86" s="334"/>
      <c r="Z86" s="617"/>
      <c r="AA86" s="617"/>
      <c r="AB86" s="3280"/>
      <c r="AC86" s="3280"/>
      <c r="AD86" s="3280"/>
      <c r="AE86" s="3280"/>
      <c r="AF86" s="3280"/>
      <c r="AG86" s="617"/>
      <c r="AH86" s="617"/>
    </row>
    <row r="87" spans="1:98" ht="13.5" thickBot="1">
      <c r="D87" s="334"/>
      <c r="Z87" s="617"/>
      <c r="AA87" s="617"/>
      <c r="AB87" s="3278"/>
      <c r="AC87" s="3278"/>
      <c r="AD87" s="3278"/>
      <c r="AE87" s="3278"/>
      <c r="AF87" s="3278"/>
      <c r="AG87" s="617"/>
      <c r="AH87" s="617"/>
      <c r="AO87" s="892"/>
      <c r="AP87" s="892"/>
      <c r="AQ87" s="892"/>
      <c r="AR87" s="892"/>
      <c r="AS87" s="892"/>
      <c r="AT87" s="892"/>
      <c r="AU87" s="892"/>
      <c r="AV87" s="892"/>
      <c r="AW87" s="892"/>
      <c r="AX87" s="892"/>
      <c r="AY87" s="892"/>
      <c r="AZ87" s="892"/>
      <c r="BA87" s="892"/>
      <c r="BB87" s="892"/>
      <c r="BC87" s="892"/>
      <c r="BD87" s="892"/>
      <c r="BE87" s="892"/>
      <c r="BF87" s="892"/>
      <c r="BG87" s="892"/>
      <c r="BH87" s="892"/>
      <c r="BI87" s="892"/>
      <c r="BJ87" s="892"/>
      <c r="BK87" s="892"/>
      <c r="BL87" s="892"/>
      <c r="BM87" s="892"/>
      <c r="BN87" s="892"/>
      <c r="BO87" s="892"/>
      <c r="BP87" s="892"/>
      <c r="BQ87" s="892"/>
      <c r="BR87" s="892"/>
      <c r="BS87" s="892"/>
      <c r="BT87" s="892"/>
      <c r="BU87" s="892"/>
      <c r="BV87" s="892"/>
      <c r="BW87" s="892"/>
      <c r="BX87" s="892"/>
      <c r="BY87" s="892"/>
      <c r="BZ87" s="892"/>
    </row>
    <row r="88" spans="1:98" ht="13.5" thickTop="1">
      <c r="Z88" s="617"/>
      <c r="AA88" s="617"/>
      <c r="AB88" s="617"/>
      <c r="AC88" s="617"/>
      <c r="AD88" s="617"/>
      <c r="AE88" s="617"/>
      <c r="AF88" s="617"/>
      <c r="AG88" s="617"/>
      <c r="AH88" s="617"/>
    </row>
    <row r="89" spans="1:98" ht="12.75" hidden="1"/>
    <row r="90" spans="1:98" ht="12.75" hidden="1"/>
    <row r="91" spans="1:98" ht="12.75" hidden="1"/>
    <row r="92" spans="1:98" ht="12.75" hidden="1"/>
    <row r="93" spans="1:98" ht="12.75" hidden="1"/>
    <row r="94" spans="1:98" ht="12.75" hidden="1" customHeight="1"/>
  </sheetData>
  <sheetProtection algorithmName="SHA-512" hashValue="r0vO4LANbRIWrap57ujRORshGRliMmYVHEsCzfSp3yCCX/H+9Q310YDnfZSqk+qpalHzF6giDTs+A6mUku1fyw==" saltValue="Lzk43NTWoXlac6hrPcxUq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6"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XFC218"/>
  <sheetViews>
    <sheetView zoomScaleNormal="100" zoomScaleSheetLayoutView="100" workbookViewId="0">
      <selection activeCell="E6" sqref="E6"/>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936</v>
      </c>
      <c r="B1" s="340"/>
    </row>
    <row r="2" spans="1:34"/>
    <row r="3" spans="1:34" ht="15.7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4.25">
      <c r="A4" s="354" t="s">
        <v>900</v>
      </c>
      <c r="C4" s="374">
        <v>1.0249999999999999</v>
      </c>
      <c r="E4" s="354">
        <f>Application!Y799</f>
        <v>1533348</v>
      </c>
      <c r="G4" s="354">
        <f>E4*$C$4</f>
        <v>1571681.7</v>
      </c>
      <c r="I4" s="354">
        <f>G4*$C$4</f>
        <v>1610973.7424999997</v>
      </c>
      <c r="K4" s="354">
        <f>I4*$C$4</f>
        <v>1651248.0860624996</v>
      </c>
      <c r="M4" s="354">
        <f>K4*$C$4</f>
        <v>1692529.2882140619</v>
      </c>
      <c r="O4" s="354">
        <f>M4*$C$4</f>
        <v>1734842.5204194132</v>
      </c>
      <c r="Q4" s="354">
        <f>O4*$C$4</f>
        <v>1778213.5834298984</v>
      </c>
      <c r="S4" s="354">
        <f>Q4*$C$4</f>
        <v>1822668.9230156457</v>
      </c>
      <c r="U4" s="354">
        <f>S4*$C$4</f>
        <v>1868235.6460910367</v>
      </c>
      <c r="W4" s="354">
        <f>U4*$C$4</f>
        <v>1914941.5372433125</v>
      </c>
      <c r="Y4" s="354">
        <f>W4*$C$4</f>
        <v>1962815.0756743951</v>
      </c>
      <c r="AA4" s="354">
        <f>Y4*$C$4</f>
        <v>2011885.4525662549</v>
      </c>
      <c r="AC4" s="354">
        <f>AA4*$C$4</f>
        <v>2062182.5888804111</v>
      </c>
      <c r="AE4" s="354">
        <f>AC4*$C$4</f>
        <v>2113737.1536024213</v>
      </c>
      <c r="AG4" s="354">
        <f>AE4*$C$4</f>
        <v>2166580.5824424815</v>
      </c>
    </row>
    <row r="5" spans="1:34" s="339" customFormat="1" ht="14.25">
      <c r="B5" s="339" t="s">
        <v>901</v>
      </c>
      <c r="C5" s="375">
        <f>IF(Application!$D$210="Special Needs",0.1,0.05)</f>
        <v>0.05</v>
      </c>
      <c r="E5" s="356">
        <f>-E4*$C$5</f>
        <v>-76667.400000000009</v>
      </c>
      <c r="F5" s="356"/>
      <c r="G5" s="356">
        <f>-G4*$C$5</f>
        <v>-78584.085000000006</v>
      </c>
      <c r="H5" s="356"/>
      <c r="I5" s="356">
        <f>-I4*$C$5</f>
        <v>-80548.687124999997</v>
      </c>
      <c r="J5" s="356"/>
      <c r="K5" s="356">
        <f>-K4*$C$5</f>
        <v>-82562.404303124989</v>
      </c>
      <c r="L5" s="356"/>
      <c r="M5" s="356">
        <f>-M4*$C$5</f>
        <v>-84626.464410703105</v>
      </c>
      <c r="N5" s="356"/>
      <c r="O5" s="356">
        <f>-O4*$C$5</f>
        <v>-86742.126020970667</v>
      </c>
      <c r="P5" s="356"/>
      <c r="Q5" s="356">
        <f>-Q4*$C$5</f>
        <v>-88910.679171494921</v>
      </c>
      <c r="R5" s="356"/>
      <c r="S5" s="356">
        <f>-S4*$C$5</f>
        <v>-91133.446150782285</v>
      </c>
      <c r="T5" s="356"/>
      <c r="U5" s="356">
        <f>-U4*$C$5</f>
        <v>-93411.782304551845</v>
      </c>
      <c r="V5" s="356"/>
      <c r="W5" s="356">
        <f>-W4*$C$5</f>
        <v>-95747.076862165632</v>
      </c>
      <c r="X5" s="356"/>
      <c r="Y5" s="356">
        <f>-Y4*$C$5</f>
        <v>-98140.75378371976</v>
      </c>
      <c r="Z5" s="356"/>
      <c r="AA5" s="356">
        <f>-AA4*$C$5</f>
        <v>-100594.27262831276</v>
      </c>
      <c r="AB5" s="356"/>
      <c r="AC5" s="356">
        <f>-AC4*$C$5</f>
        <v>-103109.12944402057</v>
      </c>
      <c r="AD5" s="356"/>
      <c r="AE5" s="356">
        <f>-AE4*$C$5</f>
        <v>-105686.85768012107</v>
      </c>
      <c r="AF5" s="356"/>
      <c r="AG5" s="356">
        <f>-AG4*$C$5</f>
        <v>-108329.02912212408</v>
      </c>
    </row>
    <row r="6" spans="1:34" s="339" customFormat="1" ht="14.25">
      <c r="A6" s="339" t="s">
        <v>899</v>
      </c>
      <c r="C6" s="374">
        <v>1.0249999999999999</v>
      </c>
      <c r="E6" s="357">
        <f>Application!Z807</f>
        <v>1635084</v>
      </c>
      <c r="F6" s="357"/>
      <c r="G6" s="357">
        <f>E6*$C$6</f>
        <v>1675961.0999999999</v>
      </c>
      <c r="H6" s="357"/>
      <c r="I6" s="357">
        <f>G6*$C$6</f>
        <v>1717860.1274999997</v>
      </c>
      <c r="J6" s="357"/>
      <c r="K6" s="357">
        <f>I6*$C$6</f>
        <v>1760806.6306874997</v>
      </c>
      <c r="L6" s="357"/>
      <c r="M6" s="357">
        <f>K6*$C$6</f>
        <v>1804826.7964546869</v>
      </c>
      <c r="N6" s="357"/>
      <c r="O6" s="357">
        <f>M6*$C$6</f>
        <v>1849947.466366054</v>
      </c>
      <c r="P6" s="357"/>
      <c r="Q6" s="357">
        <f>O6*$C$6</f>
        <v>1896196.1530252052</v>
      </c>
      <c r="R6" s="357"/>
      <c r="S6" s="357">
        <f>Q6*$C$6</f>
        <v>1943601.0568508352</v>
      </c>
      <c r="T6" s="357"/>
      <c r="U6" s="357">
        <f>S6*$C$6</f>
        <v>1992191.083272106</v>
      </c>
      <c r="V6" s="357"/>
      <c r="W6" s="357">
        <f>U6*$C$6</f>
        <v>2041995.8603539085</v>
      </c>
      <c r="X6" s="357"/>
      <c r="Y6" s="357">
        <f>W6*$C$6</f>
        <v>2093045.7568627561</v>
      </c>
      <c r="Z6" s="357"/>
      <c r="AA6" s="357">
        <f>Y6*$C$6</f>
        <v>2145371.9007843249</v>
      </c>
      <c r="AB6" s="357"/>
      <c r="AC6" s="357">
        <f>AA6*$C$6</f>
        <v>2199006.1983039328</v>
      </c>
      <c r="AD6" s="357"/>
      <c r="AE6" s="357">
        <f>AC6*$C$6</f>
        <v>2253981.3532615309</v>
      </c>
      <c r="AF6" s="357"/>
      <c r="AG6" s="357">
        <f>AE6*$C$6</f>
        <v>2310330.887093069</v>
      </c>
    </row>
    <row r="7" spans="1:34" s="339" customFormat="1" ht="14.25">
      <c r="B7" s="339" t="s">
        <v>901</v>
      </c>
      <c r="C7" s="375">
        <f>IF(Application!$D$210="Special Needs",0.1,0.05)</f>
        <v>0.05</v>
      </c>
      <c r="E7" s="356">
        <f>-E6*$C$7</f>
        <v>-81754.200000000012</v>
      </c>
      <c r="F7" s="356"/>
      <c r="G7" s="356">
        <f>-G6*$C$7</f>
        <v>-83798.054999999993</v>
      </c>
      <c r="H7" s="356"/>
      <c r="I7" s="356">
        <f>-I6*$C$7</f>
        <v>-85893.006374999997</v>
      </c>
      <c r="J7" s="356"/>
      <c r="K7" s="356">
        <f>-K6*$C$7</f>
        <v>-88040.331534374985</v>
      </c>
      <c r="L7" s="356"/>
      <c r="M7" s="356">
        <f>-M6*$C$7</f>
        <v>-90241.339822734357</v>
      </c>
      <c r="N7" s="356"/>
      <c r="O7" s="356">
        <f>-O6*$C$7</f>
        <v>-92497.373318302707</v>
      </c>
      <c r="P7" s="356"/>
      <c r="Q7" s="356">
        <f>-Q6*$C$7</f>
        <v>-94809.807651260271</v>
      </c>
      <c r="R7" s="356"/>
      <c r="S7" s="356">
        <f>-S6*$C$7</f>
        <v>-97180.052842541772</v>
      </c>
      <c r="T7" s="356"/>
      <c r="U7" s="356">
        <f>-U6*$C$7</f>
        <v>-99609.554163605309</v>
      </c>
      <c r="V7" s="356"/>
      <c r="W7" s="356">
        <f>-W6*$C$7</f>
        <v>-102099.79301769543</v>
      </c>
      <c r="X7" s="356"/>
      <c r="Y7" s="356">
        <f>-Y6*$C$7</f>
        <v>-104652.2878431378</v>
      </c>
      <c r="Z7" s="356"/>
      <c r="AA7" s="356">
        <f>-AA6*$C$7</f>
        <v>-107268.59503921625</v>
      </c>
      <c r="AB7" s="356"/>
      <c r="AC7" s="356">
        <f>-AC6*$C$7</f>
        <v>-109950.30991519665</v>
      </c>
      <c r="AD7" s="356"/>
      <c r="AE7" s="356">
        <f>-AE6*$C$7</f>
        <v>-112699.06766307655</v>
      </c>
      <c r="AF7" s="356"/>
      <c r="AG7" s="356">
        <f>-AG6*$C$7</f>
        <v>-115516.54435465345</v>
      </c>
    </row>
    <row r="8" spans="1:34" s="339" customFormat="1" ht="14.25">
      <c r="A8" s="339" t="s">
        <v>296</v>
      </c>
      <c r="C8" s="374">
        <v>1.0249999999999999</v>
      </c>
      <c r="E8" s="357">
        <f>Application!Z815</f>
        <v>18480</v>
      </c>
      <c r="F8" s="357"/>
      <c r="G8" s="357">
        <f>E8*$C$8</f>
        <v>18942</v>
      </c>
      <c r="H8" s="357"/>
      <c r="I8" s="357">
        <f>G8*$C$8</f>
        <v>19415.55</v>
      </c>
      <c r="J8" s="357"/>
      <c r="K8" s="357">
        <f>I8*$C$8</f>
        <v>19900.938749999998</v>
      </c>
      <c r="L8" s="357"/>
      <c r="M8" s="357">
        <f>K8*$C$8</f>
        <v>20398.462218749995</v>
      </c>
      <c r="N8" s="357"/>
      <c r="O8" s="357">
        <f>M8*$C$8</f>
        <v>20908.423774218743</v>
      </c>
      <c r="P8" s="357"/>
      <c r="Q8" s="357">
        <f>O8*$C$8</f>
        <v>21431.13436857421</v>
      </c>
      <c r="R8" s="357"/>
      <c r="S8" s="357">
        <f>Q8*$C$8</f>
        <v>21966.912727788564</v>
      </c>
      <c r="T8" s="357"/>
      <c r="U8" s="357">
        <f>S8*$C$8</f>
        <v>22516.085545983275</v>
      </c>
      <c r="V8" s="357"/>
      <c r="W8" s="357">
        <f>U8*$C$8</f>
        <v>23078.987684632855</v>
      </c>
      <c r="X8" s="357"/>
      <c r="Y8" s="357">
        <f>W8*$C$8</f>
        <v>23655.962376748674</v>
      </c>
      <c r="Z8" s="357"/>
      <c r="AA8" s="357">
        <f>Y8*$C$8</f>
        <v>24247.36143616739</v>
      </c>
      <c r="AB8" s="357"/>
      <c r="AC8" s="357">
        <f>AA8*$C$8</f>
        <v>24853.545472071572</v>
      </c>
      <c r="AD8" s="357"/>
      <c r="AE8" s="357">
        <f>AC8*$C$8</f>
        <v>25474.884108873357</v>
      </c>
      <c r="AF8" s="357"/>
      <c r="AG8" s="357">
        <f>AE8*$C$8</f>
        <v>26111.756211595188</v>
      </c>
    </row>
    <row r="9" spans="1:34" s="339" customFormat="1" ht="14.25">
      <c r="B9" s="339" t="s">
        <v>901</v>
      </c>
      <c r="C9" s="375">
        <f>IF(Application!$D$210="Special Needs",0.1,0.05)</f>
        <v>0.05</v>
      </c>
      <c r="E9" s="373">
        <f>-E8*$C$9</f>
        <v>-924</v>
      </c>
      <c r="F9" s="356"/>
      <c r="G9" s="373">
        <f>-G8*$C$9</f>
        <v>-947.1</v>
      </c>
      <c r="H9" s="356"/>
      <c r="I9" s="373">
        <f>-I8*$C$9</f>
        <v>-970.77750000000003</v>
      </c>
      <c r="J9" s="356"/>
      <c r="K9" s="373">
        <f>-K8*$C$9</f>
        <v>-995.0469374999999</v>
      </c>
      <c r="L9" s="356"/>
      <c r="M9" s="373">
        <f>-M8*$C$9</f>
        <v>-1019.9231109374998</v>
      </c>
      <c r="N9" s="356"/>
      <c r="O9" s="373">
        <f>-O8*$C$9</f>
        <v>-1045.4211887109373</v>
      </c>
      <c r="P9" s="356"/>
      <c r="Q9" s="373">
        <f>-Q8*$C$9</f>
        <v>-1071.5567184287106</v>
      </c>
      <c r="R9" s="356"/>
      <c r="S9" s="373">
        <f>-S8*$C$9</f>
        <v>-1098.3456363894281</v>
      </c>
      <c r="T9" s="356"/>
      <c r="U9" s="373">
        <f>-U8*$C$9</f>
        <v>-1125.8042772991637</v>
      </c>
      <c r="V9" s="356"/>
      <c r="W9" s="373">
        <f>-W8*$C$9</f>
        <v>-1153.9493842316429</v>
      </c>
      <c r="X9" s="356"/>
      <c r="Y9" s="373">
        <f>-Y8*$C$9</f>
        <v>-1182.7981188374338</v>
      </c>
      <c r="Z9" s="356"/>
      <c r="AA9" s="373">
        <f>-AA8*$C$9</f>
        <v>-1212.3680718083695</v>
      </c>
      <c r="AB9" s="356"/>
      <c r="AC9" s="373">
        <f>-AC8*$C$9</f>
        <v>-1242.6772736035787</v>
      </c>
      <c r="AD9" s="356"/>
      <c r="AE9" s="373">
        <f>-AE8*$C$9</f>
        <v>-1273.7442054436679</v>
      </c>
      <c r="AF9" s="356"/>
      <c r="AG9" s="373">
        <f>-AG8*$C$9</f>
        <v>-1305.5878105797594</v>
      </c>
    </row>
    <row r="10" spans="1:34" s="358" customFormat="1" ht="15">
      <c r="A10" s="358" t="s">
        <v>921</v>
      </c>
      <c r="C10" s="349"/>
      <c r="E10" s="358">
        <f>SUM(E4:E9)</f>
        <v>3027566.4</v>
      </c>
      <c r="G10" s="358">
        <f>SUM(G4:G9)</f>
        <v>3103255.5599999996</v>
      </c>
      <c r="I10" s="358">
        <f>SUM(I4:I9)</f>
        <v>3180836.9489999996</v>
      </c>
      <c r="K10" s="358">
        <f>SUM(K4:K9)</f>
        <v>3260357.8727249997</v>
      </c>
      <c r="M10" s="358">
        <f>SUM(M4:M9)</f>
        <v>3341866.8195431232</v>
      </c>
      <c r="O10" s="358">
        <f>SUM(O4:O9)</f>
        <v>3425413.4900317015</v>
      </c>
      <c r="Q10" s="358">
        <f>SUM(Q4:Q9)</f>
        <v>3511048.8272824939</v>
      </c>
      <c r="S10" s="358">
        <f>SUM(S4:S9)</f>
        <v>3598825.0479645566</v>
      </c>
      <c r="U10" s="358">
        <f>SUM(U4:U9)</f>
        <v>3688795.6741636698</v>
      </c>
      <c r="W10" s="358">
        <f>SUM(W4:W9)</f>
        <v>3781015.5660177604</v>
      </c>
      <c r="Y10" s="358">
        <f>SUM(Y4:Y9)</f>
        <v>3875540.9551682044</v>
      </c>
      <c r="AA10" s="358">
        <f>SUM(AA4:AA9)</f>
        <v>3972429.4790474093</v>
      </c>
      <c r="AC10" s="358">
        <f>SUM(AC4:AC9)</f>
        <v>4071740.2160235946</v>
      </c>
      <c r="AE10" s="358">
        <f>SUM(AE4:AE9)</f>
        <v>4173533.7214241847</v>
      </c>
      <c r="AG10" s="358">
        <f>SUM(AG4:AG9)</f>
        <v>4277872.0644597895</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904</v>
      </c>
      <c r="C14" s="369"/>
      <c r="E14" s="354">
        <f>Application!W845</f>
        <v>101760</v>
      </c>
      <c r="G14" s="354">
        <f>E14*$C$13</f>
        <v>105321.59999999999</v>
      </c>
      <c r="I14" s="354">
        <f>G14*$C$13</f>
        <v>109007.85599999999</v>
      </c>
      <c r="K14" s="354">
        <f>I14*$C$13</f>
        <v>112823.13095999998</v>
      </c>
      <c r="M14" s="354">
        <f>K14*$C$13</f>
        <v>116771.94054359997</v>
      </c>
      <c r="O14" s="354">
        <f>M14*$C$13</f>
        <v>120858.95846262596</v>
      </c>
      <c r="Q14" s="354">
        <f>O14*$C$13</f>
        <v>125089.02200881786</v>
      </c>
      <c r="S14" s="354">
        <f>Q14*$C$13</f>
        <v>129467.13777912648</v>
      </c>
      <c r="U14" s="354">
        <f>S14*$C$13</f>
        <v>133998.4876013959</v>
      </c>
      <c r="W14" s="354">
        <f>U14*$C$13</f>
        <v>138688.43466744476</v>
      </c>
      <c r="Y14" s="354">
        <f>W14*$C$13</f>
        <v>143542.52988080532</v>
      </c>
      <c r="AA14" s="354">
        <f>Y14*$C$13</f>
        <v>148566.5184266335</v>
      </c>
      <c r="AC14" s="354">
        <f>AA14*$C$13</f>
        <v>153766.34657156566</v>
      </c>
      <c r="AE14" s="354">
        <f>AC14*$C$13</f>
        <v>159148.16870157045</v>
      </c>
      <c r="AG14" s="354">
        <f>AE14*$C$13</f>
        <v>164718.35460612542</v>
      </c>
    </row>
    <row r="15" spans="1:34" s="339" customFormat="1" ht="14.25">
      <c r="A15" s="339" t="s">
        <v>354</v>
      </c>
      <c r="C15" s="368"/>
      <c r="E15" s="357">
        <f>Application!W847</f>
        <v>85260</v>
      </c>
      <c r="F15" s="357"/>
      <c r="G15" s="357">
        <f t="shared" ref="G15:AG20" si="0">E15*$C$13</f>
        <v>88244.099999999991</v>
      </c>
      <c r="H15" s="357"/>
      <c r="I15" s="357">
        <f t="shared" si="0"/>
        <v>91332.643499999991</v>
      </c>
      <c r="J15" s="357"/>
      <c r="K15" s="357">
        <f t="shared" si="0"/>
        <v>94529.286022499989</v>
      </c>
      <c r="L15" s="357"/>
      <c r="M15" s="357">
        <f t="shared" si="0"/>
        <v>97837.811033287478</v>
      </c>
      <c r="N15" s="357"/>
      <c r="O15" s="357">
        <f t="shared" si="0"/>
        <v>101262.13441945253</v>
      </c>
      <c r="P15" s="357"/>
      <c r="Q15" s="357">
        <f t="shared" si="0"/>
        <v>104806.30912413336</v>
      </c>
      <c r="R15" s="357"/>
      <c r="S15" s="357">
        <f t="shared" si="0"/>
        <v>108474.52994347802</v>
      </c>
      <c r="T15" s="357"/>
      <c r="U15" s="357">
        <f t="shared" si="0"/>
        <v>112271.13849149973</v>
      </c>
      <c r="V15" s="357"/>
      <c r="W15" s="357">
        <f t="shared" si="0"/>
        <v>116200.62833870221</v>
      </c>
      <c r="X15" s="357"/>
      <c r="Y15" s="357">
        <f t="shared" si="0"/>
        <v>120267.65033055677</v>
      </c>
      <c r="Z15" s="357"/>
      <c r="AA15" s="357">
        <f t="shared" si="0"/>
        <v>124477.01809212625</v>
      </c>
      <c r="AB15" s="357"/>
      <c r="AC15" s="357">
        <f t="shared" si="0"/>
        <v>128833.71372535067</v>
      </c>
      <c r="AD15" s="357"/>
      <c r="AE15" s="357">
        <f t="shared" si="0"/>
        <v>133342.89370573792</v>
      </c>
      <c r="AF15" s="357"/>
      <c r="AG15" s="357">
        <f t="shared" si="0"/>
        <v>138009.89498543873</v>
      </c>
    </row>
    <row r="16" spans="1:34" s="339" customFormat="1" ht="14.25">
      <c r="A16" s="339" t="s">
        <v>594</v>
      </c>
      <c r="C16" s="368"/>
      <c r="E16" s="357">
        <f>Application!W853</f>
        <v>243521</v>
      </c>
      <c r="F16" s="357"/>
      <c r="G16" s="357">
        <f t="shared" si="0"/>
        <v>252044.23499999999</v>
      </c>
      <c r="H16" s="357"/>
      <c r="I16" s="357">
        <f t="shared" si="0"/>
        <v>260865.78322499996</v>
      </c>
      <c r="J16" s="357"/>
      <c r="K16" s="357">
        <f t="shared" si="0"/>
        <v>269996.08563787496</v>
      </c>
      <c r="L16" s="357"/>
      <c r="M16" s="357">
        <f t="shared" si="0"/>
        <v>279445.94863520056</v>
      </c>
      <c r="N16" s="357"/>
      <c r="O16" s="357">
        <f t="shared" si="0"/>
        <v>289226.55683743255</v>
      </c>
      <c r="P16" s="357"/>
      <c r="Q16" s="357">
        <f t="shared" si="0"/>
        <v>299349.48632674268</v>
      </c>
      <c r="R16" s="357"/>
      <c r="S16" s="357">
        <f t="shared" si="0"/>
        <v>309826.71834817866</v>
      </c>
      <c r="T16" s="357"/>
      <c r="U16" s="357">
        <f t="shared" si="0"/>
        <v>320670.6534903649</v>
      </c>
      <c r="V16" s="357"/>
      <c r="W16" s="357">
        <f t="shared" si="0"/>
        <v>331894.12636252766</v>
      </c>
      <c r="X16" s="357"/>
      <c r="Y16" s="357">
        <f t="shared" si="0"/>
        <v>343510.42078521609</v>
      </c>
      <c r="Z16" s="357"/>
      <c r="AA16" s="357">
        <f t="shared" si="0"/>
        <v>355533.28551269864</v>
      </c>
      <c r="AB16" s="357"/>
      <c r="AC16" s="357">
        <f t="shared" si="0"/>
        <v>367976.95050564304</v>
      </c>
      <c r="AD16" s="357"/>
      <c r="AE16" s="357">
        <f t="shared" si="0"/>
        <v>380856.1437733405</v>
      </c>
      <c r="AF16" s="357"/>
      <c r="AG16" s="357">
        <f t="shared" si="0"/>
        <v>394186.10880540736</v>
      </c>
    </row>
    <row r="17" spans="1:1023 1025:2047 2049:3071 3073:4095 4097:5119 5121:6143 6145:7167 7169:8191 8193:9215 9217:10239 10241:11263 11265:12287 12289:13311 13313:14335 14337:15359 15361:16383" s="339" customFormat="1" ht="14.25">
      <c r="A17" s="339" t="s">
        <v>905</v>
      </c>
      <c r="C17" s="368"/>
      <c r="E17" s="357">
        <f>Application!W860</f>
        <v>531040</v>
      </c>
      <c r="F17" s="357"/>
      <c r="G17" s="357">
        <f t="shared" si="0"/>
        <v>549626.39999999991</v>
      </c>
      <c r="H17" s="357"/>
      <c r="I17" s="357">
        <f t="shared" si="0"/>
        <v>568863.32399999991</v>
      </c>
      <c r="J17" s="357"/>
      <c r="K17" s="357">
        <f t="shared" si="0"/>
        <v>588773.54033999983</v>
      </c>
      <c r="L17" s="357"/>
      <c r="M17" s="357">
        <f t="shared" si="0"/>
        <v>609380.61425189977</v>
      </c>
      <c r="N17" s="357"/>
      <c r="O17" s="357">
        <f t="shared" si="0"/>
        <v>630708.93575071625</v>
      </c>
      <c r="P17" s="357"/>
      <c r="Q17" s="357">
        <f t="shared" si="0"/>
        <v>652783.74850199127</v>
      </c>
      <c r="R17" s="357"/>
      <c r="S17" s="357">
        <f t="shared" si="0"/>
        <v>675631.17969956086</v>
      </c>
      <c r="T17" s="357"/>
      <c r="U17" s="357">
        <f t="shared" si="0"/>
        <v>699278.27098904538</v>
      </c>
      <c r="V17" s="357"/>
      <c r="W17" s="357">
        <f t="shared" si="0"/>
        <v>723753.01047366194</v>
      </c>
      <c r="X17" s="357"/>
      <c r="Y17" s="357">
        <f t="shared" si="0"/>
        <v>749084.36584024003</v>
      </c>
      <c r="Z17" s="357"/>
      <c r="AA17" s="357">
        <f t="shared" si="0"/>
        <v>775302.31864464842</v>
      </c>
      <c r="AB17" s="357"/>
      <c r="AC17" s="357">
        <f t="shared" si="0"/>
        <v>802437.89979721105</v>
      </c>
      <c r="AD17" s="357"/>
      <c r="AE17" s="357">
        <f t="shared" si="0"/>
        <v>830523.22629011341</v>
      </c>
      <c r="AF17" s="357"/>
      <c r="AG17" s="357">
        <f t="shared" si="0"/>
        <v>859591.53921026736</v>
      </c>
    </row>
    <row r="18" spans="1:1023 1025:2047 2049:3071 3073:4095 4097:5119 5121:6143 6145:7167 7169:8191 8193:9215 9217:10239 10241:11263 11265:12287 12289:13311 13313:14335 14337:15359 15361:16383" s="339" customFormat="1" ht="14.25">
      <c r="A18" s="339" t="s">
        <v>160</v>
      </c>
      <c r="C18" s="368"/>
      <c r="E18" s="357">
        <f>Application!W861</f>
        <v>388125</v>
      </c>
      <c r="F18" s="357"/>
      <c r="G18" s="357">
        <f t="shared" si="0"/>
        <v>401709.37499999994</v>
      </c>
      <c r="H18" s="357"/>
      <c r="I18" s="357">
        <f t="shared" si="0"/>
        <v>415769.20312499988</v>
      </c>
      <c r="J18" s="357"/>
      <c r="K18" s="357">
        <f t="shared" si="0"/>
        <v>430321.12523437483</v>
      </c>
      <c r="L18" s="357"/>
      <c r="M18" s="357">
        <f t="shared" si="0"/>
        <v>445382.36461757793</v>
      </c>
      <c r="N18" s="357"/>
      <c r="O18" s="357">
        <f t="shared" si="0"/>
        <v>460970.74737919314</v>
      </c>
      <c r="P18" s="357"/>
      <c r="Q18" s="357">
        <f t="shared" si="0"/>
        <v>477104.72353746486</v>
      </c>
      <c r="R18" s="357"/>
      <c r="S18" s="357">
        <f t="shared" si="0"/>
        <v>493803.38886127609</v>
      </c>
      <c r="T18" s="357"/>
      <c r="U18" s="357">
        <f t="shared" si="0"/>
        <v>511086.50747142074</v>
      </c>
      <c r="V18" s="357"/>
      <c r="W18" s="357">
        <f t="shared" si="0"/>
        <v>528974.53523292043</v>
      </c>
      <c r="X18" s="357"/>
      <c r="Y18" s="357">
        <f t="shared" si="0"/>
        <v>547488.64396607259</v>
      </c>
      <c r="Z18" s="357"/>
      <c r="AA18" s="357">
        <f t="shared" si="0"/>
        <v>566650.74650488503</v>
      </c>
      <c r="AB18" s="357"/>
      <c r="AC18" s="357">
        <f t="shared" si="0"/>
        <v>586483.52263255592</v>
      </c>
      <c r="AD18" s="357"/>
      <c r="AE18" s="357">
        <f t="shared" si="0"/>
        <v>607010.44592469535</v>
      </c>
      <c r="AF18" s="357"/>
      <c r="AG18" s="357">
        <f t="shared" si="0"/>
        <v>628255.81153205968</v>
      </c>
    </row>
    <row r="19" spans="1:1023 1025:2047 2049:3071 3073:4095 4097:5119 5121:6143 6145:7167 7169:8191 8193:9215 9217:10239 10241:11263 11265:12287 12289:13311 13313:14335 14337:15359 15361:16383" s="339" customFormat="1" ht="14.25">
      <c r="A19" s="339" t="s">
        <v>409</v>
      </c>
      <c r="C19" s="368"/>
      <c r="E19" s="357">
        <f>Application!W870</f>
        <v>260189</v>
      </c>
      <c r="F19" s="357"/>
      <c r="G19" s="357">
        <f t="shared" si="0"/>
        <v>269295.61499999999</v>
      </c>
      <c r="H19" s="357"/>
      <c r="I19" s="357">
        <f t="shared" si="0"/>
        <v>278720.96152499999</v>
      </c>
      <c r="J19" s="357"/>
      <c r="K19" s="357">
        <f t="shared" si="0"/>
        <v>288476.195178375</v>
      </c>
      <c r="L19" s="357"/>
      <c r="M19" s="357">
        <f t="shared" si="0"/>
        <v>298572.86200961808</v>
      </c>
      <c r="N19" s="357"/>
      <c r="O19" s="357">
        <f t="shared" si="0"/>
        <v>309022.9121799547</v>
      </c>
      <c r="P19" s="357"/>
      <c r="Q19" s="357">
        <f t="shared" si="0"/>
        <v>319838.71410625312</v>
      </c>
      <c r="R19" s="357"/>
      <c r="S19" s="357">
        <f t="shared" si="0"/>
        <v>331033.06909997197</v>
      </c>
      <c r="T19" s="357"/>
      <c r="U19" s="357">
        <f t="shared" si="0"/>
        <v>342619.22651847097</v>
      </c>
      <c r="V19" s="357"/>
      <c r="W19" s="357">
        <f t="shared" si="0"/>
        <v>354610.8994466174</v>
      </c>
      <c r="X19" s="357"/>
      <c r="Y19" s="357">
        <f t="shared" si="0"/>
        <v>367022.280927249</v>
      </c>
      <c r="Z19" s="357"/>
      <c r="AA19" s="357">
        <f t="shared" si="0"/>
        <v>379868.0607597027</v>
      </c>
      <c r="AB19" s="357"/>
      <c r="AC19" s="357">
        <f t="shared" si="0"/>
        <v>393163.44288629224</v>
      </c>
      <c r="AD19" s="357"/>
      <c r="AE19" s="357">
        <f t="shared" si="0"/>
        <v>406924.16338731244</v>
      </c>
      <c r="AF19" s="357"/>
      <c r="AG19" s="357">
        <f t="shared" si="0"/>
        <v>421166.50910586835</v>
      </c>
    </row>
    <row r="20" spans="1:1023 1025:2047 2049:3071 3073:4095 4097:5119 5121:6143 6145:7167 7169:8191 8193:9215 9217:10239 10241:11263 11265:12287 12289:13311 13313:14335 14337:15359 15361:16383" s="339" customFormat="1" ht="14.25">
      <c r="A20" s="361" t="s">
        <v>1040</v>
      </c>
      <c r="B20" s="361"/>
      <c r="C20" s="368"/>
      <c r="E20" s="367">
        <f>Application!W877</f>
        <v>0</v>
      </c>
      <c r="F20" s="357"/>
      <c r="G20" s="367">
        <f t="shared" si="0"/>
        <v>0</v>
      </c>
      <c r="H20" s="357"/>
      <c r="I20" s="367">
        <f t="shared" si="0"/>
        <v>0</v>
      </c>
      <c r="J20" s="357"/>
      <c r="K20" s="367">
        <f t="shared" si="0"/>
        <v>0</v>
      </c>
      <c r="L20" s="357"/>
      <c r="M20" s="367">
        <f t="shared" si="0"/>
        <v>0</v>
      </c>
      <c r="N20" s="357"/>
      <c r="O20" s="367">
        <f t="shared" si="0"/>
        <v>0</v>
      </c>
      <c r="P20" s="357"/>
      <c r="Q20" s="367">
        <f t="shared" si="0"/>
        <v>0</v>
      </c>
      <c r="R20" s="357"/>
      <c r="S20" s="367">
        <f t="shared" si="0"/>
        <v>0</v>
      </c>
      <c r="T20" s="357"/>
      <c r="U20" s="367">
        <f t="shared" si="0"/>
        <v>0</v>
      </c>
      <c r="V20" s="357"/>
      <c r="W20" s="367">
        <f t="shared" si="0"/>
        <v>0</v>
      </c>
      <c r="X20" s="357"/>
      <c r="Y20" s="367">
        <f t="shared" si="0"/>
        <v>0</v>
      </c>
      <c r="Z20" s="357"/>
      <c r="AA20" s="367">
        <f t="shared" si="0"/>
        <v>0</v>
      </c>
      <c r="AB20" s="357"/>
      <c r="AC20" s="367">
        <f t="shared" si="0"/>
        <v>0</v>
      </c>
      <c r="AD20" s="357"/>
      <c r="AE20" s="367">
        <f t="shared" si="0"/>
        <v>0</v>
      </c>
      <c r="AF20" s="357"/>
      <c r="AG20" s="367">
        <f t="shared" si="0"/>
        <v>0</v>
      </c>
    </row>
    <row r="21" spans="1:1023 1025:2047 2049:3071 3073:4095 4097:5119 5121:6143 6145:7167 7169:8191 8193:9215 9217:10239 10241:11263 11265:12287 12289:13311 13313:14335 14337:15359 15361:16383" s="358" customFormat="1" ht="15">
      <c r="A21" s="358" t="s">
        <v>906</v>
      </c>
      <c r="C21" s="368"/>
      <c r="E21" s="358">
        <f>SUM(E14:E20)</f>
        <v>1609895</v>
      </c>
      <c r="G21" s="358">
        <f>SUM(G14:G20)</f>
        <v>1666241.3249999997</v>
      </c>
      <c r="I21" s="358">
        <f>SUM(I14:I20)</f>
        <v>1724559.7713749998</v>
      </c>
      <c r="K21" s="358">
        <f>SUM(K14:K20)</f>
        <v>1784919.3633731245</v>
      </c>
      <c r="M21" s="358">
        <f>SUM(M14:M20)</f>
        <v>1847391.5410911837</v>
      </c>
      <c r="O21" s="358">
        <f>SUM(O14:O20)</f>
        <v>1912050.245029375</v>
      </c>
      <c r="Q21" s="358">
        <f>SUM(Q14:Q20)</f>
        <v>1978972.003605403</v>
      </c>
      <c r="S21" s="358">
        <f>SUM(S14:S20)</f>
        <v>2048236.0237315921</v>
      </c>
      <c r="U21" s="358">
        <f>SUM(U14:U20)</f>
        <v>2119924.2845621975</v>
      </c>
      <c r="W21" s="358">
        <f>SUM(W14:W20)</f>
        <v>2194121.6345218746</v>
      </c>
      <c r="Y21" s="358">
        <f>SUM(Y14:Y20)</f>
        <v>2270915.89173014</v>
      </c>
      <c r="AA21" s="358">
        <f>SUM(AA14:AA20)</f>
        <v>2350397.9479406946</v>
      </c>
      <c r="AC21" s="358">
        <f>SUM(AC14:AC20)</f>
        <v>2432661.876118619</v>
      </c>
      <c r="AE21" s="358">
        <f>SUM(AE14:AE20)</f>
        <v>2517805.0417827703</v>
      </c>
      <c r="AG21" s="358">
        <f>SUM(AG14:AG20)</f>
        <v>2605928.2182451668</v>
      </c>
    </row>
    <row r="22" spans="1:1023 1025:2047 2049:3071 3073:4095 4097:5119 5121:6143 6145:7167 7169:8191 8193:9215 9217:10239 10241:11263 11265:12287 12289:13311 13313:14335 14337:15359 15361:1638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1023 1025:2047 2049:3071 3073:4095 4097:5119 5121:6143 6145:7167 7169:8191 8193:9215 9217:10239 10241:11263 11265:12287 12289:13311 13313:14335 14337:15359 15361:16383" s="339" customFormat="1" ht="14.25">
      <c r="A23" s="339" t="s">
        <v>2096</v>
      </c>
      <c r="C23" s="368"/>
      <c r="E23" s="1509"/>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1023 1025:2047 2049:3071 3073:4095 4097:5119 5121:6143 6145:7167 7169:8191 8193:9215 9217:10239 10241:11263 11265:12287 12289:13311 13313:14335 14337:15359 15361:1638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1023 1025:2047 2049:3071 3073:4095 4097:5119 5121:6143 6145:7167 7169:8191 8193:9215 9217:10239 10241:11263 11265:12287 12289:13311 13313:14335 14337:15359 15361:16383" s="339" customFormat="1" ht="14.25">
      <c r="A25" s="339" t="s">
        <v>1350</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1023 1025:2047 2049:3071 3073:4095 4097:5119 5121:6143 6145:7167 7169:8191 8193:9215 9217:10239 10241:11263 11265:12287 12289:13311 13313:14335 14337:15359 15361:16383" s="339" customFormat="1" ht="14.25">
      <c r="A26" s="339" t="s">
        <v>908</v>
      </c>
      <c r="C26" s="376">
        <v>1.0349999999999999</v>
      </c>
      <c r="E26" s="357">
        <f>Application!AC886</f>
        <v>63408</v>
      </c>
      <c r="F26" s="357"/>
      <c r="G26" s="357">
        <f>E26*$C$26</f>
        <v>65627.28</v>
      </c>
      <c r="H26" s="357"/>
      <c r="I26" s="357">
        <f>G26*$C$26</f>
        <v>67924.234799999991</v>
      </c>
      <c r="J26" s="357"/>
      <c r="K26" s="357">
        <f>I26*$C$26</f>
        <v>70301.58301799999</v>
      </c>
      <c r="L26" s="357"/>
      <c r="M26" s="357">
        <f>K26*$C$26</f>
        <v>72762.138423629978</v>
      </c>
      <c r="N26" s="357"/>
      <c r="O26" s="357">
        <f>M26*$C$26</f>
        <v>75308.813268457016</v>
      </c>
      <c r="P26" s="357"/>
      <c r="Q26" s="357">
        <f>O26*$C$26</f>
        <v>77944.621732853004</v>
      </c>
      <c r="R26" s="357"/>
      <c r="S26" s="357">
        <f>Q26*$C$26</f>
        <v>80672.683493502846</v>
      </c>
      <c r="T26" s="357"/>
      <c r="U26" s="357">
        <f>S26*$C$26</f>
        <v>83496.227415775444</v>
      </c>
      <c r="V26" s="357"/>
      <c r="W26" s="357">
        <f>U26*$C$26</f>
        <v>86418.595375327583</v>
      </c>
      <c r="X26" s="357"/>
      <c r="Y26" s="357">
        <f>W26*$C$26</f>
        <v>89443.246213464037</v>
      </c>
      <c r="Z26" s="357"/>
      <c r="AA26" s="357">
        <f>Y26*$C$26</f>
        <v>92573.759830935276</v>
      </c>
      <c r="AB26" s="357"/>
      <c r="AC26" s="357">
        <f>AA26*$C$26</f>
        <v>95813.841425018007</v>
      </c>
      <c r="AD26" s="357"/>
      <c r="AE26" s="357">
        <f>AC26*$C$26</f>
        <v>99167.325874893635</v>
      </c>
      <c r="AF26" s="357"/>
      <c r="AG26" s="357">
        <f>AE26*$C$26</f>
        <v>102638.1822805149</v>
      </c>
    </row>
    <row r="27" spans="1:1023 1025:2047 2049:3071 3073:4095 4097:5119 5121:6143 6145:7167 7169:8191 8193:9215 9217:10239 10241:11263 11265:12287 12289:13311 13313:14335 14337:15359 15361:16383" s="339" customFormat="1" ht="14.25">
      <c r="A27" s="339" t="s">
        <v>909</v>
      </c>
      <c r="C27" s="376"/>
      <c r="E27" s="357">
        <f>Application!AC887</f>
        <v>70000</v>
      </c>
      <c r="F27" s="357"/>
      <c r="G27" s="357">
        <f>$E$27</f>
        <v>70000</v>
      </c>
      <c r="H27" s="357"/>
      <c r="I27" s="357">
        <f>$E$27</f>
        <v>70000</v>
      </c>
      <c r="J27" s="357"/>
      <c r="K27" s="357">
        <f>$E$27</f>
        <v>70000</v>
      </c>
      <c r="L27" s="357"/>
      <c r="M27" s="357">
        <f>$E$27</f>
        <v>70000</v>
      </c>
      <c r="N27" s="357"/>
      <c r="O27" s="357">
        <f>$E$27</f>
        <v>70000</v>
      </c>
      <c r="P27" s="357"/>
      <c r="Q27" s="357">
        <f>$E$27</f>
        <v>70000</v>
      </c>
      <c r="R27" s="357"/>
      <c r="S27" s="357">
        <f>$E$27</f>
        <v>70000</v>
      </c>
      <c r="T27" s="357"/>
      <c r="U27" s="357">
        <f>$E$27</f>
        <v>70000</v>
      </c>
      <c r="V27" s="357"/>
      <c r="W27" s="357">
        <f>$E$27</f>
        <v>70000</v>
      </c>
      <c r="X27" s="357"/>
      <c r="Y27" s="357">
        <f>$E$27</f>
        <v>70000</v>
      </c>
      <c r="Z27" s="357"/>
      <c r="AA27" s="357">
        <f>$E$27</f>
        <v>70000</v>
      </c>
      <c r="AB27" s="357"/>
      <c r="AC27" s="357">
        <f>$E$27</f>
        <v>70000</v>
      </c>
      <c r="AD27" s="357"/>
      <c r="AE27" s="357">
        <f>$E$27</f>
        <v>70000</v>
      </c>
      <c r="AF27" s="357"/>
      <c r="AG27" s="357">
        <f>$E$27</f>
        <v>70000</v>
      </c>
    </row>
    <row r="28" spans="1:1023 1025:2047 2049:3071 3073:4095 4097:5119 5121:6143 6145:7167 7169:8191 8193:9215 9217:10239 10241:11263 11265:12287 12289:13311 13313:14335 14337:15359 15361:16383" s="357" customFormat="1" ht="14.25">
      <c r="A28" s="339" t="s">
        <v>2094</v>
      </c>
      <c r="B28" s="339"/>
      <c r="C28" s="374">
        <v>1.03</v>
      </c>
      <c r="D28" s="339"/>
      <c r="E28" s="357">
        <f>Application!AC888</f>
        <v>15000</v>
      </c>
      <c r="G28" s="357">
        <f>E28*$C$28</f>
        <v>15450</v>
      </c>
      <c r="I28" s="357">
        <f t="shared" ref="I28" si="1">G28*$C$28</f>
        <v>15913.5</v>
      </c>
      <c r="K28" s="357">
        <f t="shared" ref="K28" si="2">I28*$C$28</f>
        <v>16390.904999999999</v>
      </c>
      <c r="M28" s="357">
        <f t="shared" ref="M28" si="3">K28*$C$28</f>
        <v>16882.632149999998</v>
      </c>
      <c r="O28" s="357">
        <f t="shared" ref="O28" si="4">M28*$C$28</f>
        <v>17389.1111145</v>
      </c>
      <c r="Q28" s="357">
        <f t="shared" ref="Q28" si="5">O28*$C$28</f>
        <v>17910.784447934999</v>
      </c>
      <c r="S28" s="357">
        <f t="shared" ref="S28" si="6">Q28*$C$28</f>
        <v>18448.10798137305</v>
      </c>
      <c r="U28" s="357">
        <f t="shared" ref="U28" si="7">S28*$C$28</f>
        <v>19001.551220814243</v>
      </c>
      <c r="W28" s="357">
        <f t="shared" ref="W28" si="8">U28*$C$28</f>
        <v>19571.597757438671</v>
      </c>
      <c r="Y28" s="357">
        <f t="shared" ref="Y28" si="9">W28*$C$28</f>
        <v>20158.745690161832</v>
      </c>
      <c r="AA28" s="357">
        <f t="shared" ref="AA28" si="10">Y28*$C$28</f>
        <v>20763.508060866687</v>
      </c>
      <c r="AC28" s="357">
        <f t="shared" ref="AC28" si="11">AA28*$C$28</f>
        <v>21386.413302692687</v>
      </c>
      <c r="AE28" s="357">
        <f t="shared" ref="AE28" si="12">AC28*$C$28</f>
        <v>22028.005701773469</v>
      </c>
      <c r="AG28" s="357">
        <f t="shared" ref="AG28" si="13">AE28*$C$28</f>
        <v>22688.845872826674</v>
      </c>
      <c r="AI28" s="357">
        <f t="shared" ref="AI28" si="14">AG28*$C$28</f>
        <v>23369.511249011473</v>
      </c>
      <c r="AK28" s="357">
        <f t="shared" ref="AK28" si="15">AI28*$C$28</f>
        <v>24070.596586481817</v>
      </c>
      <c r="AM28" s="357">
        <f t="shared" ref="AM28" si="16">AK28*$C$28</f>
        <v>24792.714484076274</v>
      </c>
      <c r="AO28" s="357">
        <f t="shared" ref="AO28" si="17">AM28*$C$28</f>
        <v>25536.495918598564</v>
      </c>
      <c r="AQ28" s="357">
        <f t="shared" ref="AQ28" si="18">AO28*$C$28</f>
        <v>26302.590796156521</v>
      </c>
      <c r="AS28" s="357">
        <f t="shared" ref="AS28" si="19">AQ28*$C$28</f>
        <v>27091.668520041218</v>
      </c>
      <c r="AU28" s="357">
        <f t="shared" ref="AU28" si="20">AS28*$C$28</f>
        <v>27904.418575642456</v>
      </c>
      <c r="AW28" s="357">
        <f t="shared" ref="AW28" si="21">AU28*$C$28</f>
        <v>28741.551132911729</v>
      </c>
      <c r="AY28" s="357">
        <f t="shared" ref="AY28" si="22">AW28*$C$28</f>
        <v>29603.797666899081</v>
      </c>
      <c r="BA28" s="357">
        <f t="shared" ref="BA28" si="23">AY28*$C$28</f>
        <v>30491.911596906055</v>
      </c>
      <c r="BC28" s="357">
        <f t="shared" ref="BC28" si="24">BA28*$C$28</f>
        <v>31406.668944813238</v>
      </c>
      <c r="BE28" s="357">
        <f t="shared" ref="BE28" si="25">BC28*$C$28</f>
        <v>32348.869013157637</v>
      </c>
      <c r="BG28" s="357">
        <f t="shared" ref="BG28" si="26">BE28*$C$28</f>
        <v>33319.335083552367</v>
      </c>
      <c r="BI28" s="357">
        <f t="shared" ref="BI28" si="27">BG28*$C$28</f>
        <v>34318.915136058939</v>
      </c>
      <c r="BK28" s="357">
        <f t="shared" ref="BK28" si="28">BI28*$C$28</f>
        <v>35348.482590140709</v>
      </c>
      <c r="BM28" s="357">
        <f t="shared" ref="BM28" si="29">BK28*$C$28</f>
        <v>36408.937067844934</v>
      </c>
      <c r="BO28" s="357">
        <f t="shared" ref="BO28" si="30">BM28*$C$28</f>
        <v>37501.205179880286</v>
      </c>
      <c r="BQ28" s="357">
        <f t="shared" ref="BQ28" si="31">BO28*$C$28</f>
        <v>38626.241335276696</v>
      </c>
      <c r="BS28" s="357">
        <f t="shared" ref="BS28" si="32">BQ28*$C$28</f>
        <v>39785.028575334996</v>
      </c>
      <c r="BU28" s="357">
        <f t="shared" ref="BU28" si="33">BS28*$C$28</f>
        <v>40978.579432595048</v>
      </c>
      <c r="BW28" s="357">
        <f t="shared" ref="BW28" si="34">BU28*$C$28</f>
        <v>42207.936815572903</v>
      </c>
      <c r="BY28" s="357">
        <f t="shared" ref="BY28" si="35">BW28*$C$28</f>
        <v>43474.174920040088</v>
      </c>
      <c r="CA28" s="357">
        <f t="shared" ref="CA28" si="36">BY28*$C$28</f>
        <v>44778.400167641295</v>
      </c>
      <c r="CC28" s="357">
        <f t="shared" ref="CC28" si="37">CA28*$C$28</f>
        <v>46121.752172670538</v>
      </c>
      <c r="CE28" s="357">
        <f t="shared" ref="CE28" si="38">CC28*$C$28</f>
        <v>47505.404737850658</v>
      </c>
      <c r="CG28" s="357">
        <f t="shared" ref="CG28" si="39">CE28*$C$28</f>
        <v>48930.566879986181</v>
      </c>
      <c r="CI28" s="357">
        <f t="shared" ref="CI28" si="40">CG28*$C$28</f>
        <v>50398.483886385766</v>
      </c>
      <c r="CK28" s="357">
        <f t="shared" ref="CK28" si="41">CI28*$C$28</f>
        <v>51910.438402977343</v>
      </c>
      <c r="CM28" s="357">
        <f t="shared" ref="CM28" si="42">CK28*$C$28</f>
        <v>53467.751555066665</v>
      </c>
      <c r="CO28" s="357">
        <f t="shared" ref="CO28" si="43">CM28*$C$28</f>
        <v>55071.784101718666</v>
      </c>
      <c r="CQ28" s="357">
        <f t="shared" ref="CQ28" si="44">CO28*$C$28</f>
        <v>56723.937624770224</v>
      </c>
      <c r="CS28" s="357">
        <f t="shared" ref="CS28" si="45">CQ28*$C$28</f>
        <v>58425.655753513332</v>
      </c>
      <c r="CU28" s="357">
        <f t="shared" ref="CU28" si="46">CS28*$C$28</f>
        <v>60178.425426118731</v>
      </c>
      <c r="CW28" s="357">
        <f t="shared" ref="CW28" si="47">CU28*$C$28</f>
        <v>61983.778188902295</v>
      </c>
      <c r="CY28" s="357">
        <f t="shared" ref="CY28" si="48">CW28*$C$28</f>
        <v>63843.291534569369</v>
      </c>
      <c r="DA28" s="357">
        <f t="shared" ref="DA28" si="49">CY28*$C$28</f>
        <v>65758.590280606455</v>
      </c>
      <c r="DC28" s="357">
        <f t="shared" ref="DC28" si="50">DA28*$C$28</f>
        <v>67731.347989024653</v>
      </c>
      <c r="DE28" s="357">
        <f t="shared" ref="DE28" si="51">DC28*$C$28</f>
        <v>69763.288428695392</v>
      </c>
      <c r="DG28" s="357">
        <f t="shared" ref="DG28" si="52">DE28*$C$28</f>
        <v>71856.187081556258</v>
      </c>
      <c r="DI28" s="357">
        <f t="shared" ref="DI28" si="53">DG28*$C$28</f>
        <v>74011.872694002945</v>
      </c>
      <c r="DK28" s="357">
        <f t="shared" ref="DK28" si="54">DI28*$C$28</f>
        <v>76232.228874823035</v>
      </c>
      <c r="DM28" s="357">
        <f t="shared" ref="DM28" si="55">DK28*$C$28</f>
        <v>78519.195741067728</v>
      </c>
      <c r="DO28" s="357">
        <f t="shared" ref="DO28" si="56">DM28*$C$28</f>
        <v>80874.771613299759</v>
      </c>
      <c r="DQ28" s="357">
        <f t="shared" ref="DQ28" si="57">DO28*$C$28</f>
        <v>83301.014761698752</v>
      </c>
      <c r="DS28" s="357">
        <f t="shared" ref="DS28" si="58">DQ28*$C$28</f>
        <v>85800.045204549722</v>
      </c>
      <c r="DU28" s="357">
        <f t="shared" ref="DU28" si="59">DS28*$C$28</f>
        <v>88374.046560686213</v>
      </c>
      <c r="DW28" s="357">
        <f t="shared" ref="DW28" si="60">DU28*$C$28</f>
        <v>91025.267957506803</v>
      </c>
      <c r="DY28" s="357">
        <f t="shared" ref="DY28" si="61">DW28*$C$28</f>
        <v>93756.025996232012</v>
      </c>
      <c r="EA28" s="357">
        <f t="shared" ref="EA28" si="62">DY28*$C$28</f>
        <v>96568.706776118968</v>
      </c>
      <c r="EC28" s="357">
        <f t="shared" ref="EC28" si="63">EA28*$C$28</f>
        <v>99465.767979402546</v>
      </c>
      <c r="EE28" s="357">
        <f t="shared" ref="EE28" si="64">EC28*$C$28</f>
        <v>102449.74101878463</v>
      </c>
      <c r="EG28" s="357">
        <f t="shared" ref="EG28" si="65">EE28*$C$28</f>
        <v>105523.23324934817</v>
      </c>
      <c r="EI28" s="357">
        <f t="shared" ref="EI28" si="66">EG28*$C$28</f>
        <v>108688.93024682862</v>
      </c>
      <c r="EK28" s="357">
        <f t="shared" ref="EK28" si="67">EI28*$C$28</f>
        <v>111949.59815423348</v>
      </c>
      <c r="EM28" s="357">
        <f t="shared" ref="EM28" si="68">EK28*$C$28</f>
        <v>115308.08609886048</v>
      </c>
      <c r="EO28" s="357">
        <f t="shared" ref="EO28" si="69">EM28*$C$28</f>
        <v>118767.3286818263</v>
      </c>
      <c r="EQ28" s="357">
        <f t="shared" ref="EQ28" si="70">EO28*$C$28</f>
        <v>122330.34854228109</v>
      </c>
      <c r="ES28" s="357">
        <f t="shared" ref="ES28" si="71">EQ28*$C$28</f>
        <v>126000.25899854953</v>
      </c>
      <c r="EU28" s="357">
        <f t="shared" ref="EU28" si="72">ES28*$C$28</f>
        <v>129780.26676850602</v>
      </c>
      <c r="EW28" s="357">
        <f t="shared" ref="EW28" si="73">EU28*$C$28</f>
        <v>133673.6747715612</v>
      </c>
      <c r="EY28" s="357">
        <f t="shared" ref="EY28" si="74">EW28*$C$28</f>
        <v>137683.88501470804</v>
      </c>
      <c r="FA28" s="357">
        <f t="shared" ref="FA28" si="75">EY28*$C$28</f>
        <v>141814.40156514928</v>
      </c>
      <c r="FC28" s="357">
        <f t="shared" ref="FC28" si="76">FA28*$C$28</f>
        <v>146068.83361210377</v>
      </c>
      <c r="FE28" s="357">
        <f t="shared" ref="FE28" si="77">FC28*$C$28</f>
        <v>150450.89862046688</v>
      </c>
      <c r="FG28" s="357">
        <f t="shared" ref="FG28" si="78">FE28*$C$28</f>
        <v>154964.42557908088</v>
      </c>
      <c r="FI28" s="357">
        <f t="shared" ref="FI28" si="79">FG28*$C$28</f>
        <v>159613.35834645331</v>
      </c>
      <c r="FK28" s="357">
        <f t="shared" ref="FK28" si="80">FI28*$C$28</f>
        <v>164401.75909684692</v>
      </c>
      <c r="FM28" s="357">
        <f t="shared" ref="FM28" si="81">FK28*$C$28</f>
        <v>169333.81186975233</v>
      </c>
      <c r="FO28" s="357">
        <f t="shared" ref="FO28" si="82">FM28*$C$28</f>
        <v>174413.82622584491</v>
      </c>
      <c r="FQ28" s="357">
        <f t="shared" ref="FQ28" si="83">FO28*$C$28</f>
        <v>179646.24101262027</v>
      </c>
      <c r="FS28" s="357">
        <f t="shared" ref="FS28" si="84">FQ28*$C$28</f>
        <v>185035.62824299888</v>
      </c>
      <c r="FU28" s="357">
        <f t="shared" ref="FU28" si="85">FS28*$C$28</f>
        <v>190586.69709028886</v>
      </c>
      <c r="FW28" s="357">
        <f t="shared" ref="FW28" si="86">FU28*$C$28</f>
        <v>196304.29800299753</v>
      </c>
      <c r="FY28" s="357">
        <f t="shared" ref="FY28" si="87">FW28*$C$28</f>
        <v>202193.42694308746</v>
      </c>
      <c r="GA28" s="357">
        <f t="shared" ref="GA28" si="88">FY28*$C$28</f>
        <v>208259.22975138007</v>
      </c>
      <c r="GC28" s="357">
        <f t="shared" ref="GC28" si="89">GA28*$C$28</f>
        <v>214507.00664392149</v>
      </c>
      <c r="GE28" s="357">
        <f t="shared" ref="GE28" si="90">GC28*$C$28</f>
        <v>220942.21684323915</v>
      </c>
      <c r="GG28" s="357">
        <f t="shared" ref="GG28" si="91">GE28*$C$28</f>
        <v>227570.48334853633</v>
      </c>
      <c r="GI28" s="357">
        <f t="shared" ref="GI28" si="92">GG28*$C$28</f>
        <v>234397.59784899242</v>
      </c>
      <c r="GK28" s="357">
        <f t="shared" ref="GK28" si="93">GI28*$C$28</f>
        <v>241429.5257844622</v>
      </c>
      <c r="GM28" s="357">
        <f t="shared" ref="GM28" si="94">GK28*$C$28</f>
        <v>248672.41155799606</v>
      </c>
      <c r="GO28" s="357">
        <f t="shared" ref="GO28" si="95">GM28*$C$28</f>
        <v>256132.58390473595</v>
      </c>
      <c r="GQ28" s="357">
        <f t="shared" ref="GQ28" si="96">GO28*$C$28</f>
        <v>263816.56142187805</v>
      </c>
      <c r="GS28" s="357">
        <f t="shared" ref="GS28" si="97">GQ28*$C$28</f>
        <v>271731.0582645344</v>
      </c>
      <c r="GU28" s="357">
        <f t="shared" ref="GU28" si="98">GS28*$C$28</f>
        <v>279882.99001247046</v>
      </c>
      <c r="GW28" s="357">
        <f t="shared" ref="GW28" si="99">GU28*$C$28</f>
        <v>288279.47971284459</v>
      </c>
      <c r="GY28" s="357">
        <f t="shared" ref="GY28" si="100">GW28*$C$28</f>
        <v>296927.86410422996</v>
      </c>
      <c r="HA28" s="357">
        <f t="shared" ref="HA28" si="101">GY28*$C$28</f>
        <v>305835.70002735686</v>
      </c>
      <c r="HC28" s="357">
        <f t="shared" ref="HC28" si="102">HA28*$C$28</f>
        <v>315010.77102817758</v>
      </c>
      <c r="HE28" s="357">
        <f t="shared" ref="HE28" si="103">HC28*$C$28</f>
        <v>324461.0941590229</v>
      </c>
      <c r="HG28" s="357">
        <f t="shared" ref="HG28" si="104">HE28*$C$28</f>
        <v>334194.92698379362</v>
      </c>
      <c r="HI28" s="357">
        <f t="shared" ref="HI28" si="105">HG28*$C$28</f>
        <v>344220.77479330741</v>
      </c>
      <c r="HK28" s="357">
        <f t="shared" ref="HK28" si="106">HI28*$C$28</f>
        <v>354547.39803710667</v>
      </c>
      <c r="HM28" s="357">
        <f t="shared" ref="HM28" si="107">HK28*$C$28</f>
        <v>365183.81997821986</v>
      </c>
      <c r="HO28" s="357">
        <f t="shared" ref="HO28" si="108">HM28*$C$28</f>
        <v>376139.33457756648</v>
      </c>
      <c r="HQ28" s="357">
        <f t="shared" ref="HQ28" si="109">HO28*$C$28</f>
        <v>387423.51461489347</v>
      </c>
      <c r="HS28" s="357">
        <f t="shared" ref="HS28" si="110">HQ28*$C$28</f>
        <v>399046.22005334031</v>
      </c>
      <c r="HU28" s="357">
        <f t="shared" ref="HU28" si="111">HS28*$C$28</f>
        <v>411017.60665494052</v>
      </c>
      <c r="HW28" s="357">
        <f t="shared" ref="HW28" si="112">HU28*$C$28</f>
        <v>423348.13485458877</v>
      </c>
      <c r="HY28" s="357">
        <f t="shared" ref="HY28" si="113">HW28*$C$28</f>
        <v>436048.57890022645</v>
      </c>
      <c r="IA28" s="357">
        <f t="shared" ref="IA28" si="114">HY28*$C$28</f>
        <v>449130.03626723326</v>
      </c>
      <c r="IC28" s="357">
        <f t="shared" ref="IC28" si="115">IA28*$C$28</f>
        <v>462603.93735525024</v>
      </c>
      <c r="IE28" s="357">
        <f t="shared" ref="IE28" si="116">IC28*$C$28</f>
        <v>476482.05547590775</v>
      </c>
      <c r="IG28" s="357">
        <f t="shared" ref="IG28" si="117">IE28*$C$28</f>
        <v>490776.51714018499</v>
      </c>
      <c r="II28" s="357">
        <f t="shared" ref="II28" si="118">IG28*$C$28</f>
        <v>505499.81265439058</v>
      </c>
      <c r="IK28" s="357">
        <f t="shared" ref="IK28" si="119">II28*$C$28</f>
        <v>520664.80703402229</v>
      </c>
      <c r="IM28" s="357">
        <f t="shared" ref="IM28" si="120">IK28*$C$28</f>
        <v>536284.75124504301</v>
      </c>
      <c r="IO28" s="357">
        <f t="shared" ref="IO28" si="121">IM28*$C$28</f>
        <v>552373.29378239426</v>
      </c>
      <c r="IQ28" s="357">
        <f t="shared" ref="IQ28" si="122">IO28*$C$28</f>
        <v>568944.49259586609</v>
      </c>
      <c r="IS28" s="357">
        <f t="shared" ref="IS28" si="123">IQ28*$C$28</f>
        <v>586012.82737374213</v>
      </c>
      <c r="IU28" s="357">
        <f t="shared" ref="IU28" si="124">IS28*$C$28</f>
        <v>603593.21219495439</v>
      </c>
      <c r="IW28" s="357">
        <f t="shared" ref="IW28" si="125">IU28*$C$28</f>
        <v>621701.00856080302</v>
      </c>
      <c r="IY28" s="357">
        <f t="shared" ref="IY28" si="126">IW28*$C$28</f>
        <v>640352.03881762712</v>
      </c>
      <c r="JA28" s="357">
        <f t="shared" ref="JA28" si="127">IY28*$C$28</f>
        <v>659562.59998215595</v>
      </c>
      <c r="JC28" s="357">
        <f t="shared" ref="JC28" si="128">JA28*$C$28</f>
        <v>679349.4779816207</v>
      </c>
      <c r="JE28" s="357">
        <f t="shared" ref="JE28" si="129">JC28*$C$28</f>
        <v>699729.96232106932</v>
      </c>
      <c r="JG28" s="357">
        <f t="shared" ref="JG28" si="130">JE28*$C$28</f>
        <v>720721.86119070137</v>
      </c>
      <c r="JI28" s="357">
        <f t="shared" ref="JI28" si="131">JG28*$C$28</f>
        <v>742343.51702642243</v>
      </c>
      <c r="JK28" s="357">
        <f t="shared" ref="JK28" si="132">JI28*$C$28</f>
        <v>764613.82253721508</v>
      </c>
      <c r="JM28" s="357">
        <f t="shared" ref="JM28" si="133">JK28*$C$28</f>
        <v>787552.23721333151</v>
      </c>
      <c r="JO28" s="357">
        <f t="shared" ref="JO28" si="134">JM28*$C$28</f>
        <v>811178.8043297315</v>
      </c>
      <c r="JQ28" s="357">
        <f t="shared" ref="JQ28" si="135">JO28*$C$28</f>
        <v>835514.16845962347</v>
      </c>
      <c r="JS28" s="357">
        <f t="shared" ref="JS28" si="136">JQ28*$C$28</f>
        <v>860579.59351341217</v>
      </c>
      <c r="JU28" s="357">
        <f t="shared" ref="JU28" si="137">JS28*$C$28</f>
        <v>886396.98131881456</v>
      </c>
      <c r="JW28" s="357">
        <f t="shared" ref="JW28" si="138">JU28*$C$28</f>
        <v>912988.89075837901</v>
      </c>
      <c r="JY28" s="357">
        <f t="shared" ref="JY28" si="139">JW28*$C$28</f>
        <v>940378.55748113035</v>
      </c>
      <c r="KA28" s="357">
        <f t="shared" ref="KA28" si="140">JY28*$C$28</f>
        <v>968589.9142055643</v>
      </c>
      <c r="KC28" s="357">
        <f t="shared" ref="KC28" si="141">KA28*$C$28</f>
        <v>997647.61163173127</v>
      </c>
      <c r="KE28" s="357">
        <f t="shared" ref="KE28" si="142">KC28*$C$28</f>
        <v>1027577.0399806832</v>
      </c>
      <c r="KG28" s="357">
        <f t="shared" ref="KG28" si="143">KE28*$C$28</f>
        <v>1058404.3511801038</v>
      </c>
      <c r="KI28" s="357">
        <f t="shared" ref="KI28" si="144">KG28*$C$28</f>
        <v>1090156.4817155069</v>
      </c>
      <c r="KK28" s="357">
        <f t="shared" ref="KK28" si="145">KI28*$C$28</f>
        <v>1122861.1761669721</v>
      </c>
      <c r="KM28" s="357">
        <f t="shared" ref="KM28" si="146">KK28*$C$28</f>
        <v>1156547.0114519813</v>
      </c>
      <c r="KO28" s="357">
        <f t="shared" ref="KO28" si="147">KM28*$C$28</f>
        <v>1191243.4217955407</v>
      </c>
      <c r="KQ28" s="357">
        <f t="shared" ref="KQ28" si="148">KO28*$C$28</f>
        <v>1226980.7244494071</v>
      </c>
      <c r="KS28" s="357">
        <f t="shared" ref="KS28" si="149">KQ28*$C$28</f>
        <v>1263790.1461828894</v>
      </c>
      <c r="KU28" s="357">
        <f t="shared" ref="KU28" si="150">KS28*$C$28</f>
        <v>1301703.850568376</v>
      </c>
      <c r="KW28" s="357">
        <f t="shared" ref="KW28" si="151">KU28*$C$28</f>
        <v>1340754.9660854274</v>
      </c>
      <c r="KY28" s="357">
        <f t="shared" ref="KY28" si="152">KW28*$C$28</f>
        <v>1380977.6150679903</v>
      </c>
      <c r="LA28" s="357">
        <f t="shared" ref="LA28" si="153">KY28*$C$28</f>
        <v>1422406.94352003</v>
      </c>
      <c r="LC28" s="357">
        <f t="shared" ref="LC28" si="154">LA28*$C$28</f>
        <v>1465079.151825631</v>
      </c>
      <c r="LE28" s="357">
        <f t="shared" ref="LE28" si="155">LC28*$C$28</f>
        <v>1509031.5263803999</v>
      </c>
      <c r="LG28" s="357">
        <f t="shared" ref="LG28" si="156">LE28*$C$28</f>
        <v>1554302.4721718121</v>
      </c>
      <c r="LI28" s="357">
        <f t="shared" ref="LI28" si="157">LG28*$C$28</f>
        <v>1600931.5463369666</v>
      </c>
      <c r="LK28" s="357">
        <f t="shared" ref="LK28" si="158">LI28*$C$28</f>
        <v>1648959.4927270757</v>
      </c>
      <c r="LM28" s="357">
        <f t="shared" ref="LM28" si="159">LK28*$C$28</f>
        <v>1698428.2775088879</v>
      </c>
      <c r="LO28" s="357">
        <f t="shared" ref="LO28" si="160">LM28*$C$28</f>
        <v>1749381.1258341547</v>
      </c>
      <c r="LQ28" s="357">
        <f t="shared" ref="LQ28" si="161">LO28*$C$28</f>
        <v>1801862.5596091794</v>
      </c>
      <c r="LS28" s="357">
        <f t="shared" ref="LS28" si="162">LQ28*$C$28</f>
        <v>1855918.4363974547</v>
      </c>
      <c r="LU28" s="357">
        <f t="shared" ref="LU28" si="163">LS28*$C$28</f>
        <v>1911595.9894893784</v>
      </c>
      <c r="LW28" s="357">
        <f t="shared" ref="LW28" si="164">LU28*$C$28</f>
        <v>1968943.8691740597</v>
      </c>
      <c r="LY28" s="357">
        <f t="shared" ref="LY28" si="165">LW28*$C$28</f>
        <v>2028012.1852492816</v>
      </c>
      <c r="MA28" s="357">
        <f t="shared" ref="MA28" si="166">LY28*$C$28</f>
        <v>2088852.5508067601</v>
      </c>
      <c r="MC28" s="357">
        <f t="shared" ref="MC28" si="167">MA28*$C$28</f>
        <v>2151518.127330963</v>
      </c>
      <c r="ME28" s="357">
        <f t="shared" ref="ME28" si="168">MC28*$C$28</f>
        <v>2216063.671150892</v>
      </c>
      <c r="MG28" s="357">
        <f t="shared" ref="MG28" si="169">ME28*$C$28</f>
        <v>2282545.5812854189</v>
      </c>
      <c r="MI28" s="357">
        <f t="shared" ref="MI28" si="170">MG28*$C$28</f>
        <v>2351021.9487239816</v>
      </c>
      <c r="MK28" s="357">
        <f t="shared" ref="MK28" si="171">MI28*$C$28</f>
        <v>2421552.6071857009</v>
      </c>
      <c r="MM28" s="357">
        <f t="shared" ref="MM28" si="172">MK28*$C$28</f>
        <v>2494199.185401272</v>
      </c>
      <c r="MO28" s="357">
        <f t="shared" ref="MO28" si="173">MM28*$C$28</f>
        <v>2569025.1609633104</v>
      </c>
      <c r="MQ28" s="357">
        <f t="shared" ref="MQ28" si="174">MO28*$C$28</f>
        <v>2646095.9157922096</v>
      </c>
      <c r="MS28" s="357">
        <f t="shared" ref="MS28" si="175">MQ28*$C$28</f>
        <v>2725478.793265976</v>
      </c>
      <c r="MU28" s="357">
        <f t="shared" ref="MU28" si="176">MS28*$C$28</f>
        <v>2807243.1570639554</v>
      </c>
      <c r="MW28" s="357">
        <f t="shared" ref="MW28" si="177">MU28*$C$28</f>
        <v>2891460.451775874</v>
      </c>
      <c r="MY28" s="357">
        <f t="shared" ref="MY28" si="178">MW28*$C$28</f>
        <v>2978204.2653291505</v>
      </c>
      <c r="NA28" s="357">
        <f t="shared" ref="NA28" si="179">MY28*$C$28</f>
        <v>3067550.3932890249</v>
      </c>
      <c r="NC28" s="357">
        <f t="shared" ref="NC28" si="180">NA28*$C$28</f>
        <v>3159576.9050876959</v>
      </c>
      <c r="NE28" s="357">
        <f t="shared" ref="NE28" si="181">NC28*$C$28</f>
        <v>3254364.2122403267</v>
      </c>
      <c r="NG28" s="357">
        <f t="shared" ref="NG28" si="182">NE28*$C$28</f>
        <v>3351995.1386075364</v>
      </c>
      <c r="NI28" s="357">
        <f t="shared" ref="NI28" si="183">NG28*$C$28</f>
        <v>3452554.9927657628</v>
      </c>
      <c r="NK28" s="357">
        <f t="shared" ref="NK28" si="184">NI28*$C$28</f>
        <v>3556131.6425487357</v>
      </c>
      <c r="NM28" s="357">
        <f t="shared" ref="NM28" si="185">NK28*$C$28</f>
        <v>3662815.5918251979</v>
      </c>
      <c r="NO28" s="357">
        <f t="shared" ref="NO28" si="186">NM28*$C$28</f>
        <v>3772700.059579954</v>
      </c>
      <c r="NQ28" s="357">
        <f t="shared" ref="NQ28" si="187">NO28*$C$28</f>
        <v>3885881.061367353</v>
      </c>
      <c r="NS28" s="357">
        <f t="shared" ref="NS28" si="188">NQ28*$C$28</f>
        <v>4002457.4932083734</v>
      </c>
      <c r="NU28" s="357">
        <f t="shared" ref="NU28" si="189">NS28*$C$28</f>
        <v>4122531.2180046248</v>
      </c>
      <c r="NW28" s="357">
        <f t="shared" ref="NW28" si="190">NU28*$C$28</f>
        <v>4246207.1545447633</v>
      </c>
      <c r="NY28" s="357">
        <f t="shared" ref="NY28" si="191">NW28*$C$28</f>
        <v>4373593.3691811059</v>
      </c>
      <c r="OA28" s="357">
        <f t="shared" ref="OA28" si="192">NY28*$C$28</f>
        <v>4504801.1702565392</v>
      </c>
      <c r="OC28" s="357">
        <f t="shared" ref="OC28" si="193">OA28*$C$28</f>
        <v>4639945.2053642357</v>
      </c>
      <c r="OE28" s="357">
        <f t="shared" ref="OE28" si="194">OC28*$C$28</f>
        <v>4779143.5615251632</v>
      </c>
      <c r="OG28" s="357">
        <f t="shared" ref="OG28" si="195">OE28*$C$28</f>
        <v>4922517.8683709186</v>
      </c>
      <c r="OI28" s="357">
        <f t="shared" ref="OI28" si="196">OG28*$C$28</f>
        <v>5070193.4044220466</v>
      </c>
      <c r="OK28" s="357">
        <f t="shared" ref="OK28" si="197">OI28*$C$28</f>
        <v>5222299.2065547081</v>
      </c>
      <c r="OM28" s="357">
        <f t="shared" ref="OM28" si="198">OK28*$C$28</f>
        <v>5378968.1827513492</v>
      </c>
      <c r="OO28" s="357">
        <f t="shared" ref="OO28" si="199">OM28*$C$28</f>
        <v>5540337.2282338897</v>
      </c>
      <c r="OQ28" s="357">
        <f t="shared" ref="OQ28" si="200">OO28*$C$28</f>
        <v>5706547.3450809065</v>
      </c>
      <c r="OS28" s="357">
        <f t="shared" ref="OS28" si="201">OQ28*$C$28</f>
        <v>5877743.7654333338</v>
      </c>
      <c r="OU28" s="357">
        <f t="shared" ref="OU28" si="202">OS28*$C$28</f>
        <v>6054076.0783963343</v>
      </c>
      <c r="OW28" s="357">
        <f t="shared" ref="OW28" si="203">OU28*$C$28</f>
        <v>6235698.3607482249</v>
      </c>
      <c r="OY28" s="357">
        <f t="shared" ref="OY28" si="204">OW28*$C$28</f>
        <v>6422769.3115706714</v>
      </c>
      <c r="PA28" s="357">
        <f t="shared" ref="PA28" si="205">OY28*$C$28</f>
        <v>6615452.390917792</v>
      </c>
      <c r="PC28" s="357">
        <f t="shared" ref="PC28" si="206">PA28*$C$28</f>
        <v>6813915.9626453258</v>
      </c>
      <c r="PE28" s="357">
        <f t="shared" ref="PE28" si="207">PC28*$C$28</f>
        <v>7018333.4415246854</v>
      </c>
      <c r="PG28" s="357">
        <f t="shared" ref="PG28" si="208">PE28*$C$28</f>
        <v>7228883.4447704265</v>
      </c>
      <c r="PI28" s="357">
        <f t="shared" ref="PI28" si="209">PG28*$C$28</f>
        <v>7445749.9481135393</v>
      </c>
      <c r="PK28" s="357">
        <f t="shared" ref="PK28" si="210">PI28*$C$28</f>
        <v>7669122.4465569453</v>
      </c>
      <c r="PM28" s="357">
        <f t="shared" ref="PM28" si="211">PK28*$C$28</f>
        <v>7899196.1199536538</v>
      </c>
      <c r="PO28" s="357">
        <f t="shared" ref="PO28" si="212">PM28*$C$28</f>
        <v>8136172.0035522636</v>
      </c>
      <c r="PQ28" s="357">
        <f t="shared" ref="PQ28" si="213">PO28*$C$28</f>
        <v>8380257.1636588313</v>
      </c>
      <c r="PS28" s="357">
        <f t="shared" ref="PS28" si="214">PQ28*$C$28</f>
        <v>8631664.8785685971</v>
      </c>
      <c r="PU28" s="357">
        <f t="shared" ref="PU28" si="215">PS28*$C$28</f>
        <v>8890614.8249256555</v>
      </c>
      <c r="PW28" s="357">
        <f t="shared" ref="PW28" si="216">PU28*$C$28</f>
        <v>9157333.2696734257</v>
      </c>
      <c r="PY28" s="357">
        <f t="shared" ref="PY28" si="217">PW28*$C$28</f>
        <v>9432053.2677636296</v>
      </c>
      <c r="QA28" s="357">
        <f t="shared" ref="QA28" si="218">PY28*$C$28</f>
        <v>9715014.8657965381</v>
      </c>
      <c r="QC28" s="357">
        <f t="shared" ref="QC28" si="219">QA28*$C$28</f>
        <v>10006465.311770434</v>
      </c>
      <c r="QE28" s="357">
        <f t="shared" ref="QE28" si="220">QC28*$C$28</f>
        <v>10306659.271123547</v>
      </c>
      <c r="QG28" s="357">
        <f t="shared" ref="QG28" si="221">QE28*$C$28</f>
        <v>10615859.049257254</v>
      </c>
      <c r="QI28" s="357">
        <f t="shared" ref="QI28" si="222">QG28*$C$28</f>
        <v>10934334.820734972</v>
      </c>
      <c r="QK28" s="357">
        <f t="shared" ref="QK28" si="223">QI28*$C$28</f>
        <v>11262364.865357021</v>
      </c>
      <c r="QM28" s="357">
        <f t="shared" ref="QM28" si="224">QK28*$C$28</f>
        <v>11600235.811317733</v>
      </c>
      <c r="QO28" s="357">
        <f t="shared" ref="QO28" si="225">QM28*$C$28</f>
        <v>11948242.885657264</v>
      </c>
      <c r="QQ28" s="357">
        <f t="shared" ref="QQ28" si="226">QO28*$C$28</f>
        <v>12306690.172226982</v>
      </c>
      <c r="QS28" s="357">
        <f t="shared" ref="QS28" si="227">QQ28*$C$28</f>
        <v>12675890.877393791</v>
      </c>
      <c r="QU28" s="357">
        <f t="shared" ref="QU28" si="228">QS28*$C$28</f>
        <v>13056167.603715606</v>
      </c>
      <c r="QW28" s="357">
        <f t="shared" ref="QW28" si="229">QU28*$C$28</f>
        <v>13447852.631827075</v>
      </c>
      <c r="QY28" s="357">
        <f t="shared" ref="QY28" si="230">QW28*$C$28</f>
        <v>13851288.210781887</v>
      </c>
      <c r="RA28" s="357">
        <f t="shared" ref="RA28" si="231">QY28*$C$28</f>
        <v>14266826.857105345</v>
      </c>
      <c r="RC28" s="357">
        <f t="shared" ref="RC28" si="232">RA28*$C$28</f>
        <v>14694831.662818504</v>
      </c>
      <c r="RE28" s="357">
        <f t="shared" ref="RE28" si="233">RC28*$C$28</f>
        <v>15135676.612703061</v>
      </c>
      <c r="RG28" s="357">
        <f t="shared" ref="RG28" si="234">RE28*$C$28</f>
        <v>15589746.911084153</v>
      </c>
      <c r="RI28" s="357">
        <f t="shared" ref="RI28" si="235">RG28*$C$28</f>
        <v>16057439.318416677</v>
      </c>
      <c r="RK28" s="357">
        <f t="shared" ref="RK28" si="236">RI28*$C$28</f>
        <v>16539162.497969178</v>
      </c>
      <c r="RM28" s="357">
        <f t="shared" ref="RM28" si="237">RK28*$C$28</f>
        <v>17035337.372908253</v>
      </c>
      <c r="RO28" s="357">
        <f t="shared" ref="RO28" si="238">RM28*$C$28</f>
        <v>17546397.494095501</v>
      </c>
      <c r="RQ28" s="357">
        <f t="shared" ref="RQ28" si="239">RO28*$C$28</f>
        <v>18072789.418918367</v>
      </c>
      <c r="RS28" s="357">
        <f t="shared" ref="RS28" si="240">RQ28*$C$28</f>
        <v>18614973.101485919</v>
      </c>
      <c r="RU28" s="357">
        <f t="shared" ref="RU28" si="241">RS28*$C$28</f>
        <v>19173422.294530496</v>
      </c>
      <c r="RW28" s="357">
        <f t="shared" ref="RW28" si="242">RU28*$C$28</f>
        <v>19748624.963366412</v>
      </c>
      <c r="RY28" s="357">
        <f t="shared" ref="RY28" si="243">RW28*$C$28</f>
        <v>20341083.712267406</v>
      </c>
      <c r="SA28" s="357">
        <f t="shared" ref="SA28" si="244">RY28*$C$28</f>
        <v>20951316.223635428</v>
      </c>
      <c r="SC28" s="357">
        <f t="shared" ref="SC28" si="245">SA28*$C$28</f>
        <v>21579855.71034449</v>
      </c>
      <c r="SE28" s="357">
        <f t="shared" ref="SE28" si="246">SC28*$C$28</f>
        <v>22227251.381654825</v>
      </c>
      <c r="SG28" s="357">
        <f t="shared" ref="SG28" si="247">SE28*$C$28</f>
        <v>22894068.923104469</v>
      </c>
      <c r="SI28" s="357">
        <f t="shared" ref="SI28" si="248">SG28*$C$28</f>
        <v>23580890.990797602</v>
      </c>
      <c r="SK28" s="357">
        <f t="shared" ref="SK28" si="249">SI28*$C$28</f>
        <v>24288317.720521532</v>
      </c>
      <c r="SM28" s="357">
        <f t="shared" ref="SM28" si="250">SK28*$C$28</f>
        <v>25016967.25213718</v>
      </c>
      <c r="SO28" s="357">
        <f t="shared" ref="SO28" si="251">SM28*$C$28</f>
        <v>25767476.269701298</v>
      </c>
      <c r="SQ28" s="357">
        <f t="shared" ref="SQ28" si="252">SO28*$C$28</f>
        <v>26540500.557792339</v>
      </c>
      <c r="SS28" s="357">
        <f t="shared" ref="SS28" si="253">SQ28*$C$28</f>
        <v>27336715.574526109</v>
      </c>
      <c r="SU28" s="357">
        <f t="shared" ref="SU28" si="254">SS28*$C$28</f>
        <v>28156817.041761894</v>
      </c>
      <c r="SW28" s="357">
        <f t="shared" ref="SW28" si="255">SU28*$C$28</f>
        <v>29001521.553014752</v>
      </c>
      <c r="SY28" s="357">
        <f t="shared" ref="SY28" si="256">SW28*$C$28</f>
        <v>29871567.199605193</v>
      </c>
      <c r="TA28" s="357">
        <f t="shared" ref="TA28" si="257">SY28*$C$28</f>
        <v>30767714.215593349</v>
      </c>
      <c r="TC28" s="357">
        <f t="shared" ref="TC28" si="258">TA28*$C$28</f>
        <v>31690745.642061152</v>
      </c>
      <c r="TE28" s="357">
        <f t="shared" ref="TE28" si="259">TC28*$C$28</f>
        <v>32641468.011322986</v>
      </c>
      <c r="TG28" s="357">
        <f t="shared" ref="TG28" si="260">TE28*$C$28</f>
        <v>33620712.051662676</v>
      </c>
      <c r="TI28" s="357">
        <f t="shared" ref="TI28" si="261">TG28*$C$28</f>
        <v>34629333.41321256</v>
      </c>
      <c r="TK28" s="357">
        <f t="shared" ref="TK28" si="262">TI28*$C$28</f>
        <v>35668213.415608935</v>
      </c>
      <c r="TM28" s="357">
        <f t="shared" ref="TM28" si="263">TK28*$C$28</f>
        <v>36738259.818077207</v>
      </c>
      <c r="TO28" s="357">
        <f t="shared" ref="TO28" si="264">TM28*$C$28</f>
        <v>37840407.612619527</v>
      </c>
      <c r="TQ28" s="357">
        <f t="shared" ref="TQ28" si="265">TO28*$C$28</f>
        <v>38975619.840998113</v>
      </c>
      <c r="TS28" s="357">
        <f t="shared" ref="TS28" si="266">TQ28*$C$28</f>
        <v>40144888.436228059</v>
      </c>
      <c r="TU28" s="357">
        <f t="shared" ref="TU28" si="267">TS28*$C$28</f>
        <v>41349235.0893149</v>
      </c>
      <c r="TW28" s="357">
        <f t="shared" ref="TW28" si="268">TU28*$C$28</f>
        <v>42589712.14199435</v>
      </c>
      <c r="TY28" s="357">
        <f t="shared" ref="TY28" si="269">TW28*$C$28</f>
        <v>43867403.506254181</v>
      </c>
      <c r="UA28" s="357">
        <f t="shared" ref="UA28" si="270">TY28*$C$28</f>
        <v>45183425.611441806</v>
      </c>
      <c r="UC28" s="357">
        <f t="shared" ref="UC28" si="271">UA28*$C$28</f>
        <v>46538928.379785061</v>
      </c>
      <c r="UE28" s="357">
        <f t="shared" ref="UE28" si="272">UC28*$C$28</f>
        <v>47935096.231178612</v>
      </c>
      <c r="UG28" s="357">
        <f t="shared" ref="UG28" si="273">UE28*$C$28</f>
        <v>49373149.118113972</v>
      </c>
      <c r="UI28" s="357">
        <f t="shared" ref="UI28" si="274">UG28*$C$28</f>
        <v>50854343.591657393</v>
      </c>
      <c r="UK28" s="357">
        <f t="shared" ref="UK28" si="275">UI28*$C$28</f>
        <v>52379973.899407119</v>
      </c>
      <c r="UM28" s="357">
        <f t="shared" ref="UM28" si="276">UK28*$C$28</f>
        <v>53951373.116389334</v>
      </c>
      <c r="UO28" s="357">
        <f t="shared" ref="UO28" si="277">UM28*$C$28</f>
        <v>55569914.309881017</v>
      </c>
      <c r="UQ28" s="357">
        <f t="shared" ref="UQ28" si="278">UO28*$C$28</f>
        <v>57237011.739177451</v>
      </c>
      <c r="US28" s="357">
        <f t="shared" ref="US28" si="279">UQ28*$C$28</f>
        <v>58954122.091352776</v>
      </c>
      <c r="UU28" s="357">
        <f t="shared" ref="UU28" si="280">US28*$C$28</f>
        <v>60722745.754093364</v>
      </c>
      <c r="UW28" s="357">
        <f t="shared" ref="UW28" si="281">UU28*$C$28</f>
        <v>62544428.126716167</v>
      </c>
      <c r="UY28" s="357">
        <f t="shared" ref="UY28" si="282">UW28*$C$28</f>
        <v>64420760.97051765</v>
      </c>
      <c r="VA28" s="357">
        <f t="shared" ref="VA28" si="283">UY28*$C$28</f>
        <v>66353383.799633183</v>
      </c>
      <c r="VC28" s="357">
        <f t="shared" ref="VC28" si="284">VA28*$C$28</f>
        <v>68343985.313622177</v>
      </c>
      <c r="VE28" s="357">
        <f t="shared" ref="VE28" si="285">VC28*$C$28</f>
        <v>70394304.873030841</v>
      </c>
      <c r="VG28" s="357">
        <f t="shared" ref="VG28" si="286">VE28*$C$28</f>
        <v>72506134.019221768</v>
      </c>
      <c r="VI28" s="357">
        <f t="shared" ref="VI28" si="287">VG28*$C$28</f>
        <v>74681318.039798424</v>
      </c>
      <c r="VK28" s="357">
        <f t="shared" ref="VK28" si="288">VI28*$C$28</f>
        <v>76921757.580992386</v>
      </c>
      <c r="VM28" s="357">
        <f t="shared" ref="VM28" si="289">VK28*$C$28</f>
        <v>79229410.308422163</v>
      </c>
      <c r="VO28" s="357">
        <f t="shared" ref="VO28" si="290">VM28*$C$28</f>
        <v>81606292.617674828</v>
      </c>
      <c r="VQ28" s="357">
        <f t="shared" ref="VQ28" si="291">VO28*$C$28</f>
        <v>84054481.396205068</v>
      </c>
      <c r="VS28" s="357">
        <f t="shared" ref="VS28" si="292">VQ28*$C$28</f>
        <v>86576115.838091224</v>
      </c>
      <c r="VU28" s="357">
        <f t="shared" ref="VU28" si="293">VS28*$C$28</f>
        <v>89173399.313233957</v>
      </c>
      <c r="VW28" s="357">
        <f t="shared" ref="VW28" si="294">VU28*$C$28</f>
        <v>91848601.29263097</v>
      </c>
      <c r="VY28" s="357">
        <f t="shared" ref="VY28" si="295">VW28*$C$28</f>
        <v>94604059.331409901</v>
      </c>
      <c r="WA28" s="357">
        <f t="shared" ref="WA28" si="296">VY28*$C$28</f>
        <v>97442181.111352205</v>
      </c>
      <c r="WC28" s="357">
        <f t="shared" ref="WC28" si="297">WA28*$C$28</f>
        <v>100365446.54469277</v>
      </c>
      <c r="WE28" s="357">
        <f t="shared" ref="WE28" si="298">WC28*$C$28</f>
        <v>103376409.94103356</v>
      </c>
      <c r="WG28" s="357">
        <f t="shared" ref="WG28" si="299">WE28*$C$28</f>
        <v>106477702.23926456</v>
      </c>
      <c r="WI28" s="357">
        <f t="shared" ref="WI28" si="300">WG28*$C$28</f>
        <v>109672033.3064425</v>
      </c>
      <c r="WK28" s="357">
        <f t="shared" ref="WK28" si="301">WI28*$C$28</f>
        <v>112962194.30563578</v>
      </c>
      <c r="WM28" s="357">
        <f t="shared" ref="WM28" si="302">WK28*$C$28</f>
        <v>116351060.13480486</v>
      </c>
      <c r="WO28" s="357">
        <f t="shared" ref="WO28" si="303">WM28*$C$28</f>
        <v>119841591.938849</v>
      </c>
      <c r="WQ28" s="357">
        <f t="shared" ref="WQ28" si="304">WO28*$C$28</f>
        <v>123436839.69701448</v>
      </c>
      <c r="WS28" s="357">
        <f t="shared" ref="WS28" si="305">WQ28*$C$28</f>
        <v>127139944.88792492</v>
      </c>
      <c r="WU28" s="357">
        <f t="shared" ref="WU28" si="306">WS28*$C$28</f>
        <v>130954143.23456268</v>
      </c>
      <c r="WW28" s="357">
        <f t="shared" ref="WW28" si="307">WU28*$C$28</f>
        <v>134882767.53159955</v>
      </c>
      <c r="WY28" s="357">
        <f t="shared" ref="WY28" si="308">WW28*$C$28</f>
        <v>138929250.55754754</v>
      </c>
      <c r="XA28" s="357">
        <f t="shared" ref="XA28" si="309">WY28*$C$28</f>
        <v>143097128.07427397</v>
      </c>
      <c r="XC28" s="357">
        <f t="shared" ref="XC28" si="310">XA28*$C$28</f>
        <v>147390041.91650221</v>
      </c>
      <c r="XE28" s="357">
        <f t="shared" ref="XE28" si="311">XC28*$C$28</f>
        <v>151811743.17399728</v>
      </c>
      <c r="XG28" s="357">
        <f t="shared" ref="XG28" si="312">XE28*$C$28</f>
        <v>156366095.46921721</v>
      </c>
      <c r="XI28" s="357">
        <f t="shared" ref="XI28" si="313">XG28*$C$28</f>
        <v>161057078.33329374</v>
      </c>
      <c r="XK28" s="357">
        <f t="shared" ref="XK28" si="314">XI28*$C$28</f>
        <v>165888790.68329254</v>
      </c>
      <c r="XM28" s="357">
        <f t="shared" ref="XM28" si="315">XK28*$C$28</f>
        <v>170865454.40379131</v>
      </c>
      <c r="XO28" s="357">
        <f t="shared" ref="XO28" si="316">XM28*$C$28</f>
        <v>175991418.03590506</v>
      </c>
      <c r="XQ28" s="357">
        <f t="shared" ref="XQ28" si="317">XO28*$C$28</f>
        <v>181271160.57698223</v>
      </c>
      <c r="XS28" s="357">
        <f t="shared" ref="XS28" si="318">XQ28*$C$28</f>
        <v>186709295.3942917</v>
      </c>
      <c r="XU28" s="357">
        <f t="shared" ref="XU28" si="319">XS28*$C$28</f>
        <v>192310574.25612044</v>
      </c>
      <c r="XW28" s="357">
        <f t="shared" ref="XW28" si="320">XU28*$C$28</f>
        <v>198079891.48380405</v>
      </c>
      <c r="XY28" s="357">
        <f t="shared" ref="XY28" si="321">XW28*$C$28</f>
        <v>204022288.22831818</v>
      </c>
      <c r="YA28" s="357">
        <f t="shared" ref="YA28" si="322">XY28*$C$28</f>
        <v>210142956.87516773</v>
      </c>
      <c r="YC28" s="357">
        <f t="shared" ref="YC28" si="323">YA28*$C$28</f>
        <v>216447245.58142278</v>
      </c>
      <c r="YE28" s="357">
        <f t="shared" ref="YE28" si="324">YC28*$C$28</f>
        <v>222940662.94886547</v>
      </c>
      <c r="YG28" s="357">
        <f t="shared" ref="YG28" si="325">YE28*$C$28</f>
        <v>229628882.83733144</v>
      </c>
      <c r="YI28" s="357">
        <f t="shared" ref="YI28" si="326">YG28*$C$28</f>
        <v>236517749.32245138</v>
      </c>
      <c r="YK28" s="357">
        <f t="shared" ref="YK28" si="327">YI28*$C$28</f>
        <v>243613281.80212492</v>
      </c>
      <c r="YM28" s="357">
        <f t="shared" ref="YM28" si="328">YK28*$C$28</f>
        <v>250921680.25618866</v>
      </c>
      <c r="YO28" s="357">
        <f t="shared" ref="YO28" si="329">YM28*$C$28</f>
        <v>258449330.66387433</v>
      </c>
      <c r="YQ28" s="357">
        <f t="shared" ref="YQ28" si="330">YO28*$C$28</f>
        <v>266202810.58379057</v>
      </c>
      <c r="YS28" s="357">
        <f t="shared" ref="YS28" si="331">YQ28*$C$28</f>
        <v>274188894.9013043</v>
      </c>
      <c r="YU28" s="357">
        <f t="shared" ref="YU28" si="332">YS28*$C$28</f>
        <v>282414561.74834347</v>
      </c>
      <c r="YW28" s="357">
        <f t="shared" ref="YW28" si="333">YU28*$C$28</f>
        <v>290886998.60079378</v>
      </c>
      <c r="YY28" s="357">
        <f t="shared" ref="YY28" si="334">YW28*$C$28</f>
        <v>299613608.55881763</v>
      </c>
      <c r="ZA28" s="357">
        <f t="shared" ref="ZA28" si="335">YY28*$C$28</f>
        <v>308602016.81558216</v>
      </c>
      <c r="ZC28" s="357">
        <f t="shared" ref="ZC28" si="336">ZA28*$C$28</f>
        <v>317860077.32004964</v>
      </c>
      <c r="ZE28" s="357">
        <f t="shared" ref="ZE28" si="337">ZC28*$C$28</f>
        <v>327395879.63965112</v>
      </c>
      <c r="ZG28" s="357">
        <f t="shared" ref="ZG28" si="338">ZE28*$C$28</f>
        <v>337217756.02884066</v>
      </c>
      <c r="ZI28" s="357">
        <f t="shared" ref="ZI28" si="339">ZG28*$C$28</f>
        <v>347334288.70970589</v>
      </c>
      <c r="ZK28" s="357">
        <f t="shared" ref="ZK28" si="340">ZI28*$C$28</f>
        <v>357754317.37099707</v>
      </c>
      <c r="ZM28" s="357">
        <f t="shared" ref="ZM28" si="341">ZK28*$C$28</f>
        <v>368486946.89212698</v>
      </c>
      <c r="ZO28" s="357">
        <f t="shared" ref="ZO28" si="342">ZM28*$C$28</f>
        <v>379541555.29889077</v>
      </c>
      <c r="ZQ28" s="357">
        <f t="shared" ref="ZQ28" si="343">ZO28*$C$28</f>
        <v>390927801.95785749</v>
      </c>
      <c r="ZS28" s="357">
        <f t="shared" ref="ZS28" si="344">ZQ28*$C$28</f>
        <v>402655636.01659322</v>
      </c>
      <c r="ZU28" s="357">
        <f t="shared" ref="ZU28" si="345">ZS28*$C$28</f>
        <v>414735305.09709102</v>
      </c>
      <c r="ZW28" s="357">
        <f t="shared" ref="ZW28" si="346">ZU28*$C$28</f>
        <v>427177364.25000376</v>
      </c>
      <c r="ZY28" s="357">
        <f t="shared" ref="ZY28" si="347">ZW28*$C$28</f>
        <v>439992685.17750388</v>
      </c>
      <c r="AAA28" s="357">
        <f t="shared" ref="AAA28" si="348">ZY28*$C$28</f>
        <v>453192465.73282903</v>
      </c>
      <c r="AAC28" s="357">
        <f t="shared" ref="AAC28" si="349">AAA28*$C$28</f>
        <v>466788239.7048139</v>
      </c>
      <c r="AAE28" s="357">
        <f t="shared" ref="AAE28" si="350">AAC28*$C$28</f>
        <v>480791886.8959583</v>
      </c>
      <c r="AAG28" s="357">
        <f t="shared" ref="AAG28" si="351">AAE28*$C$28</f>
        <v>495215643.50283706</v>
      </c>
      <c r="AAI28" s="357">
        <f t="shared" ref="AAI28" si="352">AAG28*$C$28</f>
        <v>510072112.80792218</v>
      </c>
      <c r="AAK28" s="357">
        <f t="shared" ref="AAK28" si="353">AAI28*$C$28</f>
        <v>525374276.19215989</v>
      </c>
      <c r="AAM28" s="357">
        <f t="shared" ref="AAM28" si="354">AAK28*$C$28</f>
        <v>541135504.4779247</v>
      </c>
      <c r="AAO28" s="357">
        <f t="shared" ref="AAO28" si="355">AAM28*$C$28</f>
        <v>557369569.61226249</v>
      </c>
      <c r="AAQ28" s="357">
        <f t="shared" ref="AAQ28" si="356">AAO28*$C$28</f>
        <v>574090656.70063043</v>
      </c>
      <c r="AAS28" s="357">
        <f t="shared" ref="AAS28" si="357">AAQ28*$C$28</f>
        <v>591313376.40164936</v>
      </c>
      <c r="AAU28" s="357">
        <f t="shared" ref="AAU28" si="358">AAS28*$C$28</f>
        <v>609052777.69369888</v>
      </c>
      <c r="AAW28" s="357">
        <f t="shared" ref="AAW28" si="359">AAU28*$C$28</f>
        <v>627324361.02450991</v>
      </c>
      <c r="AAY28" s="357">
        <f t="shared" ref="AAY28" si="360">AAW28*$C$28</f>
        <v>646144091.85524523</v>
      </c>
      <c r="ABA28" s="357">
        <f t="shared" ref="ABA28" si="361">AAY28*$C$28</f>
        <v>665528414.61090255</v>
      </c>
      <c r="ABC28" s="357">
        <f t="shared" ref="ABC28" si="362">ABA28*$C$28</f>
        <v>685494267.04922962</v>
      </c>
      <c r="ABE28" s="357">
        <f t="shared" ref="ABE28" si="363">ABC28*$C$28</f>
        <v>706059095.0607065</v>
      </c>
      <c r="ABG28" s="357">
        <f t="shared" ref="ABG28" si="364">ABE28*$C$28</f>
        <v>727240867.91252768</v>
      </c>
      <c r="ABI28" s="357">
        <f t="shared" ref="ABI28" si="365">ABG28*$C$28</f>
        <v>749058093.94990349</v>
      </c>
      <c r="ABK28" s="357">
        <f t="shared" ref="ABK28" si="366">ABI28*$C$28</f>
        <v>771529836.76840067</v>
      </c>
      <c r="ABM28" s="357">
        <f t="shared" ref="ABM28" si="367">ABK28*$C$28</f>
        <v>794675731.87145269</v>
      </c>
      <c r="ABO28" s="357">
        <f t="shared" ref="ABO28" si="368">ABM28*$C$28</f>
        <v>818516003.82759631</v>
      </c>
      <c r="ABQ28" s="357">
        <f t="shared" ref="ABQ28" si="369">ABO28*$C$28</f>
        <v>843071483.94242418</v>
      </c>
      <c r="ABS28" s="357">
        <f t="shared" ref="ABS28" si="370">ABQ28*$C$28</f>
        <v>868363628.46069694</v>
      </c>
      <c r="ABU28" s="357">
        <f t="shared" ref="ABU28" si="371">ABS28*$C$28</f>
        <v>894414537.31451786</v>
      </c>
      <c r="ABW28" s="357">
        <f t="shared" ref="ABW28" si="372">ABU28*$C$28</f>
        <v>921246973.4339534</v>
      </c>
      <c r="ABY28" s="357">
        <f t="shared" ref="ABY28" si="373">ABW28*$C$28</f>
        <v>948884382.63697207</v>
      </c>
      <c r="ACA28" s="357">
        <f t="shared" ref="ACA28" si="374">ABY28*$C$28</f>
        <v>977350914.11608124</v>
      </c>
      <c r="ACC28" s="357">
        <f t="shared" ref="ACC28" si="375">ACA28*$C$28</f>
        <v>1006671441.5395637</v>
      </c>
      <c r="ACE28" s="357">
        <f t="shared" ref="ACE28" si="376">ACC28*$C$28</f>
        <v>1036871584.7857506</v>
      </c>
      <c r="ACG28" s="357">
        <f t="shared" ref="ACG28" si="377">ACE28*$C$28</f>
        <v>1067977732.3293232</v>
      </c>
      <c r="ACI28" s="357">
        <f t="shared" ref="ACI28" si="378">ACG28*$C$28</f>
        <v>1100017064.2992029</v>
      </c>
      <c r="ACK28" s="357">
        <f t="shared" ref="ACK28" si="379">ACI28*$C$28</f>
        <v>1133017576.228179</v>
      </c>
      <c r="ACM28" s="357">
        <f t="shared" ref="ACM28" si="380">ACK28*$C$28</f>
        <v>1167008103.5150244</v>
      </c>
      <c r="ACO28" s="357">
        <f t="shared" ref="ACO28" si="381">ACM28*$C$28</f>
        <v>1202018346.6204753</v>
      </c>
      <c r="ACQ28" s="357">
        <f t="shared" ref="ACQ28" si="382">ACO28*$C$28</f>
        <v>1238078897.0190897</v>
      </c>
      <c r="ACS28" s="357">
        <f t="shared" ref="ACS28" si="383">ACQ28*$C$28</f>
        <v>1275221263.9296625</v>
      </c>
      <c r="ACU28" s="357">
        <f t="shared" ref="ACU28" si="384">ACS28*$C$28</f>
        <v>1313477901.8475523</v>
      </c>
      <c r="ACW28" s="357">
        <f t="shared" ref="ACW28" si="385">ACU28*$C$28</f>
        <v>1352882238.9029789</v>
      </c>
      <c r="ACY28" s="357">
        <f t="shared" ref="ACY28" si="386">ACW28*$C$28</f>
        <v>1393468706.0700684</v>
      </c>
      <c r="ADA28" s="357">
        <f t="shared" ref="ADA28" si="387">ACY28*$C$28</f>
        <v>1435272767.2521706</v>
      </c>
      <c r="ADC28" s="357">
        <f t="shared" ref="ADC28" si="388">ADA28*$C$28</f>
        <v>1478330950.2697358</v>
      </c>
      <c r="ADE28" s="357">
        <f t="shared" ref="ADE28" si="389">ADC28*$C$28</f>
        <v>1522680878.777828</v>
      </c>
      <c r="ADG28" s="357">
        <f t="shared" ref="ADG28" si="390">ADE28*$C$28</f>
        <v>1568361305.1411629</v>
      </c>
      <c r="ADI28" s="357">
        <f t="shared" ref="ADI28" si="391">ADG28*$C$28</f>
        <v>1615412144.2953978</v>
      </c>
      <c r="ADK28" s="357">
        <f t="shared" ref="ADK28" si="392">ADI28*$C$28</f>
        <v>1663874508.6242597</v>
      </c>
      <c r="ADM28" s="357">
        <f t="shared" ref="ADM28" si="393">ADK28*$C$28</f>
        <v>1713790743.8829875</v>
      </c>
      <c r="ADO28" s="357">
        <f t="shared" ref="ADO28" si="394">ADM28*$C$28</f>
        <v>1765204466.1994772</v>
      </c>
      <c r="ADQ28" s="357">
        <f t="shared" ref="ADQ28" si="395">ADO28*$C$28</f>
        <v>1818160600.1854615</v>
      </c>
      <c r="ADS28" s="357">
        <f t="shared" ref="ADS28" si="396">ADQ28*$C$28</f>
        <v>1872705418.1910255</v>
      </c>
      <c r="ADU28" s="357">
        <f t="shared" ref="ADU28" si="397">ADS28*$C$28</f>
        <v>1928886580.7367563</v>
      </c>
      <c r="ADW28" s="357">
        <f t="shared" ref="ADW28" si="398">ADU28*$C$28</f>
        <v>1986753178.158859</v>
      </c>
      <c r="ADY28" s="357">
        <f t="shared" ref="ADY28" si="399">ADW28*$C$28</f>
        <v>2046355773.5036249</v>
      </c>
      <c r="AEA28" s="357">
        <f t="shared" ref="AEA28" si="400">ADY28*$C$28</f>
        <v>2107746446.7087338</v>
      </c>
      <c r="AEC28" s="357">
        <f t="shared" ref="AEC28" si="401">AEA28*$C$28</f>
        <v>2170978840.1099958</v>
      </c>
      <c r="AEE28" s="357">
        <f t="shared" ref="AEE28" si="402">AEC28*$C$28</f>
        <v>2236108205.3132958</v>
      </c>
      <c r="AEG28" s="357">
        <f t="shared" ref="AEG28" si="403">AEE28*$C$28</f>
        <v>2303191451.4726949</v>
      </c>
      <c r="AEI28" s="357">
        <f t="shared" ref="AEI28" si="404">AEG28*$C$28</f>
        <v>2372287195.0168757</v>
      </c>
      <c r="AEK28" s="357">
        <f t="shared" ref="AEK28" si="405">AEI28*$C$28</f>
        <v>2443455810.867382</v>
      </c>
      <c r="AEM28" s="357">
        <f t="shared" ref="AEM28" si="406">AEK28*$C$28</f>
        <v>2516759485.1934037</v>
      </c>
      <c r="AEO28" s="357">
        <f t="shared" ref="AEO28" si="407">AEM28*$C$28</f>
        <v>2592262269.7492061</v>
      </c>
      <c r="AEQ28" s="357">
        <f t="shared" ref="AEQ28" si="408">AEO28*$C$28</f>
        <v>2670030137.8416824</v>
      </c>
      <c r="AES28" s="357">
        <f t="shared" ref="AES28" si="409">AEQ28*$C$28</f>
        <v>2750131041.976933</v>
      </c>
      <c r="AEU28" s="357">
        <f t="shared" ref="AEU28" si="410">AES28*$C$28</f>
        <v>2832634973.2362409</v>
      </c>
      <c r="AEW28" s="357">
        <f t="shared" ref="AEW28" si="411">AEU28*$C$28</f>
        <v>2917614022.4333282</v>
      </c>
      <c r="AEY28" s="357">
        <f t="shared" ref="AEY28" si="412">AEW28*$C$28</f>
        <v>3005142443.106328</v>
      </c>
      <c r="AFA28" s="357">
        <f t="shared" ref="AFA28" si="413">AEY28*$C$28</f>
        <v>3095296716.399518</v>
      </c>
      <c r="AFC28" s="357">
        <f t="shared" ref="AFC28" si="414">AFA28*$C$28</f>
        <v>3188155617.8915038</v>
      </c>
      <c r="AFE28" s="357">
        <f t="shared" ref="AFE28" si="415">AFC28*$C$28</f>
        <v>3283800286.4282489</v>
      </c>
      <c r="AFG28" s="357">
        <f t="shared" ref="AFG28" si="416">AFE28*$C$28</f>
        <v>3382314295.0210962</v>
      </c>
      <c r="AFI28" s="357">
        <f t="shared" ref="AFI28" si="417">AFG28*$C$28</f>
        <v>3483783723.8717294</v>
      </c>
      <c r="AFK28" s="357">
        <f t="shared" ref="AFK28" si="418">AFI28*$C$28</f>
        <v>3588297235.5878816</v>
      </c>
      <c r="AFM28" s="357">
        <f t="shared" ref="AFM28" si="419">AFK28*$C$28</f>
        <v>3695946152.6555181</v>
      </c>
      <c r="AFO28" s="357">
        <f t="shared" ref="AFO28" si="420">AFM28*$C$28</f>
        <v>3806824537.2351837</v>
      </c>
      <c r="AFQ28" s="357">
        <f t="shared" ref="AFQ28" si="421">AFO28*$C$28</f>
        <v>3921029273.3522391</v>
      </c>
      <c r="AFS28" s="357">
        <f t="shared" ref="AFS28" si="422">AFQ28*$C$28</f>
        <v>4038660151.5528064</v>
      </c>
      <c r="AFU28" s="357">
        <f t="shared" ref="AFU28" si="423">AFS28*$C$28</f>
        <v>4159819956.0993905</v>
      </c>
      <c r="AFW28" s="357">
        <f t="shared" ref="AFW28" si="424">AFU28*$C$28</f>
        <v>4284614554.7823725</v>
      </c>
      <c r="AFY28" s="357">
        <f t="shared" ref="AFY28" si="425">AFW28*$C$28</f>
        <v>4413152991.4258442</v>
      </c>
      <c r="AGA28" s="357">
        <f t="shared" ref="AGA28" si="426">AFY28*$C$28</f>
        <v>4545547581.1686201</v>
      </c>
      <c r="AGC28" s="357">
        <f t="shared" ref="AGC28" si="427">AGA28*$C$28</f>
        <v>4681914008.6036787</v>
      </c>
      <c r="AGE28" s="357">
        <f t="shared" ref="AGE28" si="428">AGC28*$C$28</f>
        <v>4822371428.8617887</v>
      </c>
      <c r="AGG28" s="357">
        <f t="shared" ref="AGG28" si="429">AGE28*$C$28</f>
        <v>4967042571.727643</v>
      </c>
      <c r="AGI28" s="357">
        <f t="shared" ref="AGI28" si="430">AGG28*$C$28</f>
        <v>5116053848.8794727</v>
      </c>
      <c r="AGK28" s="357">
        <f t="shared" ref="AGK28" si="431">AGI28*$C$28</f>
        <v>5269535464.3458567</v>
      </c>
      <c r="AGM28" s="357">
        <f t="shared" ref="AGM28" si="432">AGK28*$C$28</f>
        <v>5427621528.2762327</v>
      </c>
      <c r="AGO28" s="357">
        <f t="shared" ref="AGO28" si="433">AGM28*$C$28</f>
        <v>5590450174.1245203</v>
      </c>
      <c r="AGQ28" s="357">
        <f t="shared" ref="AGQ28" si="434">AGO28*$C$28</f>
        <v>5758163679.3482561</v>
      </c>
      <c r="AGS28" s="357">
        <f t="shared" ref="AGS28" si="435">AGQ28*$C$28</f>
        <v>5930908589.7287035</v>
      </c>
      <c r="AGU28" s="357">
        <f t="shared" ref="AGU28" si="436">AGS28*$C$28</f>
        <v>6108835847.4205647</v>
      </c>
      <c r="AGW28" s="357">
        <f t="shared" ref="AGW28" si="437">AGU28*$C$28</f>
        <v>6292100922.8431816</v>
      </c>
      <c r="AGY28" s="357">
        <f t="shared" ref="AGY28" si="438">AGW28*$C$28</f>
        <v>6480863950.5284777</v>
      </c>
      <c r="AHA28" s="357">
        <f t="shared" ref="AHA28" si="439">AGY28*$C$28</f>
        <v>6675289869.0443325</v>
      </c>
      <c r="AHC28" s="357">
        <f t="shared" ref="AHC28" si="440">AHA28*$C$28</f>
        <v>6875548565.1156626</v>
      </c>
      <c r="AHE28" s="357">
        <f t="shared" ref="AHE28" si="441">AHC28*$C$28</f>
        <v>7081815022.0691328</v>
      </c>
      <c r="AHG28" s="357">
        <f t="shared" ref="AHG28" si="442">AHE28*$C$28</f>
        <v>7294269472.7312069</v>
      </c>
      <c r="AHI28" s="357">
        <f t="shared" ref="AHI28" si="443">AHG28*$C$28</f>
        <v>7513097556.9131432</v>
      </c>
      <c r="AHK28" s="357">
        <f t="shared" ref="AHK28" si="444">AHI28*$C$28</f>
        <v>7738490483.6205378</v>
      </c>
      <c r="AHM28" s="357">
        <f t="shared" ref="AHM28" si="445">AHK28*$C$28</f>
        <v>7970645198.1291542</v>
      </c>
      <c r="AHO28" s="357">
        <f t="shared" ref="AHO28" si="446">AHM28*$C$28</f>
        <v>8209764554.0730295</v>
      </c>
      <c r="AHQ28" s="357">
        <f t="shared" ref="AHQ28" si="447">AHO28*$C$28</f>
        <v>8456057490.6952209</v>
      </c>
      <c r="AHS28" s="357">
        <f t="shared" ref="AHS28" si="448">AHQ28*$C$28</f>
        <v>8709739215.4160786</v>
      </c>
      <c r="AHU28" s="357">
        <f t="shared" ref="AHU28" si="449">AHS28*$C$28</f>
        <v>8971031391.878561</v>
      </c>
      <c r="AHW28" s="357">
        <f t="shared" ref="AHW28" si="450">AHU28*$C$28</f>
        <v>9240162333.6349182</v>
      </c>
      <c r="AHY28" s="357">
        <f t="shared" ref="AHY28" si="451">AHW28*$C$28</f>
        <v>9517367203.6439667</v>
      </c>
      <c r="AIA28" s="357">
        <f t="shared" ref="AIA28" si="452">AHY28*$C$28</f>
        <v>9802888219.7532864</v>
      </c>
      <c r="AIC28" s="357">
        <f t="shared" ref="AIC28" si="453">AIA28*$C$28</f>
        <v>10096974866.345884</v>
      </c>
      <c r="AIE28" s="357">
        <f t="shared" ref="AIE28" si="454">AIC28*$C$28</f>
        <v>10399884112.336262</v>
      </c>
      <c r="AIG28" s="357">
        <f t="shared" ref="AIG28" si="455">AIE28*$C$28</f>
        <v>10711880635.70635</v>
      </c>
      <c r="AII28" s="357">
        <f t="shared" ref="AII28" si="456">AIG28*$C$28</f>
        <v>11033237054.77754</v>
      </c>
      <c r="AIK28" s="357">
        <f t="shared" ref="AIK28" si="457">AII28*$C$28</f>
        <v>11364234166.420866</v>
      </c>
      <c r="AIM28" s="357">
        <f t="shared" ref="AIM28" si="458">AIK28*$C$28</f>
        <v>11705161191.413492</v>
      </c>
      <c r="AIO28" s="357">
        <f t="shared" ref="AIO28" si="459">AIM28*$C$28</f>
        <v>12056316027.155897</v>
      </c>
      <c r="AIQ28" s="357">
        <f t="shared" ref="AIQ28" si="460">AIO28*$C$28</f>
        <v>12418005507.970573</v>
      </c>
      <c r="AIS28" s="357">
        <f t="shared" ref="AIS28" si="461">AIQ28*$C$28</f>
        <v>12790545673.20969</v>
      </c>
      <c r="AIU28" s="357">
        <f t="shared" ref="AIU28" si="462">AIS28*$C$28</f>
        <v>13174262043.405981</v>
      </c>
      <c r="AIW28" s="357">
        <f t="shared" ref="AIW28" si="463">AIU28*$C$28</f>
        <v>13569489904.70816</v>
      </c>
      <c r="AIY28" s="357">
        <f t="shared" ref="AIY28" si="464">AIW28*$C$28</f>
        <v>13976574601.849405</v>
      </c>
      <c r="AJA28" s="357">
        <f t="shared" ref="AJA28" si="465">AIY28*$C$28</f>
        <v>14395871839.904888</v>
      </c>
      <c r="AJC28" s="357">
        <f t="shared" ref="AJC28" si="466">AJA28*$C$28</f>
        <v>14827747995.102036</v>
      </c>
      <c r="AJE28" s="357">
        <f t="shared" ref="AJE28" si="467">AJC28*$C$28</f>
        <v>15272580434.955097</v>
      </c>
      <c r="AJG28" s="357">
        <f t="shared" ref="AJG28" si="468">AJE28*$C$28</f>
        <v>15730757848.00375</v>
      </c>
      <c r="AJI28" s="357">
        <f t="shared" ref="AJI28" si="469">AJG28*$C$28</f>
        <v>16202680583.443863</v>
      </c>
      <c r="AJK28" s="357">
        <f t="shared" ref="AJK28" si="470">AJI28*$C$28</f>
        <v>16688761000.94718</v>
      </c>
      <c r="AJM28" s="357">
        <f t="shared" ref="AJM28" si="471">AJK28*$C$28</f>
        <v>17189423830.975597</v>
      </c>
      <c r="AJO28" s="357">
        <f t="shared" ref="AJO28" si="472">AJM28*$C$28</f>
        <v>17705106545.904865</v>
      </c>
      <c r="AJQ28" s="357">
        <f t="shared" ref="AJQ28" si="473">AJO28*$C$28</f>
        <v>18236259742.282013</v>
      </c>
      <c r="AJS28" s="357">
        <f t="shared" ref="AJS28" si="474">AJQ28*$C$28</f>
        <v>18783347534.550472</v>
      </c>
      <c r="AJU28" s="357">
        <f t="shared" ref="AJU28" si="475">AJS28*$C$28</f>
        <v>19346847960.586987</v>
      </c>
      <c r="AJW28" s="357">
        <f t="shared" ref="AJW28" si="476">AJU28*$C$28</f>
        <v>19927253399.404598</v>
      </c>
      <c r="AJY28" s="357">
        <f t="shared" ref="AJY28" si="477">AJW28*$C$28</f>
        <v>20525071001.386738</v>
      </c>
      <c r="AKA28" s="357">
        <f t="shared" ref="AKA28" si="478">AJY28*$C$28</f>
        <v>21140823131.428341</v>
      </c>
      <c r="AKC28" s="357">
        <f t="shared" ref="AKC28" si="479">AKA28*$C$28</f>
        <v>21775047825.371193</v>
      </c>
      <c r="AKE28" s="357">
        <f t="shared" ref="AKE28" si="480">AKC28*$C$28</f>
        <v>22428299260.132328</v>
      </c>
      <c r="AKG28" s="357">
        <f t="shared" ref="AKG28" si="481">AKE28*$C$28</f>
        <v>23101148237.936298</v>
      </c>
      <c r="AKI28" s="357">
        <f t="shared" ref="AKI28" si="482">AKG28*$C$28</f>
        <v>23794182685.074387</v>
      </c>
      <c r="AKK28" s="357">
        <f t="shared" ref="AKK28" si="483">AKI28*$C$28</f>
        <v>24508008165.626617</v>
      </c>
      <c r="AKM28" s="357">
        <f t="shared" ref="AKM28" si="484">AKK28*$C$28</f>
        <v>25243248410.595417</v>
      </c>
      <c r="AKO28" s="357">
        <f t="shared" ref="AKO28" si="485">AKM28*$C$28</f>
        <v>26000545862.91328</v>
      </c>
      <c r="AKQ28" s="357">
        <f t="shared" ref="AKQ28" si="486">AKO28*$C$28</f>
        <v>26780562238.800678</v>
      </c>
      <c r="AKS28" s="357">
        <f t="shared" ref="AKS28" si="487">AKQ28*$C$28</f>
        <v>27583979105.964699</v>
      </c>
      <c r="AKU28" s="357">
        <f t="shared" ref="AKU28" si="488">AKS28*$C$28</f>
        <v>28411498479.143639</v>
      </c>
      <c r="AKW28" s="357">
        <f t="shared" ref="AKW28" si="489">AKU28*$C$28</f>
        <v>29263843433.517948</v>
      </c>
      <c r="AKY28" s="357">
        <f t="shared" ref="AKY28" si="490">AKW28*$C$28</f>
        <v>30141758736.523487</v>
      </c>
      <c r="ALA28" s="357">
        <f t="shared" ref="ALA28" si="491">AKY28*$C$28</f>
        <v>31046011498.619194</v>
      </c>
      <c r="ALC28" s="357">
        <f t="shared" ref="ALC28" si="492">ALA28*$C$28</f>
        <v>31977391843.57777</v>
      </c>
      <c r="ALE28" s="357">
        <f t="shared" ref="ALE28" si="493">ALC28*$C$28</f>
        <v>32936713598.885105</v>
      </c>
      <c r="ALG28" s="357">
        <f t="shared" ref="ALG28" si="494">ALE28*$C$28</f>
        <v>33924815006.851658</v>
      </c>
      <c r="ALI28" s="357">
        <f t="shared" ref="ALI28" si="495">ALG28*$C$28</f>
        <v>34942559457.057205</v>
      </c>
      <c r="ALK28" s="357">
        <f t="shared" ref="ALK28" si="496">ALI28*$C$28</f>
        <v>35990836240.768921</v>
      </c>
      <c r="ALM28" s="357">
        <f t="shared" ref="ALM28" si="497">ALK28*$C$28</f>
        <v>37070561327.991989</v>
      </c>
      <c r="ALO28" s="357">
        <f t="shared" ref="ALO28" si="498">ALM28*$C$28</f>
        <v>38182678167.831749</v>
      </c>
      <c r="ALQ28" s="357">
        <f t="shared" ref="ALQ28" si="499">ALO28*$C$28</f>
        <v>39328158512.866699</v>
      </c>
      <c r="ALS28" s="357">
        <f t="shared" ref="ALS28" si="500">ALQ28*$C$28</f>
        <v>40508003268.252701</v>
      </c>
      <c r="ALU28" s="357">
        <f t="shared" ref="ALU28" si="501">ALS28*$C$28</f>
        <v>41723243366.300285</v>
      </c>
      <c r="ALW28" s="357">
        <f t="shared" ref="ALW28" si="502">ALU28*$C$28</f>
        <v>42974940667.289291</v>
      </c>
      <c r="ALY28" s="357">
        <f t="shared" ref="ALY28" si="503">ALW28*$C$28</f>
        <v>44264188887.307968</v>
      </c>
      <c r="AMA28" s="357">
        <f t="shared" ref="AMA28" si="504">ALY28*$C$28</f>
        <v>45592114553.927208</v>
      </c>
      <c r="AMC28" s="357">
        <f t="shared" ref="AMC28" si="505">AMA28*$C$28</f>
        <v>46959877990.545029</v>
      </c>
      <c r="AME28" s="357">
        <f t="shared" ref="AME28" si="506">AMC28*$C$28</f>
        <v>48368674330.261383</v>
      </c>
      <c r="AMG28" s="357">
        <f t="shared" ref="AMG28" si="507">AME28*$C$28</f>
        <v>49819734560.169228</v>
      </c>
      <c r="AMI28" s="357">
        <f t="shared" ref="AMI28" si="508">AMG28*$C$28</f>
        <v>51314326596.974304</v>
      </c>
      <c r="AMK28" s="357">
        <f t="shared" ref="AMK28" si="509">AMI28*$C$28</f>
        <v>52853756394.883537</v>
      </c>
      <c r="AMM28" s="357">
        <f t="shared" ref="AMM28" si="510">AMK28*$C$28</f>
        <v>54439369086.730042</v>
      </c>
      <c r="AMO28" s="357">
        <f t="shared" ref="AMO28" si="511">AMM28*$C$28</f>
        <v>56072550159.331947</v>
      </c>
      <c r="AMQ28" s="357">
        <f t="shared" ref="AMQ28" si="512">AMO28*$C$28</f>
        <v>57754726664.111908</v>
      </c>
      <c r="AMS28" s="357">
        <f t="shared" ref="AMS28" si="513">AMQ28*$C$28</f>
        <v>59487368464.035263</v>
      </c>
      <c r="AMU28" s="357">
        <f t="shared" ref="AMU28" si="514">AMS28*$C$28</f>
        <v>61271989517.956322</v>
      </c>
      <c r="AMW28" s="357">
        <f t="shared" ref="AMW28" si="515">AMU28*$C$28</f>
        <v>63110149203.49501</v>
      </c>
      <c r="AMY28" s="357">
        <f t="shared" ref="AMY28" si="516">AMW28*$C$28</f>
        <v>65003453679.599861</v>
      </c>
      <c r="ANA28" s="357">
        <f t="shared" ref="ANA28" si="517">AMY28*$C$28</f>
        <v>66953557289.987862</v>
      </c>
      <c r="ANC28" s="357">
        <f t="shared" ref="ANC28" si="518">ANA28*$C$28</f>
        <v>68962164008.6875</v>
      </c>
      <c r="ANE28" s="357">
        <f t="shared" ref="ANE28" si="519">ANC28*$C$28</f>
        <v>71031028928.94812</v>
      </c>
      <c r="ANG28" s="357">
        <f t="shared" ref="ANG28" si="520">ANE28*$C$28</f>
        <v>73161959796.816559</v>
      </c>
      <c r="ANI28" s="357">
        <f t="shared" ref="ANI28" si="521">ANG28*$C$28</f>
        <v>75356818590.721054</v>
      </c>
      <c r="ANK28" s="357">
        <f t="shared" ref="ANK28" si="522">ANI28*$C$28</f>
        <v>77617523148.442688</v>
      </c>
      <c r="ANM28" s="357">
        <f t="shared" ref="ANM28" si="523">ANK28*$C$28</f>
        <v>79946048842.895966</v>
      </c>
      <c r="ANO28" s="357">
        <f t="shared" ref="ANO28" si="524">ANM28*$C$28</f>
        <v>82344430308.182846</v>
      </c>
      <c r="ANQ28" s="357">
        <f t="shared" ref="ANQ28" si="525">ANO28*$C$28</f>
        <v>84814763217.428329</v>
      </c>
      <c r="ANS28" s="357">
        <f t="shared" ref="ANS28" si="526">ANQ28*$C$28</f>
        <v>87359206113.951187</v>
      </c>
      <c r="ANU28" s="357">
        <f t="shared" ref="ANU28" si="527">ANS28*$C$28</f>
        <v>89979982297.36972</v>
      </c>
      <c r="ANW28" s="357">
        <f t="shared" ref="ANW28" si="528">ANU28*$C$28</f>
        <v>92679381766.290817</v>
      </c>
      <c r="ANY28" s="357">
        <f t="shared" ref="ANY28" si="529">ANW28*$C$28</f>
        <v>95459763219.279541</v>
      </c>
      <c r="AOA28" s="357">
        <f t="shared" ref="AOA28" si="530">ANY28*$C$28</f>
        <v>98323556115.857925</v>
      </c>
      <c r="AOC28" s="357">
        <f t="shared" ref="AOC28" si="531">AOA28*$C$28</f>
        <v>101273262799.33366</v>
      </c>
      <c r="AOE28" s="357">
        <f t="shared" ref="AOE28" si="532">AOC28*$C$28</f>
        <v>104311460683.31367</v>
      </c>
      <c r="AOG28" s="357">
        <f t="shared" ref="AOG28" si="533">AOE28*$C$28</f>
        <v>107440804503.8131</v>
      </c>
      <c r="AOI28" s="357">
        <f t="shared" ref="AOI28" si="534">AOG28*$C$28</f>
        <v>110664028638.92749</v>
      </c>
      <c r="AOK28" s="357">
        <f t="shared" ref="AOK28" si="535">AOI28*$C$28</f>
        <v>113983949498.09532</v>
      </c>
      <c r="AOM28" s="357">
        <f t="shared" ref="AOM28" si="536">AOK28*$C$28</f>
        <v>117403467983.03818</v>
      </c>
      <c r="AOO28" s="357">
        <f t="shared" ref="AOO28" si="537">AOM28*$C$28</f>
        <v>120925572022.52933</v>
      </c>
      <c r="AOQ28" s="357">
        <f t="shared" ref="AOQ28" si="538">AOO28*$C$28</f>
        <v>124553339183.20522</v>
      </c>
      <c r="AOS28" s="357">
        <f t="shared" ref="AOS28" si="539">AOQ28*$C$28</f>
        <v>128289939358.70137</v>
      </c>
      <c r="AOU28" s="357">
        <f t="shared" ref="AOU28" si="540">AOS28*$C$28</f>
        <v>132138637539.46242</v>
      </c>
      <c r="AOW28" s="357">
        <f t="shared" ref="AOW28" si="541">AOU28*$C$28</f>
        <v>136102796665.6463</v>
      </c>
      <c r="AOY28" s="357">
        <f t="shared" ref="AOY28" si="542">AOW28*$C$28</f>
        <v>140185880565.61569</v>
      </c>
      <c r="APA28" s="357">
        <f t="shared" ref="APA28" si="543">AOY28*$C$28</f>
        <v>144391456982.58417</v>
      </c>
      <c r="APC28" s="357">
        <f t="shared" ref="APC28" si="544">APA28*$C$28</f>
        <v>148723200692.06171</v>
      </c>
      <c r="APE28" s="357">
        <f t="shared" ref="APE28" si="545">APC28*$C$28</f>
        <v>153184896712.82355</v>
      </c>
      <c r="APG28" s="357">
        <f t="shared" ref="APG28" si="546">APE28*$C$28</f>
        <v>157780443614.20825</v>
      </c>
      <c r="API28" s="357">
        <f t="shared" ref="API28" si="547">APG28*$C$28</f>
        <v>162513856922.63449</v>
      </c>
      <c r="APK28" s="357">
        <f t="shared" ref="APK28" si="548">API28*$C$28</f>
        <v>167389272630.31354</v>
      </c>
      <c r="APM28" s="357">
        <f t="shared" ref="APM28" si="549">APK28*$C$28</f>
        <v>172410950809.22296</v>
      </c>
      <c r="APO28" s="357">
        <f t="shared" ref="APO28" si="550">APM28*$C$28</f>
        <v>177583279333.49966</v>
      </c>
      <c r="APQ28" s="357">
        <f t="shared" ref="APQ28" si="551">APO28*$C$28</f>
        <v>182910777713.50467</v>
      </c>
      <c r="APS28" s="357">
        <f t="shared" ref="APS28" si="552">APQ28*$C$28</f>
        <v>188398101044.90982</v>
      </c>
      <c r="APU28" s="357">
        <f t="shared" ref="APU28" si="553">APS28*$C$28</f>
        <v>194050044076.25711</v>
      </c>
      <c r="APW28" s="357">
        <f t="shared" ref="APW28" si="554">APU28*$C$28</f>
        <v>199871545398.54483</v>
      </c>
      <c r="APY28" s="357">
        <f t="shared" ref="APY28" si="555">APW28*$C$28</f>
        <v>205867691760.50119</v>
      </c>
      <c r="AQA28" s="357">
        <f t="shared" ref="AQA28" si="556">APY28*$C$28</f>
        <v>212043722513.31622</v>
      </c>
      <c r="AQC28" s="357">
        <f t="shared" ref="AQC28" si="557">AQA28*$C$28</f>
        <v>218405034188.71573</v>
      </c>
      <c r="AQE28" s="357">
        <f t="shared" ref="AQE28" si="558">AQC28*$C$28</f>
        <v>224957185214.3772</v>
      </c>
      <c r="AQG28" s="357">
        <f t="shared" ref="AQG28" si="559">AQE28*$C$28</f>
        <v>231705900770.80853</v>
      </c>
      <c r="AQI28" s="357">
        <f t="shared" ref="AQI28" si="560">AQG28*$C$28</f>
        <v>238657077793.9328</v>
      </c>
      <c r="AQK28" s="357">
        <f t="shared" ref="AQK28" si="561">AQI28*$C$28</f>
        <v>245816790127.75079</v>
      </c>
      <c r="AQM28" s="357">
        <f t="shared" ref="AQM28" si="562">AQK28*$C$28</f>
        <v>253191293831.58331</v>
      </c>
      <c r="AQO28" s="357">
        <f t="shared" ref="AQO28" si="563">AQM28*$C$28</f>
        <v>260787032646.53082</v>
      </c>
      <c r="AQQ28" s="357">
        <f t="shared" ref="AQQ28" si="564">AQO28*$C$28</f>
        <v>268610643625.92676</v>
      </c>
      <c r="AQS28" s="357">
        <f t="shared" ref="AQS28" si="565">AQQ28*$C$28</f>
        <v>276668962934.70459</v>
      </c>
      <c r="AQU28" s="357">
        <f t="shared" ref="AQU28" si="566">AQS28*$C$28</f>
        <v>284969031822.74573</v>
      </c>
      <c r="AQW28" s="357">
        <f t="shared" ref="AQW28" si="567">AQU28*$C$28</f>
        <v>293518102777.4281</v>
      </c>
      <c r="AQY28" s="357">
        <f t="shared" ref="AQY28" si="568">AQW28*$C$28</f>
        <v>302323645860.75098</v>
      </c>
      <c r="ARA28" s="357">
        <f t="shared" ref="ARA28" si="569">AQY28*$C$28</f>
        <v>311393355236.57349</v>
      </c>
      <c r="ARC28" s="357">
        <f t="shared" ref="ARC28" si="570">ARA28*$C$28</f>
        <v>320735155893.67072</v>
      </c>
      <c r="ARE28" s="357">
        <f t="shared" ref="ARE28" si="571">ARC28*$C$28</f>
        <v>330357210570.48083</v>
      </c>
      <c r="ARG28" s="357">
        <f t="shared" ref="ARG28" si="572">ARE28*$C$28</f>
        <v>340267926887.59528</v>
      </c>
      <c r="ARI28" s="357">
        <f t="shared" ref="ARI28" si="573">ARG28*$C$28</f>
        <v>350475964694.22314</v>
      </c>
      <c r="ARK28" s="357">
        <f t="shared" ref="ARK28" si="574">ARI28*$C$28</f>
        <v>360990243635.04987</v>
      </c>
      <c r="ARM28" s="357">
        <f t="shared" ref="ARM28" si="575">ARK28*$C$28</f>
        <v>371819950944.10138</v>
      </c>
      <c r="ARO28" s="357">
        <f t="shared" ref="ARO28" si="576">ARM28*$C$28</f>
        <v>382974549472.42444</v>
      </c>
      <c r="ARQ28" s="357">
        <f t="shared" ref="ARQ28" si="577">ARO28*$C$28</f>
        <v>394463785956.59717</v>
      </c>
      <c r="ARS28" s="357">
        <f t="shared" ref="ARS28" si="578">ARQ28*$C$28</f>
        <v>406297699535.2951</v>
      </c>
      <c r="ARU28" s="357">
        <f t="shared" ref="ARU28" si="579">ARS28*$C$28</f>
        <v>418486630521.35394</v>
      </c>
      <c r="ARW28" s="357">
        <f t="shared" ref="ARW28" si="580">ARU28*$C$28</f>
        <v>431041229436.99457</v>
      </c>
      <c r="ARY28" s="357">
        <f t="shared" ref="ARY28" si="581">ARW28*$C$28</f>
        <v>443972466320.10443</v>
      </c>
      <c r="ASA28" s="357">
        <f t="shared" ref="ASA28" si="582">ARY28*$C$28</f>
        <v>457291640309.70758</v>
      </c>
      <c r="ASC28" s="357">
        <f t="shared" ref="ASC28" si="583">ASA28*$C$28</f>
        <v>471010389518.99884</v>
      </c>
      <c r="ASE28" s="357">
        <f t="shared" ref="ASE28" si="584">ASC28*$C$28</f>
        <v>485140701204.56885</v>
      </c>
      <c r="ASG28" s="357">
        <f t="shared" ref="ASG28" si="585">ASE28*$C$28</f>
        <v>499694922240.70593</v>
      </c>
      <c r="ASI28" s="357">
        <f t="shared" ref="ASI28" si="586">ASG28*$C$28</f>
        <v>514685769907.92712</v>
      </c>
      <c r="ASK28" s="357">
        <f t="shared" ref="ASK28" si="587">ASI28*$C$28</f>
        <v>530126343005.16498</v>
      </c>
      <c r="ASM28" s="357">
        <f t="shared" ref="ASM28" si="588">ASK28*$C$28</f>
        <v>546030133295.31995</v>
      </c>
      <c r="ASO28" s="357">
        <f t="shared" ref="ASO28" si="589">ASM28*$C$28</f>
        <v>562411037294.17957</v>
      </c>
      <c r="ASQ28" s="357">
        <f t="shared" ref="ASQ28" si="590">ASO28*$C$28</f>
        <v>579283368413.005</v>
      </c>
      <c r="ASS28" s="357">
        <f t="shared" ref="ASS28" si="591">ASQ28*$C$28</f>
        <v>596661869465.39514</v>
      </c>
      <c r="ASU28" s="357">
        <f t="shared" ref="ASU28" si="592">ASS28*$C$28</f>
        <v>614561725549.35706</v>
      </c>
      <c r="ASW28" s="357">
        <f t="shared" ref="ASW28" si="593">ASU28*$C$28</f>
        <v>632998577315.83777</v>
      </c>
      <c r="ASY28" s="357">
        <f t="shared" ref="ASY28" si="594">ASW28*$C$28</f>
        <v>651988534635.31287</v>
      </c>
      <c r="ATA28" s="357">
        <f t="shared" ref="ATA28" si="595">ASY28*$C$28</f>
        <v>671548190674.37231</v>
      </c>
      <c r="ATC28" s="357">
        <f t="shared" ref="ATC28" si="596">ATA28*$C$28</f>
        <v>691694636394.60352</v>
      </c>
      <c r="ATE28" s="357">
        <f t="shared" ref="ATE28" si="597">ATC28*$C$28</f>
        <v>712445475486.44165</v>
      </c>
      <c r="ATG28" s="357">
        <f t="shared" ref="ATG28" si="598">ATE28*$C$28</f>
        <v>733818839751.03491</v>
      </c>
      <c r="ATI28" s="357">
        <f t="shared" ref="ATI28" si="599">ATG28*$C$28</f>
        <v>755833404943.56604</v>
      </c>
      <c r="ATK28" s="357">
        <f t="shared" ref="ATK28" si="600">ATI28*$C$28</f>
        <v>778508407091.87305</v>
      </c>
      <c r="ATM28" s="357">
        <f t="shared" ref="ATM28" si="601">ATK28*$C$28</f>
        <v>801863659304.62927</v>
      </c>
      <c r="ATO28" s="357">
        <f t="shared" ref="ATO28" si="602">ATM28*$C$28</f>
        <v>825919569083.76819</v>
      </c>
      <c r="ATQ28" s="357">
        <f t="shared" ref="ATQ28" si="603">ATO28*$C$28</f>
        <v>850697156156.28125</v>
      </c>
      <c r="ATS28" s="357">
        <f t="shared" ref="ATS28" si="604">ATQ28*$C$28</f>
        <v>876218070840.96973</v>
      </c>
      <c r="ATU28" s="357">
        <f t="shared" ref="ATU28" si="605">ATS28*$C$28</f>
        <v>902504612966.19885</v>
      </c>
      <c r="ATW28" s="357">
        <f t="shared" ref="ATW28" si="606">ATU28*$C$28</f>
        <v>929579751355.18481</v>
      </c>
      <c r="ATY28" s="357">
        <f t="shared" ref="ATY28" si="607">ATW28*$C$28</f>
        <v>957467143895.84033</v>
      </c>
      <c r="AUA28" s="357">
        <f t="shared" ref="AUA28" si="608">ATY28*$C$28</f>
        <v>986191158212.71558</v>
      </c>
      <c r="AUC28" s="357">
        <f t="shared" ref="AUC28" si="609">AUA28*$C$28</f>
        <v>1015776892959.097</v>
      </c>
      <c r="AUE28" s="357">
        <f t="shared" ref="AUE28" si="610">AUC28*$C$28</f>
        <v>1046250199747.87</v>
      </c>
      <c r="AUG28" s="357">
        <f t="shared" ref="AUG28" si="611">AUE28*$C$28</f>
        <v>1077637705740.3062</v>
      </c>
      <c r="AUI28" s="357">
        <f t="shared" ref="AUI28" si="612">AUG28*$C$28</f>
        <v>1109966836912.5154</v>
      </c>
      <c r="AUK28" s="357">
        <f t="shared" ref="AUK28" si="613">AUI28*$C$28</f>
        <v>1143265842019.8909</v>
      </c>
      <c r="AUM28" s="357">
        <f t="shared" ref="AUM28" si="614">AUK28*$C$28</f>
        <v>1177563817280.4875</v>
      </c>
      <c r="AUO28" s="357">
        <f t="shared" ref="AUO28" si="615">AUM28*$C$28</f>
        <v>1212890731798.9021</v>
      </c>
      <c r="AUQ28" s="357">
        <f t="shared" ref="AUQ28" si="616">AUO28*$C$28</f>
        <v>1249277453752.8691</v>
      </c>
      <c r="AUS28" s="357">
        <f t="shared" ref="AUS28" si="617">AUQ28*$C$28</f>
        <v>1286755777365.4553</v>
      </c>
      <c r="AUU28" s="357">
        <f t="shared" ref="AUU28" si="618">AUS28*$C$28</f>
        <v>1325358450686.4189</v>
      </c>
      <c r="AUW28" s="357">
        <f t="shared" ref="AUW28" si="619">AUU28*$C$28</f>
        <v>1365119204207.0115</v>
      </c>
      <c r="AUY28" s="357">
        <f t="shared" ref="AUY28" si="620">AUW28*$C$28</f>
        <v>1406072780333.2219</v>
      </c>
      <c r="AVA28" s="357">
        <f t="shared" ref="AVA28" si="621">AUY28*$C$28</f>
        <v>1448254963743.2185</v>
      </c>
      <c r="AVC28" s="357">
        <f t="shared" ref="AVC28" si="622">AVA28*$C$28</f>
        <v>1491702612655.5151</v>
      </c>
      <c r="AVE28" s="357">
        <f t="shared" ref="AVE28" si="623">AVC28*$C$28</f>
        <v>1536453691035.1807</v>
      </c>
      <c r="AVG28" s="357">
        <f t="shared" ref="AVG28" si="624">AVE28*$C$28</f>
        <v>1582547301766.2361</v>
      </c>
      <c r="AVI28" s="357">
        <f t="shared" ref="AVI28" si="625">AVG28*$C$28</f>
        <v>1630023720819.2231</v>
      </c>
      <c r="AVK28" s="357">
        <f t="shared" ref="AVK28" si="626">AVI28*$C$28</f>
        <v>1678924432443.7998</v>
      </c>
      <c r="AVM28" s="357">
        <f t="shared" ref="AVM28" si="627">AVK28*$C$28</f>
        <v>1729292165417.1138</v>
      </c>
      <c r="AVO28" s="357">
        <f t="shared" ref="AVO28" si="628">AVM28*$C$28</f>
        <v>1781170930379.6272</v>
      </c>
      <c r="AVQ28" s="357">
        <f t="shared" ref="AVQ28" si="629">AVO28*$C$28</f>
        <v>1834606058291.0161</v>
      </c>
      <c r="AVS28" s="357">
        <f t="shared" ref="AVS28" si="630">AVQ28*$C$28</f>
        <v>1889644240039.7466</v>
      </c>
      <c r="AVU28" s="357">
        <f t="shared" ref="AVU28" si="631">AVS28*$C$28</f>
        <v>1946333567240.939</v>
      </c>
      <c r="AVW28" s="357">
        <f t="shared" ref="AVW28" si="632">AVU28*$C$28</f>
        <v>2004723574258.1672</v>
      </c>
      <c r="AVY28" s="357">
        <f t="shared" ref="AVY28" si="633">AVW28*$C$28</f>
        <v>2064865281485.9124</v>
      </c>
      <c r="AWA28" s="357">
        <f t="shared" ref="AWA28" si="634">AVY28*$C$28</f>
        <v>2126811239930.4897</v>
      </c>
      <c r="AWC28" s="357">
        <f t="shared" ref="AWC28" si="635">AWA28*$C$28</f>
        <v>2190615577128.4045</v>
      </c>
      <c r="AWE28" s="357">
        <f t="shared" ref="AWE28" si="636">AWC28*$C$28</f>
        <v>2256334044442.2568</v>
      </c>
      <c r="AWG28" s="357">
        <f t="shared" ref="AWG28" si="637">AWE28*$C$28</f>
        <v>2324024065775.5244</v>
      </c>
      <c r="AWI28" s="357">
        <f t="shared" ref="AWI28" si="638">AWG28*$C$28</f>
        <v>2393744787748.79</v>
      </c>
      <c r="AWK28" s="357">
        <f t="shared" ref="AWK28" si="639">AWI28*$C$28</f>
        <v>2465557131381.2539</v>
      </c>
      <c r="AWM28" s="357">
        <f t="shared" ref="AWM28" si="640">AWK28*$C$28</f>
        <v>2539523845322.6914</v>
      </c>
      <c r="AWO28" s="357">
        <f t="shared" ref="AWO28" si="641">AWM28*$C$28</f>
        <v>2615709560682.3721</v>
      </c>
      <c r="AWQ28" s="357">
        <f t="shared" ref="AWQ28" si="642">AWO28*$C$28</f>
        <v>2694180847502.8433</v>
      </c>
      <c r="AWS28" s="357">
        <f t="shared" ref="AWS28" si="643">AWQ28*$C$28</f>
        <v>2775006272927.9287</v>
      </c>
      <c r="AWU28" s="357">
        <f t="shared" ref="AWU28" si="644">AWS28*$C$28</f>
        <v>2858256461115.7666</v>
      </c>
      <c r="AWW28" s="357">
        <f t="shared" ref="AWW28" si="645">AWU28*$C$28</f>
        <v>2944004154949.2397</v>
      </c>
      <c r="AWY28" s="357">
        <f t="shared" ref="AWY28" si="646">AWW28*$C$28</f>
        <v>3032324279597.7168</v>
      </c>
      <c r="AXA28" s="357">
        <f t="shared" ref="AXA28" si="647">AWY28*$C$28</f>
        <v>3123294007985.6484</v>
      </c>
      <c r="AXC28" s="357">
        <f t="shared" ref="AXC28" si="648">AXA28*$C$28</f>
        <v>3216992828225.2178</v>
      </c>
      <c r="AXE28" s="357">
        <f t="shared" ref="AXE28" si="649">AXC28*$C$28</f>
        <v>3313502613071.9746</v>
      </c>
      <c r="AXG28" s="357">
        <f t="shared" ref="AXG28" si="650">AXE28*$C$28</f>
        <v>3412907691464.1338</v>
      </c>
      <c r="AXI28" s="357">
        <f t="shared" ref="AXI28" si="651">AXG28*$C$28</f>
        <v>3515294922208.0581</v>
      </c>
      <c r="AXK28" s="357">
        <f t="shared" ref="AXK28" si="652">AXI28*$C$28</f>
        <v>3620753769874.2998</v>
      </c>
      <c r="AXM28" s="357">
        <f t="shared" ref="AXM28" si="653">AXK28*$C$28</f>
        <v>3729376382970.5288</v>
      </c>
      <c r="AXO28" s="357">
        <f t="shared" ref="AXO28" si="654">AXM28*$C$28</f>
        <v>3841257674459.6445</v>
      </c>
      <c r="AXQ28" s="357">
        <f t="shared" ref="AXQ28" si="655">AXO28*$C$28</f>
        <v>3956495404693.4341</v>
      </c>
      <c r="AXS28" s="357">
        <f t="shared" ref="AXS28" si="656">AXQ28*$C$28</f>
        <v>4075190266834.2373</v>
      </c>
      <c r="AXU28" s="357">
        <f t="shared" ref="AXU28" si="657">AXS28*$C$28</f>
        <v>4197445974839.2646</v>
      </c>
      <c r="AXW28" s="357">
        <f t="shared" ref="AXW28" si="658">AXU28*$C$28</f>
        <v>4323369354084.4429</v>
      </c>
      <c r="AXY28" s="357">
        <f t="shared" ref="AXY28" si="659">AXW28*$C$28</f>
        <v>4453070434706.9766</v>
      </c>
      <c r="AYA28" s="357">
        <f t="shared" ref="AYA28" si="660">AXY28*$C$28</f>
        <v>4586662547748.1855</v>
      </c>
      <c r="AYC28" s="357">
        <f t="shared" ref="AYC28" si="661">AYA28*$C$28</f>
        <v>4724262424180.6309</v>
      </c>
      <c r="AYE28" s="357">
        <f t="shared" ref="AYE28" si="662">AYC28*$C$28</f>
        <v>4865990296906.0498</v>
      </c>
      <c r="AYG28" s="357">
        <f t="shared" ref="AYG28" si="663">AYE28*$C$28</f>
        <v>5011970005813.2314</v>
      </c>
      <c r="AYI28" s="357">
        <f t="shared" ref="AYI28" si="664">AYG28*$C$28</f>
        <v>5162329105987.6289</v>
      </c>
      <c r="AYK28" s="357">
        <f t="shared" ref="AYK28" si="665">AYI28*$C$28</f>
        <v>5317198979167.2578</v>
      </c>
      <c r="AYM28" s="357">
        <f t="shared" ref="AYM28" si="666">AYK28*$C$28</f>
        <v>5476714948542.2754</v>
      </c>
      <c r="AYO28" s="357">
        <f t="shared" ref="AYO28" si="667">AYM28*$C$28</f>
        <v>5641016396998.5439</v>
      </c>
      <c r="AYQ28" s="357">
        <f t="shared" ref="AYQ28" si="668">AYO28*$C$28</f>
        <v>5810246888908.5</v>
      </c>
      <c r="AYS28" s="357">
        <f t="shared" ref="AYS28" si="669">AYQ28*$C$28</f>
        <v>5984554295575.7549</v>
      </c>
      <c r="AYU28" s="357">
        <f t="shared" ref="AYU28" si="670">AYS28*$C$28</f>
        <v>6164090924443.0273</v>
      </c>
      <c r="AYW28" s="357">
        <f t="shared" ref="AYW28" si="671">AYU28*$C$28</f>
        <v>6349013652176.3184</v>
      </c>
      <c r="AYY28" s="357">
        <f t="shared" ref="AYY28" si="672">AYW28*$C$28</f>
        <v>6539484061741.6084</v>
      </c>
      <c r="AZA28" s="357">
        <f t="shared" ref="AZA28" si="673">AYY28*$C$28</f>
        <v>6735668583593.8564</v>
      </c>
      <c r="AZC28" s="357">
        <f t="shared" ref="AZC28" si="674">AZA28*$C$28</f>
        <v>6937738641101.6719</v>
      </c>
      <c r="AZE28" s="357">
        <f t="shared" ref="AZE28" si="675">AZC28*$C$28</f>
        <v>7145870800334.7227</v>
      </c>
      <c r="AZG28" s="357">
        <f t="shared" ref="AZG28" si="676">AZE28*$C$28</f>
        <v>7360246924344.7646</v>
      </c>
      <c r="AZI28" s="357">
        <f t="shared" ref="AZI28" si="677">AZG28*$C$28</f>
        <v>7581054332075.1074</v>
      </c>
      <c r="AZK28" s="357">
        <f t="shared" ref="AZK28" si="678">AZI28*$C$28</f>
        <v>7808485962037.3613</v>
      </c>
      <c r="AZM28" s="357">
        <f t="shared" ref="AZM28" si="679">AZK28*$C$28</f>
        <v>8042740540898.4824</v>
      </c>
      <c r="AZO28" s="357">
        <f t="shared" ref="AZO28" si="680">AZM28*$C$28</f>
        <v>8284022757125.4375</v>
      </c>
      <c r="AZQ28" s="357">
        <f t="shared" ref="AZQ28" si="681">AZO28*$C$28</f>
        <v>8532543439839.2012</v>
      </c>
      <c r="AZS28" s="357">
        <f t="shared" ref="AZS28" si="682">AZQ28*$C$28</f>
        <v>8788519743034.377</v>
      </c>
      <c r="AZU28" s="357">
        <f t="shared" ref="AZU28" si="683">AZS28*$C$28</f>
        <v>9052175335325.4082</v>
      </c>
      <c r="AZW28" s="357">
        <f t="shared" ref="AZW28" si="684">AZU28*$C$28</f>
        <v>9323740595385.1699</v>
      </c>
      <c r="AZY28" s="357">
        <f t="shared" ref="AZY28" si="685">AZW28*$C$28</f>
        <v>9603452813246.7246</v>
      </c>
      <c r="BAA28" s="357">
        <f t="shared" ref="BAA28" si="686">AZY28*$C$28</f>
        <v>9891556397644.127</v>
      </c>
      <c r="BAC28" s="357">
        <f t="shared" ref="BAC28" si="687">BAA28*$C$28</f>
        <v>10188303089573.451</v>
      </c>
      <c r="BAE28" s="357">
        <f t="shared" ref="BAE28" si="688">BAC28*$C$28</f>
        <v>10493952182260.654</v>
      </c>
      <c r="BAG28" s="357">
        <f t="shared" ref="BAG28" si="689">BAE28*$C$28</f>
        <v>10808770747728.475</v>
      </c>
      <c r="BAI28" s="357">
        <f t="shared" ref="BAI28" si="690">BAG28*$C$28</f>
        <v>11133033870160.33</v>
      </c>
      <c r="BAK28" s="357">
        <f t="shared" ref="BAK28" si="691">BAI28*$C$28</f>
        <v>11467024886265.141</v>
      </c>
      <c r="BAM28" s="357">
        <f t="shared" ref="BAM28" si="692">BAK28*$C$28</f>
        <v>11811035632853.096</v>
      </c>
      <c r="BAO28" s="357">
        <f t="shared" ref="BAO28" si="693">BAM28*$C$28</f>
        <v>12165366701838.689</v>
      </c>
      <c r="BAQ28" s="357">
        <f t="shared" ref="BAQ28" si="694">BAO28*$C$28</f>
        <v>12530327702893.85</v>
      </c>
      <c r="BAS28" s="357">
        <f t="shared" ref="BAS28" si="695">BAQ28*$C$28</f>
        <v>12906237533980.666</v>
      </c>
      <c r="BAU28" s="357">
        <f t="shared" ref="BAU28" si="696">BAS28*$C$28</f>
        <v>13293424660000.086</v>
      </c>
      <c r="BAW28" s="357">
        <f t="shared" ref="BAW28" si="697">BAU28*$C$28</f>
        <v>13692227399800.09</v>
      </c>
      <c r="BAY28" s="357">
        <f t="shared" ref="BAY28" si="698">BAW28*$C$28</f>
        <v>14102994221794.094</v>
      </c>
      <c r="BBA28" s="357">
        <f t="shared" ref="BBA28" si="699">BAY28*$C$28</f>
        <v>14526084048447.916</v>
      </c>
      <c r="BBC28" s="357">
        <f t="shared" ref="BBC28" si="700">BBA28*$C$28</f>
        <v>14961866569901.354</v>
      </c>
      <c r="BBE28" s="357">
        <f t="shared" ref="BBE28" si="701">BBC28*$C$28</f>
        <v>15410722566998.395</v>
      </c>
      <c r="BBG28" s="357">
        <f t="shared" ref="BBG28" si="702">BBE28*$C$28</f>
        <v>15873044244008.348</v>
      </c>
      <c r="BBI28" s="357">
        <f t="shared" ref="BBI28" si="703">BBG28*$C$28</f>
        <v>16349235571328.598</v>
      </c>
      <c r="BBK28" s="357">
        <f t="shared" ref="BBK28" si="704">BBI28*$C$28</f>
        <v>16839712638468.455</v>
      </c>
      <c r="BBM28" s="357">
        <f t="shared" ref="BBM28" si="705">BBK28*$C$28</f>
        <v>17344904017622.51</v>
      </c>
      <c r="BBO28" s="357">
        <f t="shared" ref="BBO28" si="706">BBM28*$C$28</f>
        <v>17865251138151.184</v>
      </c>
      <c r="BBQ28" s="357">
        <f t="shared" ref="BBQ28" si="707">BBO28*$C$28</f>
        <v>18401208672295.719</v>
      </c>
      <c r="BBS28" s="357">
        <f t="shared" ref="BBS28" si="708">BBQ28*$C$28</f>
        <v>18953244932464.59</v>
      </c>
      <c r="BBU28" s="357">
        <f t="shared" ref="BBU28" si="709">BBS28*$C$28</f>
        <v>19521842280438.527</v>
      </c>
      <c r="BBW28" s="357">
        <f t="shared" ref="BBW28" si="710">BBU28*$C$28</f>
        <v>20107497548851.684</v>
      </c>
      <c r="BBY28" s="357">
        <f t="shared" ref="BBY28" si="711">BBW28*$C$28</f>
        <v>20710722475317.234</v>
      </c>
      <c r="BCA28" s="357">
        <f t="shared" ref="BCA28" si="712">BBY28*$C$28</f>
        <v>21332044149576.754</v>
      </c>
      <c r="BCC28" s="357">
        <f t="shared" ref="BCC28" si="713">BCA28*$C$28</f>
        <v>21972005474064.059</v>
      </c>
      <c r="BCE28" s="357">
        <f t="shared" ref="BCE28" si="714">BCC28*$C$28</f>
        <v>22631165638285.98</v>
      </c>
      <c r="BCG28" s="357">
        <f t="shared" ref="BCG28" si="715">BCE28*$C$28</f>
        <v>23310100607434.559</v>
      </c>
      <c r="BCI28" s="357">
        <f t="shared" ref="BCI28" si="716">BCG28*$C$28</f>
        <v>24009403625657.598</v>
      </c>
      <c r="BCK28" s="357">
        <f t="shared" ref="BCK28" si="717">BCI28*$C$28</f>
        <v>24729685734427.328</v>
      </c>
      <c r="BCM28" s="357">
        <f t="shared" ref="BCM28" si="718">BCK28*$C$28</f>
        <v>25471576306460.148</v>
      </c>
      <c r="BCO28" s="357">
        <f t="shared" ref="BCO28" si="719">BCM28*$C$28</f>
        <v>26235723595653.953</v>
      </c>
      <c r="BCQ28" s="357">
        <f t="shared" ref="BCQ28" si="720">BCO28*$C$28</f>
        <v>27022795303523.574</v>
      </c>
      <c r="BCS28" s="357">
        <f t="shared" ref="BCS28" si="721">BCQ28*$C$28</f>
        <v>27833479162629.281</v>
      </c>
      <c r="BCU28" s="357">
        <f t="shared" ref="BCU28" si="722">BCS28*$C$28</f>
        <v>28668483537508.16</v>
      </c>
      <c r="BCW28" s="357">
        <f t="shared" ref="BCW28" si="723">BCU28*$C$28</f>
        <v>29528538043633.406</v>
      </c>
      <c r="BCY28" s="357">
        <f t="shared" ref="BCY28" si="724">BCW28*$C$28</f>
        <v>30414394184942.41</v>
      </c>
      <c r="BDA28" s="357">
        <f t="shared" ref="BDA28" si="725">BCY28*$C$28</f>
        <v>31326826010490.684</v>
      </c>
      <c r="BDC28" s="357">
        <f t="shared" ref="BDC28" si="726">BDA28*$C$28</f>
        <v>32266630790805.406</v>
      </c>
      <c r="BDE28" s="357">
        <f t="shared" ref="BDE28" si="727">BDC28*$C$28</f>
        <v>33234629714529.57</v>
      </c>
      <c r="BDG28" s="357">
        <f t="shared" ref="BDG28" si="728">BDE28*$C$28</f>
        <v>34231668605965.457</v>
      </c>
      <c r="BDI28" s="357">
        <f t="shared" ref="BDI28" si="729">BDG28*$C$28</f>
        <v>35258618664144.422</v>
      </c>
      <c r="BDK28" s="357">
        <f t="shared" ref="BDK28" si="730">BDI28*$C$28</f>
        <v>36316377224068.758</v>
      </c>
      <c r="BDM28" s="357">
        <f t="shared" ref="BDM28" si="731">BDK28*$C$28</f>
        <v>37405868540790.82</v>
      </c>
      <c r="BDO28" s="357">
        <f t="shared" ref="BDO28" si="732">BDM28*$C$28</f>
        <v>38528044597014.547</v>
      </c>
      <c r="BDQ28" s="357">
        <f t="shared" ref="BDQ28" si="733">BDO28*$C$28</f>
        <v>39683885934924.984</v>
      </c>
      <c r="BDS28" s="357">
        <f t="shared" ref="BDS28" si="734">BDQ28*$C$28</f>
        <v>40874402512972.734</v>
      </c>
      <c r="BDU28" s="357">
        <f t="shared" ref="BDU28" si="735">BDS28*$C$28</f>
        <v>42100634588361.914</v>
      </c>
      <c r="BDW28" s="357">
        <f t="shared" ref="BDW28" si="736">BDU28*$C$28</f>
        <v>43363653626012.773</v>
      </c>
      <c r="BDY28" s="357">
        <f t="shared" ref="BDY28" si="737">BDW28*$C$28</f>
        <v>44664563234793.156</v>
      </c>
      <c r="BEA28" s="357">
        <f t="shared" ref="BEA28" si="738">BDY28*$C$28</f>
        <v>46004500131836.953</v>
      </c>
      <c r="BEC28" s="357">
        <f t="shared" ref="BEC28" si="739">BEA28*$C$28</f>
        <v>47384635135792.063</v>
      </c>
      <c r="BEE28" s="357">
        <f t="shared" ref="BEE28" si="740">BEC28*$C$28</f>
        <v>48806174189865.828</v>
      </c>
      <c r="BEG28" s="357">
        <f t="shared" ref="BEG28" si="741">BEE28*$C$28</f>
        <v>50270359415561.805</v>
      </c>
      <c r="BEI28" s="357">
        <f t="shared" ref="BEI28" si="742">BEG28*$C$28</f>
        <v>51778470198028.664</v>
      </c>
      <c r="BEK28" s="357">
        <f t="shared" ref="BEK28" si="743">BEI28*$C$28</f>
        <v>53331824303969.523</v>
      </c>
      <c r="BEM28" s="357">
        <f t="shared" ref="BEM28" si="744">BEK28*$C$28</f>
        <v>54931779033088.609</v>
      </c>
      <c r="BEO28" s="357">
        <f t="shared" ref="BEO28" si="745">BEM28*$C$28</f>
        <v>56579732404081.266</v>
      </c>
      <c r="BEQ28" s="357">
        <f t="shared" ref="BEQ28" si="746">BEO28*$C$28</f>
        <v>58277124376203.703</v>
      </c>
      <c r="BES28" s="357">
        <f t="shared" ref="BES28" si="747">BEQ28*$C$28</f>
        <v>60025438107489.813</v>
      </c>
      <c r="BEU28" s="357">
        <f t="shared" ref="BEU28" si="748">BES28*$C$28</f>
        <v>61826201250714.508</v>
      </c>
      <c r="BEW28" s="357">
        <f t="shared" ref="BEW28" si="749">BEU28*$C$28</f>
        <v>63680987288235.945</v>
      </c>
      <c r="BEY28" s="357">
        <f t="shared" ref="BEY28" si="750">BEW28*$C$28</f>
        <v>65591416906883.023</v>
      </c>
      <c r="BFA28" s="357">
        <f t="shared" ref="BFA28" si="751">BEY28*$C$28</f>
        <v>67559159414089.516</v>
      </c>
      <c r="BFC28" s="357">
        <f t="shared" ref="BFC28" si="752">BFA28*$C$28</f>
        <v>69585934196512.203</v>
      </c>
      <c r="BFE28" s="357">
        <f t="shared" ref="BFE28" si="753">BFC28*$C$28</f>
        <v>71673512222407.578</v>
      </c>
      <c r="BFG28" s="357">
        <f t="shared" ref="BFG28" si="754">BFE28*$C$28</f>
        <v>73823717589079.813</v>
      </c>
      <c r="BFI28" s="357">
        <f t="shared" ref="BFI28" si="755">BFG28*$C$28</f>
        <v>76038429116752.203</v>
      </c>
      <c r="BFK28" s="357">
        <f t="shared" ref="BFK28" si="756">BFI28*$C$28</f>
        <v>78319581990254.766</v>
      </c>
      <c r="BFM28" s="357">
        <f t="shared" ref="BFM28" si="757">BFK28*$C$28</f>
        <v>80669169449962.406</v>
      </c>
      <c r="BFO28" s="357">
        <f t="shared" ref="BFO28" si="758">BFM28*$C$28</f>
        <v>83089244533461.281</v>
      </c>
      <c r="BFQ28" s="357">
        <f t="shared" ref="BFQ28" si="759">BFO28*$C$28</f>
        <v>85581921869465.125</v>
      </c>
      <c r="BFS28" s="357">
        <f t="shared" ref="BFS28" si="760">BFQ28*$C$28</f>
        <v>88149379525549.078</v>
      </c>
      <c r="BFU28" s="357">
        <f t="shared" ref="BFU28" si="761">BFS28*$C$28</f>
        <v>90793860911315.547</v>
      </c>
      <c r="BFW28" s="357">
        <f t="shared" ref="BFW28" si="762">BFU28*$C$28</f>
        <v>93517676738655.016</v>
      </c>
      <c r="BFY28" s="357">
        <f t="shared" ref="BFY28" si="763">BFW28*$C$28</f>
        <v>96323207040814.672</v>
      </c>
      <c r="BGA28" s="357">
        <f t="shared" ref="BGA28" si="764">BFY28*$C$28</f>
        <v>99212903252039.109</v>
      </c>
      <c r="BGC28" s="357">
        <f t="shared" ref="BGC28" si="765">BGA28*$C$28</f>
        <v>102189290349600.28</v>
      </c>
      <c r="BGE28" s="357">
        <f t="shared" ref="BGE28" si="766">BGC28*$C$28</f>
        <v>105254969060088.3</v>
      </c>
      <c r="BGG28" s="357">
        <f t="shared" ref="BGG28" si="767">BGE28*$C$28</f>
        <v>108412618131890.95</v>
      </c>
      <c r="BGI28" s="357">
        <f t="shared" ref="BGI28" si="768">BGG28*$C$28</f>
        <v>111664996675847.69</v>
      </c>
      <c r="BGK28" s="357">
        <f t="shared" ref="BGK28" si="769">BGI28*$C$28</f>
        <v>115014946576123.13</v>
      </c>
      <c r="BGM28" s="357">
        <f t="shared" ref="BGM28" si="770">BGK28*$C$28</f>
        <v>118465394973406.83</v>
      </c>
      <c r="BGO28" s="357">
        <f t="shared" ref="BGO28" si="771">BGM28*$C$28</f>
        <v>122019356822609.03</v>
      </c>
      <c r="BGQ28" s="357">
        <f t="shared" ref="BGQ28" si="772">BGO28*$C$28</f>
        <v>125679937527287.31</v>
      </c>
      <c r="BGS28" s="357">
        <f t="shared" ref="BGS28" si="773">BGQ28*$C$28</f>
        <v>129450335653105.94</v>
      </c>
      <c r="BGU28" s="357">
        <f t="shared" ref="BGU28" si="774">BGS28*$C$28</f>
        <v>133333845722699.13</v>
      </c>
      <c r="BGW28" s="357">
        <f t="shared" ref="BGW28" si="775">BGU28*$C$28</f>
        <v>137333861094380.11</v>
      </c>
      <c r="BGY28" s="357">
        <f t="shared" ref="BGY28" si="776">BGW28*$C$28</f>
        <v>141453876927211.53</v>
      </c>
      <c r="BHA28" s="357">
        <f t="shared" ref="BHA28" si="777">BGY28*$C$28</f>
        <v>145697493235027.88</v>
      </c>
      <c r="BHC28" s="357">
        <f t="shared" ref="BHC28" si="778">BHA28*$C$28</f>
        <v>150068418032078.72</v>
      </c>
      <c r="BHE28" s="357">
        <f t="shared" ref="BHE28" si="779">BHC28*$C$28</f>
        <v>154570470573041.09</v>
      </c>
      <c r="BHG28" s="357">
        <f t="shared" ref="BHG28" si="780">BHE28*$C$28</f>
        <v>159207584690232.34</v>
      </c>
      <c r="BHI28" s="357">
        <f t="shared" ref="BHI28" si="781">BHG28*$C$28</f>
        <v>163983812230939.31</v>
      </c>
      <c r="BHK28" s="357">
        <f t="shared" ref="BHK28" si="782">BHI28*$C$28</f>
        <v>168903326597867.5</v>
      </c>
      <c r="BHM28" s="357">
        <f t="shared" ref="BHM28" si="783">BHK28*$C$28</f>
        <v>173970426395803.53</v>
      </c>
      <c r="BHO28" s="357">
        <f t="shared" ref="BHO28" si="784">BHM28*$C$28</f>
        <v>179189539187677.66</v>
      </c>
      <c r="BHQ28" s="357">
        <f t="shared" ref="BHQ28" si="785">BHO28*$C$28</f>
        <v>184565225363308</v>
      </c>
      <c r="BHS28" s="357">
        <f t="shared" ref="BHS28" si="786">BHQ28*$C$28</f>
        <v>190102182124207.25</v>
      </c>
      <c r="BHU28" s="357">
        <f t="shared" ref="BHU28" si="787">BHS28*$C$28</f>
        <v>195805247587933.47</v>
      </c>
      <c r="BHW28" s="357">
        <f t="shared" ref="BHW28" si="788">BHU28*$C$28</f>
        <v>201679405015571.47</v>
      </c>
      <c r="BHY28" s="357">
        <f t="shared" ref="BHY28" si="789">BHW28*$C$28</f>
        <v>207729787166038.63</v>
      </c>
      <c r="BIA28" s="357">
        <f t="shared" ref="BIA28" si="790">BHY28*$C$28</f>
        <v>213961680781019.78</v>
      </c>
      <c r="BIC28" s="357">
        <f t="shared" ref="BIC28" si="791">BIA28*$C$28</f>
        <v>220380531204450.38</v>
      </c>
      <c r="BIE28" s="357">
        <f t="shared" ref="BIE28" si="792">BIC28*$C$28</f>
        <v>226991947140583.91</v>
      </c>
      <c r="BIG28" s="357">
        <f t="shared" ref="BIG28" si="793">BIE28*$C$28</f>
        <v>233801705554801.44</v>
      </c>
      <c r="BII28" s="357">
        <f t="shared" ref="BII28" si="794">BIG28*$C$28</f>
        <v>240815756721445.5</v>
      </c>
      <c r="BIK28" s="357">
        <f t="shared" ref="BIK28" si="795">BII28*$C$28</f>
        <v>248040229423088.88</v>
      </c>
      <c r="BIM28" s="357">
        <f t="shared" ref="BIM28" si="796">BIK28*$C$28</f>
        <v>255481436305781.56</v>
      </c>
      <c r="BIO28" s="357">
        <f t="shared" ref="BIO28" si="797">BIM28*$C$28</f>
        <v>263145879394955.03</v>
      </c>
      <c r="BIQ28" s="357">
        <f t="shared" ref="BIQ28" si="798">BIO28*$C$28</f>
        <v>271040255776803.69</v>
      </c>
      <c r="BIS28" s="357">
        <f t="shared" ref="BIS28" si="799">BIQ28*$C$28</f>
        <v>279171463450107.81</v>
      </c>
      <c r="BIU28" s="357">
        <f t="shared" ref="BIU28" si="800">BIS28*$C$28</f>
        <v>287546607353611.06</v>
      </c>
      <c r="BIW28" s="357">
        <f t="shared" ref="BIW28" si="801">BIU28*$C$28</f>
        <v>296173005574219.38</v>
      </c>
      <c r="BIY28" s="357">
        <f t="shared" ref="BIY28" si="802">BIW28*$C$28</f>
        <v>305058195741445.94</v>
      </c>
      <c r="BJA28" s="357">
        <f t="shared" ref="BJA28" si="803">BIY28*$C$28</f>
        <v>314209941613689.31</v>
      </c>
      <c r="BJC28" s="357">
        <f t="shared" ref="BJC28" si="804">BJA28*$C$28</f>
        <v>323636239862100</v>
      </c>
      <c r="BJE28" s="357">
        <f t="shared" ref="BJE28" si="805">BJC28*$C$28</f>
        <v>333345327057963</v>
      </c>
      <c r="BJG28" s="357">
        <f t="shared" ref="BJG28" si="806">BJE28*$C$28</f>
        <v>343345686869701.88</v>
      </c>
      <c r="BJI28" s="357">
        <f t="shared" ref="BJI28" si="807">BJG28*$C$28</f>
        <v>353646057475792.94</v>
      </c>
      <c r="BJK28" s="357">
        <f t="shared" ref="BJK28" si="808">BJI28*$C$28</f>
        <v>364255439200066.75</v>
      </c>
      <c r="BJM28" s="357">
        <f t="shared" ref="BJM28" si="809">BJK28*$C$28</f>
        <v>375183102376068.75</v>
      </c>
      <c r="BJO28" s="357">
        <f t="shared" ref="BJO28" si="810">BJM28*$C$28</f>
        <v>386438595447350.81</v>
      </c>
      <c r="BJQ28" s="357">
        <f t="shared" ref="BJQ28" si="811">BJO28*$C$28</f>
        <v>398031753310771.38</v>
      </c>
      <c r="BJS28" s="357">
        <f t="shared" ref="BJS28" si="812">BJQ28*$C$28</f>
        <v>409972705910094.5</v>
      </c>
      <c r="BJU28" s="357">
        <f t="shared" ref="BJU28" si="813">BJS28*$C$28</f>
        <v>422271887087397.38</v>
      </c>
      <c r="BJW28" s="357">
        <f t="shared" ref="BJW28" si="814">BJU28*$C$28</f>
        <v>434940043700019.31</v>
      </c>
      <c r="BJY28" s="357">
        <f t="shared" ref="BJY28" si="815">BJW28*$C$28</f>
        <v>447988245011019.88</v>
      </c>
      <c r="BKA28" s="357">
        <f t="shared" ref="BKA28" si="816">BJY28*$C$28</f>
        <v>461427892361350.5</v>
      </c>
      <c r="BKC28" s="357">
        <f t="shared" ref="BKC28" si="817">BKA28*$C$28</f>
        <v>475270729132191</v>
      </c>
      <c r="BKE28" s="357">
        <f t="shared" ref="BKE28" si="818">BKC28*$C$28</f>
        <v>489528851006156.75</v>
      </c>
      <c r="BKG28" s="357">
        <f t="shared" ref="BKG28" si="819">BKE28*$C$28</f>
        <v>504214716536341.44</v>
      </c>
      <c r="BKI28" s="357">
        <f t="shared" ref="BKI28" si="820">BKG28*$C$28</f>
        <v>519341158032431.69</v>
      </c>
      <c r="BKK28" s="357">
        <f t="shared" ref="BKK28" si="821">BKI28*$C$28</f>
        <v>534921392773404.63</v>
      </c>
      <c r="BKM28" s="357">
        <f t="shared" ref="BKM28" si="822">BKK28*$C$28</f>
        <v>550969034556606.75</v>
      </c>
      <c r="BKO28" s="357">
        <f t="shared" ref="BKO28" si="823">BKM28*$C$28</f>
        <v>567498105593305</v>
      </c>
      <c r="BKQ28" s="357">
        <f t="shared" ref="BKQ28" si="824">BKO28*$C$28</f>
        <v>584523048761104.13</v>
      </c>
      <c r="BKS28" s="357">
        <f t="shared" ref="BKS28" si="825">BKQ28*$C$28</f>
        <v>602058740223937.25</v>
      </c>
      <c r="BKU28" s="357">
        <f t="shared" ref="BKU28" si="826">BKS28*$C$28</f>
        <v>620120502430655.38</v>
      </c>
      <c r="BKW28" s="357">
        <f t="shared" ref="BKW28" si="827">BKU28*$C$28</f>
        <v>638724117503575</v>
      </c>
      <c r="BKY28" s="357">
        <f t="shared" ref="BKY28" si="828">BKW28*$C$28</f>
        <v>657885841028682.25</v>
      </c>
      <c r="BLA28" s="357">
        <f t="shared" ref="BLA28" si="829">BKY28*$C$28</f>
        <v>677622416259542.75</v>
      </c>
      <c r="BLC28" s="357">
        <f t="shared" ref="BLC28" si="830">BLA28*$C$28</f>
        <v>697951088747329</v>
      </c>
      <c r="BLE28" s="357">
        <f t="shared" ref="BLE28" si="831">BLC28*$C$28</f>
        <v>718889621409748.88</v>
      </c>
      <c r="BLG28" s="357">
        <f t="shared" ref="BLG28" si="832">BLE28*$C$28</f>
        <v>740456310052041.38</v>
      </c>
      <c r="BLI28" s="357">
        <f t="shared" ref="BLI28" si="833">BLG28*$C$28</f>
        <v>762669999353602.63</v>
      </c>
      <c r="BLK28" s="357">
        <f t="shared" ref="BLK28" si="834">BLI28*$C$28</f>
        <v>785550099334210.75</v>
      </c>
      <c r="BLM28" s="357">
        <f t="shared" ref="BLM28" si="835">BLK28*$C$28</f>
        <v>809116602314237.13</v>
      </c>
      <c r="BLO28" s="357">
        <f t="shared" ref="BLO28" si="836">BLM28*$C$28</f>
        <v>833390100383664.25</v>
      </c>
      <c r="BLQ28" s="357">
        <f t="shared" ref="BLQ28" si="837">BLO28*$C$28</f>
        <v>858391803395174.25</v>
      </c>
      <c r="BLS28" s="357">
        <f t="shared" ref="BLS28" si="838">BLQ28*$C$28</f>
        <v>884143557497029.5</v>
      </c>
      <c r="BLU28" s="357">
        <f t="shared" ref="BLU28" si="839">BLS28*$C$28</f>
        <v>910667864221940.38</v>
      </c>
      <c r="BLW28" s="357">
        <f t="shared" ref="BLW28" si="840">BLU28*$C$28</f>
        <v>937987900148598.63</v>
      </c>
      <c r="BLY28" s="357">
        <f t="shared" ref="BLY28" si="841">BLW28*$C$28</f>
        <v>966127537153056.63</v>
      </c>
      <c r="BMA28" s="357">
        <f t="shared" ref="BMA28" si="842">BLY28*$C$28</f>
        <v>995111363267648.38</v>
      </c>
      <c r="BMC28" s="357">
        <f t="shared" ref="BMC28" si="843">BMA28*$C$28</f>
        <v>1024964704165677.9</v>
      </c>
      <c r="BME28" s="357">
        <f t="shared" ref="BME28" si="844">BMC28*$C$28</f>
        <v>1055713645290648.3</v>
      </c>
      <c r="BMG28" s="357">
        <f t="shared" ref="BMG28" si="845">BME28*$C$28</f>
        <v>1087385054649367.8</v>
      </c>
      <c r="BMI28" s="357">
        <f t="shared" ref="BMI28" si="846">BMG28*$C$28</f>
        <v>1120006606288848.8</v>
      </c>
      <c r="BMK28" s="357">
        <f t="shared" ref="BMK28" si="847">BMI28*$C$28</f>
        <v>1153606804477514.3</v>
      </c>
      <c r="BMM28" s="357">
        <f t="shared" ref="BMM28" si="848">BMK28*$C$28</f>
        <v>1188215008611839.8</v>
      </c>
      <c r="BMO28" s="357">
        <f t="shared" ref="BMO28" si="849">BMM28*$C$28</f>
        <v>1223861458870195</v>
      </c>
      <c r="BMQ28" s="357">
        <f t="shared" ref="BMQ28" si="850">BMO28*$C$28</f>
        <v>1260577302636301</v>
      </c>
      <c r="BMS28" s="357">
        <f t="shared" ref="BMS28" si="851">BMQ28*$C$28</f>
        <v>1298394621715390</v>
      </c>
      <c r="BMU28" s="357">
        <f t="shared" ref="BMU28" si="852">BMS28*$C$28</f>
        <v>1337346460366851.8</v>
      </c>
      <c r="BMW28" s="357">
        <f t="shared" ref="BMW28" si="853">BMU28*$C$28</f>
        <v>1377466854177857.3</v>
      </c>
      <c r="BMY28" s="357">
        <f t="shared" ref="BMY28" si="854">BMW28*$C$28</f>
        <v>1418790859803193</v>
      </c>
      <c r="BNA28" s="357">
        <f t="shared" ref="BNA28" si="855">BMY28*$C$28</f>
        <v>1461354585597288.8</v>
      </c>
      <c r="BNC28" s="357">
        <f t="shared" ref="BNC28" si="856">BNA28*$C$28</f>
        <v>1505195223165207.5</v>
      </c>
      <c r="BNE28" s="357">
        <f t="shared" ref="BNE28" si="857">BNC28*$C$28</f>
        <v>1550351079860163.8</v>
      </c>
      <c r="BNG28" s="357">
        <f t="shared" ref="BNG28" si="858">BNE28*$C$28</f>
        <v>1596861612255968.8</v>
      </c>
      <c r="BNI28" s="357">
        <f t="shared" ref="BNI28" si="859">BNG28*$C$28</f>
        <v>1644767460623647.8</v>
      </c>
      <c r="BNK28" s="357">
        <f t="shared" ref="BNK28" si="860">BNI28*$C$28</f>
        <v>1694110484442357.3</v>
      </c>
      <c r="BNM28" s="357">
        <f t="shared" ref="BNM28" si="861">BNK28*$C$28</f>
        <v>1744933798975628</v>
      </c>
      <c r="BNO28" s="357">
        <f t="shared" ref="BNO28" si="862">BNM28*$C$28</f>
        <v>1797281812944897</v>
      </c>
      <c r="BNQ28" s="357">
        <f t="shared" ref="BNQ28" si="863">BNO28*$C$28</f>
        <v>1851200267333244</v>
      </c>
      <c r="BNS28" s="357">
        <f t="shared" ref="BNS28" si="864">BNQ28*$C$28</f>
        <v>1906736275353241.3</v>
      </c>
      <c r="BNU28" s="357">
        <f t="shared" ref="BNU28" si="865">BNS28*$C$28</f>
        <v>1963938363613838.5</v>
      </c>
      <c r="BNW28" s="357">
        <f t="shared" ref="BNW28" si="866">BNU28*$C$28</f>
        <v>2022856514522253.8</v>
      </c>
      <c r="BNY28" s="357">
        <f t="shared" ref="BNY28" si="867">BNW28*$C$28</f>
        <v>2083542209957921.5</v>
      </c>
      <c r="BOA28" s="357">
        <f t="shared" ref="BOA28" si="868">BNY28*$C$28</f>
        <v>2146048476256659.3</v>
      </c>
      <c r="BOC28" s="357">
        <f t="shared" ref="BOC28" si="869">BOA28*$C$28</f>
        <v>2210429930544359</v>
      </c>
      <c r="BOE28" s="357">
        <f t="shared" ref="BOE28" si="870">BOC28*$C$28</f>
        <v>2276742828460690</v>
      </c>
      <c r="BOG28" s="357">
        <f t="shared" ref="BOG28" si="871">BOE28*$C$28</f>
        <v>2345045113314511</v>
      </c>
      <c r="BOI28" s="357">
        <f t="shared" ref="BOI28" si="872">BOG28*$C$28</f>
        <v>2415396466713946.5</v>
      </c>
      <c r="BOK28" s="357">
        <f t="shared" ref="BOK28" si="873">BOI28*$C$28</f>
        <v>2487858360715365</v>
      </c>
      <c r="BOM28" s="357">
        <f t="shared" ref="BOM28" si="874">BOK28*$C$28</f>
        <v>2562494111536826</v>
      </c>
      <c r="BOO28" s="357">
        <f t="shared" ref="BOO28" si="875">BOM28*$C$28</f>
        <v>2639368934882931</v>
      </c>
      <c r="BOQ28" s="357">
        <f t="shared" ref="BOQ28" si="876">BOO28*$C$28</f>
        <v>2718550002929419</v>
      </c>
      <c r="BOS28" s="357">
        <f t="shared" ref="BOS28" si="877">BOQ28*$C$28</f>
        <v>2800106503017301.5</v>
      </c>
      <c r="BOU28" s="357">
        <f t="shared" ref="BOU28" si="878">BOS28*$C$28</f>
        <v>2884109698107820.5</v>
      </c>
      <c r="BOW28" s="357">
        <f t="shared" ref="BOW28" si="879">BOU28*$C$28</f>
        <v>2970632989051055</v>
      </c>
      <c r="BOY28" s="357">
        <f t="shared" ref="BOY28" si="880">BOW28*$C$28</f>
        <v>3059751978722586.5</v>
      </c>
      <c r="BPA28" s="357">
        <f t="shared" ref="BPA28" si="881">BOY28*$C$28</f>
        <v>3151544538084264</v>
      </c>
      <c r="BPC28" s="357">
        <f t="shared" ref="BPC28" si="882">BPA28*$C$28</f>
        <v>3246090874226792</v>
      </c>
      <c r="BPE28" s="357">
        <f t="shared" ref="BPE28" si="883">BPC28*$C$28</f>
        <v>3343473600453596</v>
      </c>
      <c r="BPG28" s="357">
        <f t="shared" ref="BPG28" si="884">BPE28*$C$28</f>
        <v>3443777808467204</v>
      </c>
      <c r="BPI28" s="357">
        <f t="shared" ref="BPI28" si="885">BPG28*$C$28</f>
        <v>3547091142721220</v>
      </c>
      <c r="BPK28" s="357">
        <f t="shared" ref="BPK28" si="886">BPI28*$C$28</f>
        <v>3653503877002856.5</v>
      </c>
      <c r="BPM28" s="357">
        <f t="shared" ref="BPM28" si="887">BPK28*$C$28</f>
        <v>3763108993312942.5</v>
      </c>
      <c r="BPO28" s="357">
        <f t="shared" ref="BPO28" si="888">BPM28*$C$28</f>
        <v>3876002263112331</v>
      </c>
      <c r="BPQ28" s="357">
        <f t="shared" ref="BPQ28" si="889">BPO28*$C$28</f>
        <v>3992282331005701</v>
      </c>
      <c r="BPS28" s="357">
        <f t="shared" ref="BPS28" si="890">BPQ28*$C$28</f>
        <v>4112050800935872</v>
      </c>
      <c r="BPU28" s="357">
        <f t="shared" ref="BPU28" si="891">BPS28*$C$28</f>
        <v>4235412324963948.5</v>
      </c>
      <c r="BPW28" s="357">
        <f t="shared" ref="BPW28" si="892">BPU28*$C$28</f>
        <v>4362474694712867</v>
      </c>
      <c r="BPY28" s="357">
        <f t="shared" ref="BPY28" si="893">BPW28*$C$28</f>
        <v>4493348935554253</v>
      </c>
      <c r="BQA28" s="357">
        <f t="shared" ref="BQA28" si="894">BPY28*$C$28</f>
        <v>4628149403620881</v>
      </c>
      <c r="BQC28" s="357">
        <f t="shared" ref="BQC28" si="895">BQA28*$C$28</f>
        <v>4766993885729508</v>
      </c>
      <c r="BQE28" s="357">
        <f t="shared" ref="BQE28" si="896">BQC28*$C$28</f>
        <v>4910003702301393</v>
      </c>
      <c r="BQG28" s="357">
        <f t="shared" ref="BQG28" si="897">BQE28*$C$28</f>
        <v>5057303813370435</v>
      </c>
      <c r="BQI28" s="357">
        <f t="shared" ref="BQI28" si="898">BQG28*$C$28</f>
        <v>5209022927771548</v>
      </c>
      <c r="BQK28" s="357">
        <f t="shared" ref="BQK28" si="899">BQI28*$C$28</f>
        <v>5365293615604695</v>
      </c>
      <c r="BQM28" s="357">
        <f t="shared" ref="BQM28" si="900">BQK28*$C$28</f>
        <v>5526252424072836</v>
      </c>
      <c r="BQO28" s="357">
        <f t="shared" ref="BQO28" si="901">BQM28*$C$28</f>
        <v>5692039996795021</v>
      </c>
      <c r="BQQ28" s="357">
        <f t="shared" ref="BQQ28" si="902">BQO28*$C$28</f>
        <v>5862801196698872</v>
      </c>
      <c r="BQS28" s="357">
        <f t="shared" ref="BQS28" si="903">BQQ28*$C$28</f>
        <v>6038685232599838</v>
      </c>
      <c r="BQU28" s="357">
        <f t="shared" ref="BQU28" si="904">BQS28*$C$28</f>
        <v>6219845789577833</v>
      </c>
      <c r="BQW28" s="357">
        <f t="shared" ref="BQW28" si="905">BQU28*$C$28</f>
        <v>6406441163265168</v>
      </c>
      <c r="BQY28" s="357">
        <f t="shared" ref="BQY28" si="906">BQW28*$C$28</f>
        <v>6598634398163123</v>
      </c>
      <c r="BRA28" s="357">
        <f t="shared" ref="BRA28" si="907">BQY28*$C$28</f>
        <v>6796593430108017</v>
      </c>
      <c r="BRC28" s="357">
        <f t="shared" ref="BRC28" si="908">BRA28*$C$28</f>
        <v>7000491233011258</v>
      </c>
      <c r="BRE28" s="357">
        <f t="shared" ref="BRE28" si="909">BRC28*$C$28</f>
        <v>7210505970001596</v>
      </c>
      <c r="BRG28" s="357">
        <f t="shared" ref="BRG28" si="910">BRE28*$C$28</f>
        <v>7426821149101644</v>
      </c>
      <c r="BRI28" s="357">
        <f t="shared" ref="BRI28" si="911">BRG28*$C$28</f>
        <v>7649625783574694</v>
      </c>
      <c r="BRK28" s="357">
        <f t="shared" ref="BRK28" si="912">BRI28*$C$28</f>
        <v>7879114557081935</v>
      </c>
      <c r="BRM28" s="357">
        <f t="shared" ref="BRM28" si="913">BRK28*$C$28</f>
        <v>8115487993794393</v>
      </c>
      <c r="BRO28" s="357">
        <f t="shared" ref="BRO28" si="914">BRM28*$C$28</f>
        <v>8358952633608225</v>
      </c>
      <c r="BRQ28" s="357">
        <f t="shared" ref="BRQ28" si="915">BRO28*$C$28</f>
        <v>8609721212616472</v>
      </c>
      <c r="BRS28" s="357">
        <f t="shared" ref="BRS28" si="916">BRQ28*$C$28</f>
        <v>8868012848994966</v>
      </c>
      <c r="BRU28" s="357">
        <f t="shared" ref="BRU28" si="917">BRS28*$C$28</f>
        <v>9134053234464816</v>
      </c>
      <c r="BRW28" s="357">
        <f t="shared" ref="BRW28" si="918">BRU28*$C$28</f>
        <v>9408074831498760</v>
      </c>
      <c r="BRY28" s="357">
        <f t="shared" ref="BRY28" si="919">BRW28*$C$28</f>
        <v>9690317076443724</v>
      </c>
      <c r="BSA28" s="357">
        <f t="shared" ref="BSA28" si="920">BRY28*$C$28</f>
        <v>9981026588737036</v>
      </c>
      <c r="BSC28" s="357">
        <f t="shared" ref="BSC28" si="921">BSA28*$C$28</f>
        <v>1.0280457386399148E+16</v>
      </c>
      <c r="BSE28" s="357">
        <f t="shared" ref="BSE28" si="922">BSC28*$C$28</f>
        <v>1.0588871107991122E+16</v>
      </c>
      <c r="BSG28" s="357">
        <f t="shared" ref="BSG28" si="923">BSE28*$C$28</f>
        <v>1.0906537241230856E+16</v>
      </c>
      <c r="BSI28" s="357">
        <f t="shared" ref="BSI28" si="924">BSG28*$C$28</f>
        <v>1.1233733358467782E+16</v>
      </c>
      <c r="BSK28" s="357">
        <f t="shared" ref="BSK28" si="925">BSI28*$C$28</f>
        <v>1.1570745359221816E+16</v>
      </c>
      <c r="BSM28" s="357">
        <f t="shared" ref="BSM28" si="926">BSK28*$C$28</f>
        <v>1.191786771999847E+16</v>
      </c>
      <c r="BSO28" s="357">
        <f t="shared" ref="BSO28" si="927">BSM28*$C$28</f>
        <v>1.2275403751598424E+16</v>
      </c>
      <c r="BSQ28" s="357">
        <f t="shared" ref="BSQ28" si="928">BSO28*$C$28</f>
        <v>1.2643665864146378E+16</v>
      </c>
      <c r="BSS28" s="357">
        <f t="shared" ref="BSS28" si="929">BSQ28*$C$28</f>
        <v>1.302297584007077E+16</v>
      </c>
      <c r="BSU28" s="357">
        <f t="shared" ref="BSU28" si="930">BSS28*$C$28</f>
        <v>1.3413665115272894E+16</v>
      </c>
      <c r="BSW28" s="357">
        <f t="shared" ref="BSW28" si="931">BSU28*$C$28</f>
        <v>1.3816075068731082E+16</v>
      </c>
      <c r="BSY28" s="357">
        <f t="shared" ref="BSY28" si="932">BSW28*$C$28</f>
        <v>1.4230557320793014E+16</v>
      </c>
      <c r="BTA28" s="357">
        <f t="shared" ref="BTA28" si="933">BSY28*$C$28</f>
        <v>1.4657474040416804E+16</v>
      </c>
      <c r="BTC28" s="357">
        <f t="shared" ref="BTC28" si="934">BTA28*$C$28</f>
        <v>1.5097198261629308E+16</v>
      </c>
      <c r="BTE28" s="357">
        <f t="shared" ref="BTE28" si="935">BTC28*$C$28</f>
        <v>1.5550114209478188E+16</v>
      </c>
      <c r="BTG28" s="357">
        <f t="shared" ref="BTG28" si="936">BTE28*$C$28</f>
        <v>1.6016617635762534E+16</v>
      </c>
      <c r="BTI28" s="357">
        <f t="shared" ref="BTI28" si="937">BTG28*$C$28</f>
        <v>1.649711616483541E+16</v>
      </c>
      <c r="BTK28" s="357">
        <f t="shared" ref="BTK28" si="938">BTI28*$C$28</f>
        <v>1.6992029649780472E+16</v>
      </c>
      <c r="BTM28" s="357">
        <f t="shared" ref="BTM28" si="939">BTK28*$C$28</f>
        <v>1.7501790539273886E+16</v>
      </c>
      <c r="BTO28" s="357">
        <f t="shared" ref="BTO28" si="940">BTM28*$C$28</f>
        <v>1.8026844255452104E+16</v>
      </c>
      <c r="BTQ28" s="357">
        <f t="shared" ref="BTQ28" si="941">BTO28*$C$28</f>
        <v>1.8567649583115668E+16</v>
      </c>
      <c r="BTS28" s="357">
        <f t="shared" ref="BTS28" si="942">BTQ28*$C$28</f>
        <v>1.912467907060914E+16</v>
      </c>
      <c r="BTU28" s="357">
        <f t="shared" ref="BTU28" si="943">BTS28*$C$28</f>
        <v>1.9698419442727416E+16</v>
      </c>
      <c r="BTW28" s="357">
        <f t="shared" ref="BTW28" si="944">BTU28*$C$28</f>
        <v>2.028937202600924E+16</v>
      </c>
      <c r="BTY28" s="357">
        <f t="shared" ref="BTY28" si="945">BTW28*$C$28</f>
        <v>2.0898053186789516E+16</v>
      </c>
      <c r="BUA28" s="357">
        <f t="shared" ref="BUA28" si="946">BTY28*$C$28</f>
        <v>2.1524994782393204E+16</v>
      </c>
      <c r="BUC28" s="357">
        <f t="shared" ref="BUC28" si="947">BUA28*$C$28</f>
        <v>2.2170744625865E+16</v>
      </c>
      <c r="BUE28" s="357">
        <f t="shared" ref="BUE28" si="948">BUC28*$C$28</f>
        <v>2.2835866964640952E+16</v>
      </c>
      <c r="BUG28" s="357">
        <f t="shared" ref="BUG28" si="949">BUE28*$C$28</f>
        <v>2.352094297358018E+16</v>
      </c>
      <c r="BUI28" s="357">
        <f t="shared" ref="BUI28" si="950">BUG28*$C$28</f>
        <v>2.4226571262787588E+16</v>
      </c>
      <c r="BUK28" s="357">
        <f t="shared" ref="BUK28" si="951">BUI28*$C$28</f>
        <v>2.4953368400671216E+16</v>
      </c>
      <c r="BUM28" s="357">
        <f t="shared" ref="BUM28" si="952">BUK28*$C$28</f>
        <v>2.5701969452691352E+16</v>
      </c>
      <c r="BUO28" s="357">
        <f t="shared" ref="BUO28" si="953">BUM28*$C$28</f>
        <v>2.6473028536272092E+16</v>
      </c>
      <c r="BUQ28" s="357">
        <f t="shared" ref="BUQ28" si="954">BUO28*$C$28</f>
        <v>2.7267219392360256E+16</v>
      </c>
      <c r="BUS28" s="357">
        <f t="shared" ref="BUS28" si="955">BUQ28*$C$28</f>
        <v>2.8085235974131064E+16</v>
      </c>
      <c r="BUU28" s="357">
        <f t="shared" ref="BUU28" si="956">BUS28*$C$28</f>
        <v>2.8927793053354996E+16</v>
      </c>
      <c r="BUW28" s="357">
        <f t="shared" ref="BUW28" si="957">BUU28*$C$28</f>
        <v>2.9795626844955648E+16</v>
      </c>
      <c r="BUY28" s="357">
        <f t="shared" ref="BUY28" si="958">BUW28*$C$28</f>
        <v>3.068949565030432E+16</v>
      </c>
      <c r="BVA28" s="357">
        <f t="shared" ref="BVA28" si="959">BUY28*$C$28</f>
        <v>3.1610180519813452E+16</v>
      </c>
      <c r="BVC28" s="357">
        <f t="shared" ref="BVC28" si="960">BVA28*$C$28</f>
        <v>3.2558485935407856E+16</v>
      </c>
      <c r="BVE28" s="357">
        <f t="shared" ref="BVE28" si="961">BVC28*$C$28</f>
        <v>3.3535240513470092E+16</v>
      </c>
      <c r="BVG28" s="357">
        <f t="shared" ref="BVG28" si="962">BVE28*$C$28</f>
        <v>3.4541297728874196E+16</v>
      </c>
      <c r="BVI28" s="357">
        <f t="shared" ref="BVI28" si="963">BVG28*$C$28</f>
        <v>3.5577536660740424E+16</v>
      </c>
      <c r="BVK28" s="357">
        <f t="shared" ref="BVK28" si="964">BVI28*$C$28</f>
        <v>3.664486276056264E+16</v>
      </c>
      <c r="BVM28" s="357">
        <f t="shared" ref="BVM28" si="965">BVK28*$C$28</f>
        <v>3.774420864337952E+16</v>
      </c>
      <c r="BVO28" s="357">
        <f t="shared" ref="BVO28" si="966">BVM28*$C$28</f>
        <v>3.8876534902680904E+16</v>
      </c>
      <c r="BVQ28" s="357">
        <f t="shared" ref="BVQ28" si="967">BVO28*$C$28</f>
        <v>4.0042830949761336E+16</v>
      </c>
      <c r="BVS28" s="357">
        <f t="shared" ref="BVS28" si="968">BVQ28*$C$28</f>
        <v>4.1244115878254176E+16</v>
      </c>
      <c r="BVU28" s="357">
        <f t="shared" ref="BVU28" si="969">BVS28*$C$28</f>
        <v>4.24814393546018E+16</v>
      </c>
      <c r="BVW28" s="357">
        <f t="shared" ref="BVW28" si="970">BVU28*$C$28</f>
        <v>4.3755882535239856E+16</v>
      </c>
      <c r="BVY28" s="357">
        <f t="shared" ref="BVY28" si="971">BVW28*$C$28</f>
        <v>4.5068559011297056E+16</v>
      </c>
      <c r="BWA28" s="357">
        <f t="shared" ref="BWA28" si="972">BVY28*$C$28</f>
        <v>4.6420615781635968E+16</v>
      </c>
      <c r="BWC28" s="357">
        <f t="shared" ref="BWC28" si="973">BWA28*$C$28</f>
        <v>4.7813234255085048E+16</v>
      </c>
      <c r="BWE28" s="357">
        <f t="shared" ref="BWE28" si="974">BWC28*$C$28</f>
        <v>4.92476312827376E+16</v>
      </c>
      <c r="BWG28" s="357">
        <f t="shared" ref="BWG28" si="975">BWE28*$C$28</f>
        <v>5.0725060221219728E+16</v>
      </c>
      <c r="BWI28" s="357">
        <f t="shared" ref="BWI28" si="976">BWG28*$C$28</f>
        <v>5.224681202785632E+16</v>
      </c>
      <c r="BWK28" s="357">
        <f t="shared" ref="BWK28" si="977">BWI28*$C$28</f>
        <v>5.3814216388692008E+16</v>
      </c>
      <c r="BWM28" s="357">
        <f t="shared" ref="BWM28" si="978">BWK28*$C$28</f>
        <v>5.5428642880352768E+16</v>
      </c>
      <c r="BWO28" s="357">
        <f t="shared" ref="BWO28" si="979">BWM28*$C$28</f>
        <v>5.7091502166763352E+16</v>
      </c>
      <c r="BWQ28" s="357">
        <f t="shared" ref="BWQ28" si="980">BWO28*$C$28</f>
        <v>5.8804247231766256E+16</v>
      </c>
      <c r="BWS28" s="357">
        <f t="shared" ref="BWS28" si="981">BWQ28*$C$28</f>
        <v>6.0568374648719248E+16</v>
      </c>
      <c r="BWU28" s="357">
        <f t="shared" ref="BWU28" si="982">BWS28*$C$28</f>
        <v>6.2385425888180824E+16</v>
      </c>
      <c r="BWW28" s="357">
        <f t="shared" ref="BWW28" si="983">BWU28*$C$28</f>
        <v>6.4256988664826248E+16</v>
      </c>
      <c r="BWY28" s="357">
        <f t="shared" ref="BWY28" si="984">BWW28*$C$28</f>
        <v>6.618469832477104E+16</v>
      </c>
      <c r="BXA28" s="357">
        <f t="shared" ref="BXA28" si="985">BWY28*$C$28</f>
        <v>6.8170239274514176E+16</v>
      </c>
      <c r="BXC28" s="357">
        <f t="shared" ref="BXC28" si="986">BXA28*$C$28</f>
        <v>7.02153464527496E+16</v>
      </c>
      <c r="BXE28" s="357">
        <f t="shared" ref="BXE28" si="987">BXC28*$C$28</f>
        <v>7.2321806846332096E+16</v>
      </c>
      <c r="BXG28" s="357">
        <f t="shared" ref="BXG28" si="988">BXE28*$C$28</f>
        <v>7.4491461051722064E+16</v>
      </c>
      <c r="BXI28" s="357">
        <f t="shared" ref="BXI28" si="989">BXG28*$C$28</f>
        <v>7.6726204883273728E+16</v>
      </c>
      <c r="BXK28" s="357">
        <f t="shared" ref="BXK28" si="990">BXI28*$C$28</f>
        <v>7.9027991029771936E+16</v>
      </c>
      <c r="BXM28" s="357">
        <f t="shared" ref="BXM28" si="991">BXK28*$C$28</f>
        <v>8.1398830760665104E+16</v>
      </c>
      <c r="BXO28" s="357">
        <f t="shared" ref="BXO28" si="992">BXM28*$C$28</f>
        <v>8.3840795683485056E+16</v>
      </c>
      <c r="BXQ28" s="357">
        <f t="shared" ref="BXQ28" si="993">BXO28*$C$28</f>
        <v>8.6356019553989616E+16</v>
      </c>
      <c r="BXS28" s="357">
        <f t="shared" ref="BXS28" si="994">BXQ28*$C$28</f>
        <v>8.8946700140609312E+16</v>
      </c>
      <c r="BXU28" s="357">
        <f t="shared" ref="BXU28" si="995">BXS28*$C$28</f>
        <v>9.16151011448276E+16</v>
      </c>
      <c r="BXW28" s="357">
        <f t="shared" ref="BXW28" si="996">BXU28*$C$28</f>
        <v>9.4363554179172432E+16</v>
      </c>
      <c r="BXY28" s="357">
        <f t="shared" ref="BXY28" si="997">BXW28*$C$28</f>
        <v>9.71944608045476E+16</v>
      </c>
      <c r="BYA28" s="357">
        <f t="shared" ref="BYA28" si="998">BXY28*$C$28</f>
        <v>1.0011029462868403E+17</v>
      </c>
      <c r="BYC28" s="357">
        <f t="shared" ref="BYC28" si="999">BYA28*$C$28</f>
        <v>1.0311360346754456E+17</v>
      </c>
      <c r="BYE28" s="357">
        <f t="shared" ref="BYE28" si="1000">BYC28*$C$28</f>
        <v>1.062070115715709E+17</v>
      </c>
      <c r="BYG28" s="357">
        <f t="shared" ref="BYG28" si="1001">BYE28*$C$28</f>
        <v>1.0939322191871803E+17</v>
      </c>
      <c r="BYI28" s="357">
        <f t="shared" ref="BYI28" si="1002">BYG28*$C$28</f>
        <v>1.1267501857627957E+17</v>
      </c>
      <c r="BYK28" s="357">
        <f t="shared" ref="BYK28" si="1003">BYI28*$C$28</f>
        <v>1.1605526913356795E+17</v>
      </c>
      <c r="BYM28" s="357">
        <f t="shared" ref="BYM28" si="1004">BYK28*$C$28</f>
        <v>1.1953692720757499E+17</v>
      </c>
      <c r="BYO28" s="357">
        <f t="shared" ref="BYO28" si="1005">BYM28*$C$28</f>
        <v>1.2312303502380224E+17</v>
      </c>
      <c r="BYQ28" s="357">
        <f t="shared" ref="BYQ28" si="1006">BYO28*$C$28</f>
        <v>1.268167260745163E+17</v>
      </c>
      <c r="BYS28" s="357">
        <f t="shared" ref="BYS28" si="1007">BYQ28*$C$28</f>
        <v>1.3062122785675179E+17</v>
      </c>
      <c r="BYU28" s="357">
        <f t="shared" ref="BYU28" si="1008">BYS28*$C$28</f>
        <v>1.3453986469245435E+17</v>
      </c>
      <c r="BYW28" s="357">
        <f t="shared" ref="BYW28" si="1009">BYU28*$C$28</f>
        <v>1.3857606063322798E+17</v>
      </c>
      <c r="BYY28" s="357">
        <f t="shared" ref="BYY28" si="1010">BYW28*$C$28</f>
        <v>1.4273334245222483E+17</v>
      </c>
      <c r="BZA28" s="357">
        <f t="shared" ref="BZA28" si="1011">BYY28*$C$28</f>
        <v>1.4701534272579158E+17</v>
      </c>
      <c r="BZC28" s="357">
        <f t="shared" ref="BZC28" si="1012">BZA28*$C$28</f>
        <v>1.5142580300756534E+17</v>
      </c>
      <c r="BZE28" s="357">
        <f t="shared" ref="BZE28" si="1013">BZC28*$C$28</f>
        <v>1.5596857709779232E+17</v>
      </c>
      <c r="BZG28" s="357">
        <f t="shared" ref="BZG28" si="1014">BZE28*$C$28</f>
        <v>1.6064763441072608E+17</v>
      </c>
      <c r="BZI28" s="357">
        <f t="shared" ref="BZI28" si="1015">BZG28*$C$28</f>
        <v>1.6546706344304787E+17</v>
      </c>
      <c r="BZK28" s="357">
        <f t="shared" ref="BZK28" si="1016">BZI28*$C$28</f>
        <v>1.7043107534633933E+17</v>
      </c>
      <c r="BZM28" s="357">
        <f t="shared" ref="BZM28" si="1017">BZK28*$C$28</f>
        <v>1.755440076067295E+17</v>
      </c>
      <c r="BZO28" s="357">
        <f t="shared" ref="BZO28" si="1018">BZM28*$C$28</f>
        <v>1.8081032783493139E+17</v>
      </c>
      <c r="BZQ28" s="357">
        <f t="shared" ref="BZQ28" si="1019">BZO28*$C$28</f>
        <v>1.8623463766997933E+17</v>
      </c>
      <c r="BZS28" s="357">
        <f t="shared" ref="BZS28" si="1020">BZQ28*$C$28</f>
        <v>1.9182167680007872E+17</v>
      </c>
      <c r="BZU28" s="357">
        <f t="shared" ref="BZU28" si="1021">BZS28*$C$28</f>
        <v>1.9757632710408109E+17</v>
      </c>
      <c r="BZW28" s="357">
        <f t="shared" ref="BZW28" si="1022">BZU28*$C$28</f>
        <v>2.0350361691720352E+17</v>
      </c>
      <c r="BZY28" s="357">
        <f t="shared" ref="BZY28" si="1023">BZW28*$C$28</f>
        <v>2.0960872542471962E+17</v>
      </c>
      <c r="CAA28" s="357">
        <f t="shared" ref="CAA28" si="1024">BZY28*$C$28</f>
        <v>2.1589698718746122E+17</v>
      </c>
      <c r="CAC28" s="357">
        <f t="shared" ref="CAC28" si="1025">CAA28*$C$28</f>
        <v>2.2237389680308506E+17</v>
      </c>
      <c r="CAE28" s="357">
        <f t="shared" ref="CAE28" si="1026">CAC28*$C$28</f>
        <v>2.290451137071776E+17</v>
      </c>
      <c r="CAG28" s="357">
        <f t="shared" ref="CAG28" si="1027">CAE28*$C$28</f>
        <v>2.3591646711839293E+17</v>
      </c>
      <c r="CAI28" s="357">
        <f t="shared" ref="CAI28" si="1028">CAG28*$C$28</f>
        <v>2.4299396113194474E+17</v>
      </c>
      <c r="CAK28" s="357">
        <f t="shared" ref="CAK28" si="1029">CAI28*$C$28</f>
        <v>2.5028377996590307E+17</v>
      </c>
      <c r="CAM28" s="357">
        <f t="shared" ref="CAM28" si="1030">CAK28*$C$28</f>
        <v>2.5779229336488016E+17</v>
      </c>
      <c r="CAO28" s="357">
        <f t="shared" ref="CAO28" si="1031">CAM28*$C$28</f>
        <v>2.6552606216582656E+17</v>
      </c>
      <c r="CAQ28" s="357">
        <f t="shared" ref="CAQ28" si="1032">CAO28*$C$28</f>
        <v>2.7349184403080138E+17</v>
      </c>
      <c r="CAS28" s="357">
        <f t="shared" ref="CAS28" si="1033">CAQ28*$C$28</f>
        <v>2.8169659935172544E+17</v>
      </c>
      <c r="CAU28" s="357">
        <f t="shared" ref="CAU28" si="1034">CAS28*$C$28</f>
        <v>2.9014749733227718E+17</v>
      </c>
      <c r="CAW28" s="357">
        <f t="shared" ref="CAW28" si="1035">CAU28*$C$28</f>
        <v>2.988519222522455E+17</v>
      </c>
      <c r="CAY28" s="357">
        <f t="shared" ref="CAY28" si="1036">CAW28*$C$28</f>
        <v>3.0781747991981286E+17</v>
      </c>
      <c r="CBA28" s="357">
        <f t="shared" ref="CBA28" si="1037">CAY28*$C$28</f>
        <v>3.1705200431740723E+17</v>
      </c>
      <c r="CBC28" s="357">
        <f t="shared" ref="CBC28" si="1038">CBA28*$C$28</f>
        <v>3.2656356444692947E+17</v>
      </c>
      <c r="CBE28" s="357">
        <f t="shared" ref="CBE28" si="1039">CBC28*$C$28</f>
        <v>3.3636047138033734E+17</v>
      </c>
      <c r="CBG28" s="357">
        <f t="shared" ref="CBG28" si="1040">CBE28*$C$28</f>
        <v>3.4645128552174746E+17</v>
      </c>
      <c r="CBI28" s="357">
        <f t="shared" ref="CBI28" si="1041">CBG28*$C$28</f>
        <v>3.5684482408739987E+17</v>
      </c>
      <c r="CBK28" s="357">
        <f t="shared" ref="CBK28" si="1042">CBI28*$C$28</f>
        <v>3.6755016881002189E+17</v>
      </c>
      <c r="CBM28" s="357">
        <f t="shared" ref="CBM28" si="1043">CBK28*$C$28</f>
        <v>3.7857667387432256E+17</v>
      </c>
      <c r="CBO28" s="357">
        <f t="shared" ref="CBO28" si="1044">CBM28*$C$28</f>
        <v>3.8993397409055226E+17</v>
      </c>
      <c r="CBQ28" s="357">
        <f t="shared" ref="CBQ28" si="1045">CBO28*$C$28</f>
        <v>4.0163199331326886E+17</v>
      </c>
      <c r="CBS28" s="357">
        <f t="shared" ref="CBS28" si="1046">CBQ28*$C$28</f>
        <v>4.1368095311266694E+17</v>
      </c>
      <c r="CBU28" s="357">
        <f t="shared" ref="CBU28" si="1047">CBS28*$C$28</f>
        <v>4.2609138170604698E+17</v>
      </c>
      <c r="CBW28" s="357">
        <f t="shared" ref="CBW28" si="1048">CBU28*$C$28</f>
        <v>4.3887412315722842E+17</v>
      </c>
      <c r="CBY28" s="357">
        <f t="shared" ref="CBY28" si="1049">CBW28*$C$28</f>
        <v>4.5204034685194528E+17</v>
      </c>
      <c r="CCA28" s="357">
        <f t="shared" ref="CCA28" si="1050">CBY28*$C$28</f>
        <v>4.6560155725750368E+17</v>
      </c>
      <c r="CCC28" s="357">
        <f t="shared" ref="CCC28" si="1051">CCA28*$C$28</f>
        <v>4.795696039752288E+17</v>
      </c>
      <c r="CCE28" s="357">
        <f t="shared" ref="CCE28" si="1052">CCC28*$C$28</f>
        <v>4.939566920944857E+17</v>
      </c>
      <c r="CCG28" s="357">
        <f t="shared" ref="CCG28" si="1053">CCE28*$C$28</f>
        <v>5.0877539285732026E+17</v>
      </c>
      <c r="CCI28" s="357">
        <f t="shared" ref="CCI28" si="1054">CCG28*$C$28</f>
        <v>5.2403865464303987E+17</v>
      </c>
      <c r="CCK28" s="357">
        <f t="shared" ref="CCK28" si="1055">CCI28*$C$28</f>
        <v>5.3975981428233107E+17</v>
      </c>
      <c r="CCM28" s="357">
        <f t="shared" ref="CCM28" si="1056">CCK28*$C$28</f>
        <v>5.5595260871080102E+17</v>
      </c>
      <c r="CCO28" s="357">
        <f t="shared" ref="CCO28" si="1057">CCM28*$C$28</f>
        <v>5.7263118697212506E+17</v>
      </c>
      <c r="CCQ28" s="357">
        <f t="shared" ref="CCQ28" si="1058">CCO28*$C$28</f>
        <v>5.8981012258128883E+17</v>
      </c>
      <c r="CCS28" s="357">
        <f t="shared" ref="CCS28" si="1059">CCQ28*$C$28</f>
        <v>6.0750442625872755E+17</v>
      </c>
      <c r="CCU28" s="357">
        <f t="shared" ref="CCU28" si="1060">CCS28*$C$28</f>
        <v>6.2572955904648934E+17</v>
      </c>
      <c r="CCW28" s="357">
        <f t="shared" ref="CCW28" si="1061">CCU28*$C$28</f>
        <v>6.4450144581788403E+17</v>
      </c>
      <c r="CCY28" s="357">
        <f t="shared" ref="CCY28" si="1062">CCW28*$C$28</f>
        <v>6.6383648919242061E+17</v>
      </c>
      <c r="CDA28" s="357">
        <f t="shared" ref="CDA28" si="1063">CCY28*$C$28</f>
        <v>6.8375158386819328E+17</v>
      </c>
      <c r="CDC28" s="357">
        <f t="shared" ref="CDC28" si="1064">CDA28*$C$28</f>
        <v>7.042641313842391E+17</v>
      </c>
      <c r="CDE28" s="357">
        <f t="shared" ref="CDE28" si="1065">CDC28*$C$28</f>
        <v>7.2539205532576627E+17</v>
      </c>
      <c r="CDG28" s="357">
        <f t="shared" ref="CDG28" si="1066">CDE28*$C$28</f>
        <v>7.4715381698553933E+17</v>
      </c>
      <c r="CDI28" s="357">
        <f t="shared" ref="CDI28" si="1067">CDG28*$C$28</f>
        <v>7.6956843149510554E+17</v>
      </c>
      <c r="CDK28" s="357">
        <f t="shared" ref="CDK28" si="1068">CDI28*$C$28</f>
        <v>7.9265548443995878E+17</v>
      </c>
      <c r="CDM28" s="357">
        <f t="shared" ref="CDM28" si="1069">CDK28*$C$28</f>
        <v>8.1643514897315763E+17</v>
      </c>
      <c r="CDO28" s="357">
        <f t="shared" ref="CDO28" si="1070">CDM28*$C$28</f>
        <v>8.4092820344235238E+17</v>
      </c>
      <c r="CDQ28" s="357">
        <f t="shared" ref="CDQ28" si="1071">CDO28*$C$28</f>
        <v>8.6615604954562304E+17</v>
      </c>
      <c r="CDS28" s="357">
        <f t="shared" ref="CDS28" si="1072">CDQ28*$C$28</f>
        <v>8.9214073103199181E+17</v>
      </c>
      <c r="CDU28" s="357">
        <f t="shared" ref="CDU28" si="1073">CDS28*$C$28</f>
        <v>9.1890495296295155E+17</v>
      </c>
      <c r="CDW28" s="357">
        <f t="shared" ref="CDW28" si="1074">CDU28*$C$28</f>
        <v>9.4647210155184013E+17</v>
      </c>
      <c r="CDY28" s="357">
        <f t="shared" ref="CDY28" si="1075">CDW28*$C$28</f>
        <v>9.7486626459839539E+17</v>
      </c>
      <c r="CEA28" s="357">
        <f t="shared" ref="CEA28" si="1076">CDY28*$C$28</f>
        <v>1.0041122525363473E+18</v>
      </c>
      <c r="CEC28" s="357">
        <f t="shared" ref="CEC28" si="1077">CEA28*$C$28</f>
        <v>1.0342356201124378E+18</v>
      </c>
      <c r="CEE28" s="357">
        <f t="shared" ref="CEE28" si="1078">CEC28*$C$28</f>
        <v>1.0652626887158109E+18</v>
      </c>
      <c r="CEG28" s="357">
        <f t="shared" ref="CEG28" si="1079">CEE28*$C$28</f>
        <v>1.0972205693772852E+18</v>
      </c>
      <c r="CEI28" s="357">
        <f t="shared" ref="CEI28" si="1080">CEG28*$C$28</f>
        <v>1.1301371864586038E+18</v>
      </c>
      <c r="CEK28" s="357">
        <f t="shared" ref="CEK28" si="1081">CEI28*$C$28</f>
        <v>1.164041302052362E+18</v>
      </c>
      <c r="CEM28" s="357">
        <f t="shared" ref="CEM28" si="1082">CEK28*$C$28</f>
        <v>1.1989625411139328E+18</v>
      </c>
      <c r="CEO28" s="357">
        <f t="shared" ref="CEO28" si="1083">CEM28*$C$28</f>
        <v>1.2349314173473508E+18</v>
      </c>
      <c r="CEQ28" s="357">
        <f t="shared" ref="CEQ28" si="1084">CEO28*$C$28</f>
        <v>1.2719793598677714E+18</v>
      </c>
      <c r="CES28" s="357">
        <f t="shared" ref="CES28" si="1085">CEQ28*$C$28</f>
        <v>1.3101387406638047E+18</v>
      </c>
      <c r="CEU28" s="357">
        <f t="shared" ref="CEU28" si="1086">CES28*$C$28</f>
        <v>1.3494429028837189E+18</v>
      </c>
      <c r="CEW28" s="357">
        <f t="shared" ref="CEW28" si="1087">CEU28*$C$28</f>
        <v>1.3899261899702305E+18</v>
      </c>
      <c r="CEY28" s="357">
        <f t="shared" ref="CEY28" si="1088">CEW28*$C$28</f>
        <v>1.4316239756693376E+18</v>
      </c>
      <c r="CFA28" s="357">
        <f t="shared" ref="CFA28" si="1089">CEY28*$C$28</f>
        <v>1.4745726949394179E+18</v>
      </c>
      <c r="CFC28" s="357">
        <f t="shared" ref="CFC28" si="1090">CFA28*$C$28</f>
        <v>1.5188098757876004E+18</v>
      </c>
      <c r="CFE28" s="357">
        <f t="shared" ref="CFE28" si="1091">CFC28*$C$28</f>
        <v>1.5643741720612285E+18</v>
      </c>
      <c r="CFG28" s="357">
        <f t="shared" ref="CFG28" si="1092">CFE28*$C$28</f>
        <v>1.6113053972230653E+18</v>
      </c>
      <c r="CFI28" s="357">
        <f t="shared" ref="CFI28" si="1093">CFG28*$C$28</f>
        <v>1.6596445591397573E+18</v>
      </c>
      <c r="CFK28" s="357">
        <f t="shared" ref="CFK28" si="1094">CFI28*$C$28</f>
        <v>1.70943389591395E+18</v>
      </c>
      <c r="CFM28" s="357">
        <f t="shared" ref="CFM28" si="1095">CFK28*$C$28</f>
        <v>1.7607169127913684E+18</v>
      </c>
      <c r="CFO28" s="357">
        <f t="shared" ref="CFO28" si="1096">CFM28*$C$28</f>
        <v>1.8135384201751096E+18</v>
      </c>
      <c r="CFQ28" s="357">
        <f t="shared" ref="CFQ28" si="1097">CFO28*$C$28</f>
        <v>1.867944572780363E+18</v>
      </c>
      <c r="CFS28" s="357">
        <f t="shared" ref="CFS28" si="1098">CFQ28*$C$28</f>
        <v>1.923982909963774E+18</v>
      </c>
      <c r="CFU28" s="357">
        <f t="shared" ref="CFU28" si="1099">CFS28*$C$28</f>
        <v>1.9817023972626872E+18</v>
      </c>
      <c r="CFW28" s="357">
        <f t="shared" ref="CFW28" si="1100">CFU28*$C$28</f>
        <v>2.0411534691805678E+18</v>
      </c>
      <c r="CFY28" s="357">
        <f t="shared" ref="CFY28" si="1101">CFW28*$C$28</f>
        <v>2.1023880732559849E+18</v>
      </c>
      <c r="CGA28" s="357">
        <f t="shared" ref="CGA28" si="1102">CFY28*$C$28</f>
        <v>2.1654597154536645E+18</v>
      </c>
      <c r="CGC28" s="357">
        <f t="shared" ref="CGC28" si="1103">CGA28*$C$28</f>
        <v>2.2304235069172746E+18</v>
      </c>
      <c r="CGE28" s="357">
        <f t="shared" ref="CGE28" si="1104">CGC28*$C$28</f>
        <v>2.2973362121247928E+18</v>
      </c>
      <c r="CGG28" s="357">
        <f t="shared" ref="CGG28" si="1105">CGE28*$C$28</f>
        <v>2.3662562984885366E+18</v>
      </c>
      <c r="CGI28" s="357">
        <f t="shared" ref="CGI28" si="1106">CGG28*$C$28</f>
        <v>2.4372439874431928E+18</v>
      </c>
      <c r="CGK28" s="357">
        <f t="shared" ref="CGK28" si="1107">CGI28*$C$28</f>
        <v>2.5103613070664888E+18</v>
      </c>
      <c r="CGM28" s="357">
        <f t="shared" ref="CGM28" si="1108">CGK28*$C$28</f>
        <v>2.5856721462784835E+18</v>
      </c>
      <c r="CGO28" s="357">
        <f t="shared" ref="CGO28" si="1109">CGM28*$C$28</f>
        <v>2.663242310666838E+18</v>
      </c>
      <c r="CGQ28" s="357">
        <f t="shared" ref="CGQ28" si="1110">CGO28*$C$28</f>
        <v>2.7431395799868431E+18</v>
      </c>
      <c r="CGS28" s="357">
        <f t="shared" ref="CGS28" si="1111">CGQ28*$C$28</f>
        <v>2.8254337673864484E+18</v>
      </c>
      <c r="CGU28" s="357">
        <f t="shared" ref="CGU28" si="1112">CGS28*$C$28</f>
        <v>2.910196780408042E+18</v>
      </c>
      <c r="CGW28" s="357">
        <f t="shared" ref="CGW28" si="1113">CGU28*$C$28</f>
        <v>2.9975026838202834E+18</v>
      </c>
      <c r="CGY28" s="357">
        <f t="shared" ref="CGY28" si="1114">CGW28*$C$28</f>
        <v>3.087427764334892E+18</v>
      </c>
      <c r="CHA28" s="357">
        <f t="shared" ref="CHA28" si="1115">CGY28*$C$28</f>
        <v>3.180050597264939E+18</v>
      </c>
      <c r="CHC28" s="357">
        <f t="shared" ref="CHC28" si="1116">CHA28*$C$28</f>
        <v>3.2754521151828874E+18</v>
      </c>
      <c r="CHE28" s="357">
        <f t="shared" ref="CHE28" si="1117">CHC28*$C$28</f>
        <v>3.3737156786383739E+18</v>
      </c>
      <c r="CHG28" s="357">
        <f t="shared" ref="CHG28" si="1118">CHE28*$C$28</f>
        <v>3.474927148997525E+18</v>
      </c>
      <c r="CHI28" s="357">
        <f t="shared" ref="CHI28" si="1119">CHG28*$C$28</f>
        <v>3.5791749634674509E+18</v>
      </c>
      <c r="CHK28" s="357">
        <f t="shared" ref="CHK28" si="1120">CHI28*$C$28</f>
        <v>3.6865502123714744E+18</v>
      </c>
      <c r="CHM28" s="357">
        <f t="shared" ref="CHM28" si="1121">CHK28*$C$28</f>
        <v>3.7971467187426186E+18</v>
      </c>
      <c r="CHO28" s="357">
        <f t="shared" ref="CHO28" si="1122">CHM28*$C$28</f>
        <v>3.9110611203048975E+18</v>
      </c>
      <c r="CHQ28" s="357">
        <f t="shared" ref="CHQ28" si="1123">CHO28*$C$28</f>
        <v>4.0283929539140444E+18</v>
      </c>
      <c r="CHS28" s="357">
        <f t="shared" ref="CHS28" si="1124">CHQ28*$C$28</f>
        <v>4.1492447425314657E+18</v>
      </c>
      <c r="CHU28" s="357">
        <f t="shared" ref="CHU28" si="1125">CHS28*$C$28</f>
        <v>4.2737220848074097E+18</v>
      </c>
      <c r="CHW28" s="357">
        <f t="shared" ref="CHW28" si="1126">CHU28*$C$28</f>
        <v>4.4019337473516319E+18</v>
      </c>
      <c r="CHY28" s="357">
        <f t="shared" ref="CHY28" si="1127">CHW28*$C$28</f>
        <v>4.533991759772181E+18</v>
      </c>
      <c r="CIA28" s="357">
        <f t="shared" ref="CIA28" si="1128">CHY28*$C$28</f>
        <v>4.6700115125653463E+18</v>
      </c>
      <c r="CIC28" s="357">
        <f t="shared" ref="CIC28" si="1129">CIA28*$C$28</f>
        <v>4.8101118579423068E+18</v>
      </c>
      <c r="CIE28" s="357">
        <f t="shared" ref="CIE28" si="1130">CIC28*$C$28</f>
        <v>4.9544152136805765E+18</v>
      </c>
      <c r="CIG28" s="357">
        <f t="shared" ref="CIG28" si="1131">CIE28*$C$28</f>
        <v>5.1030476700909937E+18</v>
      </c>
      <c r="CII28" s="357">
        <f t="shared" ref="CII28" si="1132">CIG28*$C$28</f>
        <v>5.2561391001937234E+18</v>
      </c>
      <c r="CIK28" s="357">
        <f t="shared" ref="CIK28" si="1133">CII28*$C$28</f>
        <v>5.4138232731995351E+18</v>
      </c>
      <c r="CIM28" s="357">
        <f t="shared" ref="CIM28" si="1134">CIK28*$C$28</f>
        <v>5.5762379713955215E+18</v>
      </c>
      <c r="CIO28" s="357">
        <f t="shared" ref="CIO28" si="1135">CIM28*$C$28</f>
        <v>5.743525110537387E+18</v>
      </c>
      <c r="CIQ28" s="357">
        <f t="shared" ref="CIQ28" si="1136">CIO28*$C$28</f>
        <v>5.9158308638535086E+18</v>
      </c>
      <c r="CIS28" s="357">
        <f t="shared" ref="CIS28" si="1137">CIQ28*$C$28</f>
        <v>6.0933057897691136E+18</v>
      </c>
      <c r="CIU28" s="357">
        <f t="shared" ref="CIU28" si="1138">CIS28*$C$28</f>
        <v>6.276104963462187E+18</v>
      </c>
      <c r="CIW28" s="357">
        <f t="shared" ref="CIW28" si="1139">CIU28*$C$28</f>
        <v>6.4643881123660524E+18</v>
      </c>
      <c r="CIY28" s="357">
        <f t="shared" ref="CIY28" si="1140">CIW28*$C$28</f>
        <v>6.6583197557370337E+18</v>
      </c>
      <c r="CJA28" s="357">
        <f t="shared" ref="CJA28" si="1141">CIY28*$C$28</f>
        <v>6.8580693484091453E+18</v>
      </c>
      <c r="CJC28" s="357">
        <f t="shared" ref="CJC28" si="1142">CJA28*$C$28</f>
        <v>7.0638114288614195E+18</v>
      </c>
      <c r="CJE28" s="357">
        <f t="shared" ref="CJE28" si="1143">CJC28*$C$28</f>
        <v>7.2757257717272627E+18</v>
      </c>
      <c r="CJG28" s="357">
        <f t="shared" ref="CJG28" si="1144">CJE28*$C$28</f>
        <v>7.4939975448790804E+18</v>
      </c>
      <c r="CJI28" s="357">
        <f t="shared" ref="CJI28" si="1145">CJG28*$C$28</f>
        <v>7.7188174712254536E+18</v>
      </c>
      <c r="CJK28" s="357">
        <f t="shared" ref="CJK28" si="1146">CJI28*$C$28</f>
        <v>7.950381995362217E+18</v>
      </c>
      <c r="CJM28" s="357">
        <f t="shared" ref="CJM28" si="1147">CJK28*$C$28</f>
        <v>8.188893455223084E+18</v>
      </c>
      <c r="CJO28" s="357">
        <f t="shared" ref="CJO28" si="1148">CJM28*$C$28</f>
        <v>8.4345602588797768E+18</v>
      </c>
      <c r="CJQ28" s="357">
        <f t="shared" ref="CJQ28" si="1149">CJO28*$C$28</f>
        <v>8.6875970666461706E+18</v>
      </c>
      <c r="CJS28" s="357">
        <f t="shared" ref="CJS28" si="1150">CJQ28*$C$28</f>
        <v>8.9482249786455562E+18</v>
      </c>
      <c r="CJU28" s="357">
        <f t="shared" ref="CJU28" si="1151">CJS28*$C$28</f>
        <v>9.2166717280049234E+18</v>
      </c>
      <c r="CJW28" s="357">
        <f t="shared" ref="CJW28" si="1152">CJU28*$C$28</f>
        <v>9.4931718798450708E+18</v>
      </c>
      <c r="CJY28" s="357">
        <f t="shared" ref="CJY28" si="1153">CJW28*$C$28</f>
        <v>9.7779670362404229E+18</v>
      </c>
      <c r="CKA28" s="357">
        <f t="shared" ref="CKA28" si="1154">CJY28*$C$28</f>
        <v>1.0071306047327635E+19</v>
      </c>
      <c r="CKC28" s="357">
        <f t="shared" ref="CKC28" si="1155">CKA28*$C$28</f>
        <v>1.0373445228747465E+19</v>
      </c>
      <c r="CKE28" s="357">
        <f t="shared" ref="CKE28" si="1156">CKC28*$C$28</f>
        <v>1.068464858560989E+19</v>
      </c>
      <c r="CKG28" s="357">
        <f t="shared" ref="CKG28" si="1157">CKE28*$C$28</f>
        <v>1.1005188043178187E+19</v>
      </c>
      <c r="CKI28" s="357">
        <f t="shared" ref="CKI28" si="1158">CKG28*$C$28</f>
        <v>1.1335343684473532E+19</v>
      </c>
      <c r="CKK28" s="357">
        <f t="shared" ref="CKK28" si="1159">CKI28*$C$28</f>
        <v>1.1675403995007738E+19</v>
      </c>
      <c r="CKM28" s="357">
        <f t="shared" ref="CKM28" si="1160">CKK28*$C$28</f>
        <v>1.202566611485797E+19</v>
      </c>
      <c r="CKO28" s="357">
        <f t="shared" ref="CKO28" si="1161">CKM28*$C$28</f>
        <v>1.2386436098303709E+19</v>
      </c>
      <c r="CKQ28" s="357">
        <f t="shared" ref="CKQ28" si="1162">CKO28*$C$28</f>
        <v>1.2758029181252821E+19</v>
      </c>
      <c r="CKS28" s="357">
        <f t="shared" ref="CKS28" si="1163">CKQ28*$C$28</f>
        <v>1.3140770056690405E+19</v>
      </c>
      <c r="CKU28" s="357">
        <f t="shared" ref="CKU28" si="1164">CKS28*$C$28</f>
        <v>1.3534993158391118E+19</v>
      </c>
      <c r="CKW28" s="357">
        <f t="shared" ref="CKW28" si="1165">CKU28*$C$28</f>
        <v>1.3941042953142852E+19</v>
      </c>
      <c r="CKY28" s="357">
        <f t="shared" ref="CKY28" si="1166">CKW28*$C$28</f>
        <v>1.4359274241737138E+19</v>
      </c>
      <c r="CLA28" s="357">
        <f t="shared" ref="CLA28" si="1167">CKY28*$C$28</f>
        <v>1.4790052468989254E+19</v>
      </c>
      <c r="CLC28" s="357">
        <f t="shared" ref="CLC28" si="1168">CLA28*$C$28</f>
        <v>1.5233754043058932E+19</v>
      </c>
      <c r="CLE28" s="357">
        <f t="shared" ref="CLE28" si="1169">CLC28*$C$28</f>
        <v>1.56907666643507E+19</v>
      </c>
      <c r="CLG28" s="357">
        <f t="shared" ref="CLG28" si="1170">CLE28*$C$28</f>
        <v>1.6161489664281221E+19</v>
      </c>
      <c r="CLI28" s="357">
        <f t="shared" ref="CLI28" si="1171">CLG28*$C$28</f>
        <v>1.6646334354209659E+19</v>
      </c>
      <c r="CLK28" s="357">
        <f t="shared" ref="CLK28" si="1172">CLI28*$C$28</f>
        <v>1.7145724384835949E+19</v>
      </c>
      <c r="CLM28" s="357">
        <f t="shared" ref="CLM28" si="1173">CLK28*$C$28</f>
        <v>1.7660096116381028E+19</v>
      </c>
      <c r="CLO28" s="357">
        <f t="shared" ref="CLO28" si="1174">CLM28*$C$28</f>
        <v>1.8189898999872459E+19</v>
      </c>
      <c r="CLQ28" s="357">
        <f t="shared" ref="CLQ28" si="1175">CLO28*$C$28</f>
        <v>1.8735595969868632E+19</v>
      </c>
      <c r="CLS28" s="357">
        <f t="shared" ref="CLS28" si="1176">CLQ28*$C$28</f>
        <v>1.929766384896469E+19</v>
      </c>
      <c r="CLU28" s="357">
        <f t="shared" ref="CLU28" si="1177">CLS28*$C$28</f>
        <v>1.9876593764433629E+19</v>
      </c>
      <c r="CLW28" s="357">
        <f t="shared" ref="CLW28" si="1178">CLU28*$C$28</f>
        <v>2.0472891577366639E+19</v>
      </c>
      <c r="CLY28" s="357">
        <f t="shared" ref="CLY28" si="1179">CLW28*$C$28</f>
        <v>2.1087078324687639E+19</v>
      </c>
      <c r="CMA28" s="357">
        <f t="shared" ref="CMA28" si="1180">CLY28*$C$28</f>
        <v>2.1719690674428269E+19</v>
      </c>
      <c r="CMC28" s="357">
        <f t="shared" ref="CMC28" si="1181">CMA28*$C$28</f>
        <v>2.2371281394661118E+19</v>
      </c>
      <c r="CME28" s="357">
        <f t="shared" ref="CME28" si="1182">CMC28*$C$28</f>
        <v>2.3042419836500951E+19</v>
      </c>
      <c r="CMG28" s="357">
        <f t="shared" ref="CMG28" si="1183">CME28*$C$28</f>
        <v>2.3733692431595979E+19</v>
      </c>
      <c r="CMI28" s="357">
        <f t="shared" ref="CMI28" si="1184">CMG28*$C$28</f>
        <v>2.4445703204543861E+19</v>
      </c>
      <c r="CMK28" s="357">
        <f t="shared" ref="CMK28" si="1185">CMI28*$C$28</f>
        <v>2.5179074300680176E+19</v>
      </c>
      <c r="CMM28" s="357">
        <f t="shared" ref="CMM28" si="1186">CMK28*$C$28</f>
        <v>2.5934446529700581E+19</v>
      </c>
      <c r="CMO28" s="357">
        <f t="shared" ref="CMO28" si="1187">CMM28*$C$28</f>
        <v>2.6712479925591601E+19</v>
      </c>
      <c r="CMQ28" s="357">
        <f t="shared" ref="CMQ28" si="1188">CMO28*$C$28</f>
        <v>2.7513854323359351E+19</v>
      </c>
      <c r="CMS28" s="357">
        <f t="shared" ref="CMS28" si="1189">CMQ28*$C$28</f>
        <v>2.8339269953060131E+19</v>
      </c>
      <c r="CMU28" s="357">
        <f t="shared" ref="CMU28" si="1190">CMS28*$C$28</f>
        <v>2.9189448051651936E+19</v>
      </c>
      <c r="CMW28" s="357">
        <f t="shared" ref="CMW28" si="1191">CMU28*$C$28</f>
        <v>3.0065131493201494E+19</v>
      </c>
      <c r="CMY28" s="357">
        <f t="shared" ref="CMY28" si="1192">CMW28*$C$28</f>
        <v>3.0967085437997539E+19</v>
      </c>
      <c r="CNA28" s="357">
        <f t="shared" ref="CNA28" si="1193">CMY28*$C$28</f>
        <v>3.1896098001137467E+19</v>
      </c>
      <c r="CNC28" s="357">
        <f t="shared" ref="CNC28" si="1194">CNA28*$C$28</f>
        <v>3.2852980941171593E+19</v>
      </c>
      <c r="CNE28" s="357">
        <f t="shared" ref="CNE28" si="1195">CNC28*$C$28</f>
        <v>3.3838570369406743E+19</v>
      </c>
      <c r="CNG28" s="357">
        <f t="shared" ref="CNG28" si="1196">CNE28*$C$28</f>
        <v>3.4853727480488948E+19</v>
      </c>
      <c r="CNI28" s="357">
        <f t="shared" ref="CNI28" si="1197">CNG28*$C$28</f>
        <v>3.5899339304903619E+19</v>
      </c>
      <c r="CNK28" s="357">
        <f t="shared" ref="CNK28" si="1198">CNI28*$C$28</f>
        <v>3.6976319484050727E+19</v>
      </c>
      <c r="CNM28" s="357">
        <f t="shared" ref="CNM28" si="1199">CNK28*$C$28</f>
        <v>3.8085609068572246E+19</v>
      </c>
      <c r="CNO28" s="357">
        <f t="shared" ref="CNO28" si="1200">CNM28*$C$28</f>
        <v>3.9228177340629418E+19</v>
      </c>
      <c r="CNQ28" s="357">
        <f t="shared" ref="CNQ28" si="1201">CNO28*$C$28</f>
        <v>4.0405022660848304E+19</v>
      </c>
      <c r="CNS28" s="357">
        <f t="shared" ref="CNS28" si="1202">CNQ28*$C$28</f>
        <v>4.1617173340673753E+19</v>
      </c>
      <c r="CNU28" s="357">
        <f t="shared" ref="CNU28" si="1203">CNS28*$C$28</f>
        <v>4.286568854089397E+19</v>
      </c>
      <c r="CNW28" s="357">
        <f t="shared" ref="CNW28" si="1204">CNU28*$C$28</f>
        <v>4.4151659197120791E+19</v>
      </c>
      <c r="CNY28" s="357">
        <f t="shared" ref="CNY28" si="1205">CNW28*$C$28</f>
        <v>4.5476208973034414E+19</v>
      </c>
      <c r="COA28" s="357">
        <f t="shared" ref="COA28" si="1206">CNY28*$C$28</f>
        <v>4.6840495242225451E+19</v>
      </c>
      <c r="COC28" s="357">
        <f t="shared" ref="COC28" si="1207">COA28*$C$28</f>
        <v>4.8245710099492217E+19</v>
      </c>
      <c r="COE28" s="357">
        <f t="shared" ref="COE28" si="1208">COC28*$C$28</f>
        <v>4.9693081402476986E+19</v>
      </c>
      <c r="COG28" s="357">
        <f t="shared" ref="COG28" si="1209">COE28*$C$28</f>
        <v>5.1183873844551295E+19</v>
      </c>
      <c r="COI28" s="357">
        <f t="shared" ref="COI28" si="1210">COG28*$C$28</f>
        <v>5.2719390059887837E+19</v>
      </c>
      <c r="COK28" s="357">
        <f t="shared" ref="COK28" si="1211">COI28*$C$28</f>
        <v>5.4300971761684472E+19</v>
      </c>
      <c r="COM28" s="357">
        <f t="shared" ref="COM28" si="1212">COK28*$C$28</f>
        <v>5.5930000914535006E+19</v>
      </c>
      <c r="COO28" s="357">
        <f t="shared" ref="COO28" si="1213">COM28*$C$28</f>
        <v>5.7607900941971055E+19</v>
      </c>
      <c r="COQ28" s="357">
        <f t="shared" ref="COQ28" si="1214">COO28*$C$28</f>
        <v>5.933613797023019E+19</v>
      </c>
      <c r="COS28" s="357">
        <f t="shared" ref="COS28" si="1215">COQ28*$C$28</f>
        <v>6.11162221093371E+19</v>
      </c>
      <c r="COU28" s="357">
        <f t="shared" ref="COU28" si="1216">COS28*$C$28</f>
        <v>6.2949708772617216E+19</v>
      </c>
      <c r="COW28" s="357">
        <f t="shared" ref="COW28" si="1217">COU28*$C$28</f>
        <v>6.483820003579573E+19</v>
      </c>
      <c r="COY28" s="357">
        <f t="shared" ref="COY28" si="1218">COW28*$C$28</f>
        <v>6.6783346036869603E+19</v>
      </c>
      <c r="CPA28" s="357">
        <f t="shared" ref="CPA28" si="1219">COY28*$C$28</f>
        <v>6.8786846417975689E+19</v>
      </c>
      <c r="CPC28" s="357">
        <f t="shared" ref="CPC28" si="1220">CPA28*$C$28</f>
        <v>7.085045181051496E+19</v>
      </c>
      <c r="CPE28" s="357">
        <f t="shared" ref="CPE28" si="1221">CPC28*$C$28</f>
        <v>7.2975965364830413E+19</v>
      </c>
      <c r="CPG28" s="357">
        <f t="shared" ref="CPG28" si="1222">CPE28*$C$28</f>
        <v>7.5165244325775327E+19</v>
      </c>
      <c r="CPI28" s="357">
        <f t="shared" ref="CPI28" si="1223">CPG28*$C$28</f>
        <v>7.7420201655548592E+19</v>
      </c>
      <c r="CPK28" s="357">
        <f t="shared" ref="CPK28" si="1224">CPI28*$C$28</f>
        <v>7.9742807705215058E+19</v>
      </c>
      <c r="CPM28" s="357">
        <f t="shared" ref="CPM28" si="1225">CPK28*$C$28</f>
        <v>8.2135091936371507E+19</v>
      </c>
      <c r="CPO28" s="357">
        <f t="shared" ref="CPO28" si="1226">CPM28*$C$28</f>
        <v>8.4599144694462661E+19</v>
      </c>
      <c r="CPQ28" s="357">
        <f t="shared" ref="CPQ28" si="1227">CPO28*$C$28</f>
        <v>8.7137119035296547E+19</v>
      </c>
      <c r="CPS28" s="357">
        <f t="shared" ref="CPS28" si="1228">CPQ28*$C$28</f>
        <v>8.975123260635544E+19</v>
      </c>
      <c r="CPU28" s="357">
        <f t="shared" ref="CPU28" si="1229">CPS28*$C$28</f>
        <v>9.2443769584546103E+19</v>
      </c>
      <c r="CPW28" s="357">
        <f t="shared" ref="CPW28" si="1230">CPU28*$C$28</f>
        <v>9.5217082672082485E+19</v>
      </c>
      <c r="CPY28" s="357">
        <f t="shared" ref="CPY28" si="1231">CPW28*$C$28</f>
        <v>9.8073595152244965E+19</v>
      </c>
      <c r="CQA28" s="357">
        <f t="shared" ref="CQA28" si="1232">CPY28*$C$28</f>
        <v>1.0101580300681232E+20</v>
      </c>
      <c r="CQC28" s="357">
        <f t="shared" ref="CQC28" si="1233">CQA28*$C$28</f>
        <v>1.0404627709701669E+20</v>
      </c>
      <c r="CQE28" s="357">
        <f t="shared" ref="CQE28" si="1234">CQC28*$C$28</f>
        <v>1.0716766540992718E+20</v>
      </c>
      <c r="CQG28" s="357">
        <f t="shared" ref="CQG28" si="1235">CQE28*$C$28</f>
        <v>1.10382695372225E+20</v>
      </c>
      <c r="CQI28" s="357">
        <f t="shared" ref="CQI28" si="1236">CQG28*$C$28</f>
        <v>1.1369417623339175E+20</v>
      </c>
      <c r="CQK28" s="357">
        <f t="shared" ref="CQK28" si="1237">CQI28*$C$28</f>
        <v>1.171050015203935E+20</v>
      </c>
      <c r="CQM28" s="357">
        <f t="shared" ref="CQM28" si="1238">CQK28*$C$28</f>
        <v>1.2061815156600531E+20</v>
      </c>
      <c r="CQO28" s="357">
        <f t="shared" ref="CQO28" si="1239">CQM28*$C$28</f>
        <v>1.2423669611298547E+20</v>
      </c>
      <c r="CQQ28" s="357">
        <f t="shared" ref="CQQ28" si="1240">CQO28*$C$28</f>
        <v>1.2796379699637504E+20</v>
      </c>
      <c r="CQS28" s="357">
        <f t="shared" ref="CQS28" si="1241">CQQ28*$C$28</f>
        <v>1.3180271090626629E+20</v>
      </c>
      <c r="CQU28" s="357">
        <f t="shared" ref="CQU28" si="1242">CQS28*$C$28</f>
        <v>1.3575679223345427E+20</v>
      </c>
      <c r="CQW28" s="357">
        <f t="shared" ref="CQW28" si="1243">CQU28*$C$28</f>
        <v>1.398294960004579E+20</v>
      </c>
      <c r="CQY28" s="357">
        <f t="shared" ref="CQY28" si="1244">CQW28*$C$28</f>
        <v>1.4402438088047164E+20</v>
      </c>
      <c r="CRA28" s="357">
        <f t="shared" ref="CRA28" si="1245">CQY28*$C$28</f>
        <v>1.4834511230688579E+20</v>
      </c>
      <c r="CRC28" s="357">
        <f t="shared" ref="CRC28" si="1246">CRA28*$C$28</f>
        <v>1.5279546567609238E+20</v>
      </c>
      <c r="CRE28" s="357">
        <f t="shared" ref="CRE28" si="1247">CRC28*$C$28</f>
        <v>1.5737932964637514E+20</v>
      </c>
      <c r="CRG28" s="357">
        <f t="shared" ref="CRG28" si="1248">CRE28*$C$28</f>
        <v>1.6210070953576641E+20</v>
      </c>
      <c r="CRI28" s="357">
        <f t="shared" ref="CRI28" si="1249">CRG28*$C$28</f>
        <v>1.6696373082183942E+20</v>
      </c>
      <c r="CRK28" s="357">
        <f t="shared" ref="CRK28" si="1250">CRI28*$C$28</f>
        <v>1.7197264274649462E+20</v>
      </c>
      <c r="CRM28" s="357">
        <f t="shared" ref="CRM28" si="1251">CRK28*$C$28</f>
        <v>1.7713182202888946E+20</v>
      </c>
      <c r="CRO28" s="357">
        <f t="shared" ref="CRO28" si="1252">CRM28*$C$28</f>
        <v>1.8244577668975614E+20</v>
      </c>
      <c r="CRQ28" s="357">
        <f t="shared" ref="CRQ28" si="1253">CRO28*$C$28</f>
        <v>1.8791914999044882E+20</v>
      </c>
      <c r="CRS28" s="357">
        <f t="shared" ref="CRS28" si="1254">CRQ28*$C$28</f>
        <v>1.9355672449016231E+20</v>
      </c>
      <c r="CRU28" s="357">
        <f t="shared" ref="CRU28" si="1255">CRS28*$C$28</f>
        <v>1.9936342622486718E+20</v>
      </c>
      <c r="CRW28" s="357">
        <f t="shared" ref="CRW28" si="1256">CRU28*$C$28</f>
        <v>2.053443290116132E+20</v>
      </c>
      <c r="CRY28" s="357">
        <f t="shared" ref="CRY28" si="1257">CRW28*$C$28</f>
        <v>2.1150465888196159E+20</v>
      </c>
      <c r="CSA28" s="357">
        <f t="shared" ref="CSA28" si="1258">CRY28*$C$28</f>
        <v>2.1784979864842043E+20</v>
      </c>
      <c r="CSC28" s="357">
        <f t="shared" ref="CSC28" si="1259">CSA28*$C$28</f>
        <v>2.2438529260787306E+20</v>
      </c>
      <c r="CSE28" s="357">
        <f t="shared" ref="CSE28" si="1260">CSC28*$C$28</f>
        <v>2.3111685138610926E+20</v>
      </c>
      <c r="CSG28" s="357">
        <f t="shared" ref="CSG28" si="1261">CSE28*$C$28</f>
        <v>2.3805035692769254E+20</v>
      </c>
      <c r="CSI28" s="357">
        <f t="shared" ref="CSI28" si="1262">CSG28*$C$28</f>
        <v>2.4519186763552332E+20</v>
      </c>
      <c r="CSK28" s="357">
        <f t="shared" ref="CSK28" si="1263">CSI28*$C$28</f>
        <v>2.5254762366458901E+20</v>
      </c>
      <c r="CSM28" s="357">
        <f t="shared" ref="CSM28" si="1264">CSK28*$C$28</f>
        <v>2.6012405237452669E+20</v>
      </c>
      <c r="CSO28" s="357">
        <f t="shared" ref="CSO28" si="1265">CSM28*$C$28</f>
        <v>2.6792777394576251E+20</v>
      </c>
      <c r="CSQ28" s="357">
        <f t="shared" ref="CSQ28" si="1266">CSO28*$C$28</f>
        <v>2.7596560716413541E+20</v>
      </c>
      <c r="CSS28" s="357">
        <f t="shared" ref="CSS28" si="1267">CSQ28*$C$28</f>
        <v>2.8424457537905947E+20</v>
      </c>
      <c r="CSU28" s="357">
        <f t="shared" ref="CSU28" si="1268">CSS28*$C$28</f>
        <v>2.9277191264043126E+20</v>
      </c>
      <c r="CSW28" s="357">
        <f t="shared" ref="CSW28" si="1269">CSU28*$C$28</f>
        <v>3.0155507001964423E+20</v>
      </c>
      <c r="CSY28" s="357">
        <f t="shared" ref="CSY28" si="1270">CSW28*$C$28</f>
        <v>3.1060172212023355E+20</v>
      </c>
      <c r="CTA28" s="357">
        <f t="shared" ref="CTA28" si="1271">CSY28*$C$28</f>
        <v>3.1991977378384059E+20</v>
      </c>
      <c r="CTC28" s="357">
        <f t="shared" ref="CTC28" si="1272">CTA28*$C$28</f>
        <v>3.2951736699735579E+20</v>
      </c>
      <c r="CTE28" s="357">
        <f t="shared" ref="CTE28" si="1273">CTC28*$C$28</f>
        <v>3.3940288800727649E+20</v>
      </c>
      <c r="CTG28" s="357">
        <f t="shared" ref="CTG28" si="1274">CTE28*$C$28</f>
        <v>3.4958497464749477E+20</v>
      </c>
      <c r="CTI28" s="357">
        <f t="shared" ref="CTI28" si="1275">CTG28*$C$28</f>
        <v>3.6007252388691961E+20</v>
      </c>
      <c r="CTK28" s="357">
        <f t="shared" ref="CTK28" si="1276">CTI28*$C$28</f>
        <v>3.708746996035272E+20</v>
      </c>
      <c r="CTM28" s="357">
        <f t="shared" ref="CTM28" si="1277">CTK28*$C$28</f>
        <v>3.8200094059163301E+20</v>
      </c>
      <c r="CTO28" s="357">
        <f t="shared" ref="CTO28" si="1278">CTM28*$C$28</f>
        <v>3.9346096880938202E+20</v>
      </c>
      <c r="CTQ28" s="357">
        <f t="shared" ref="CTQ28" si="1279">CTO28*$C$28</f>
        <v>4.0526479787366351E+20</v>
      </c>
      <c r="CTS28" s="357">
        <f t="shared" ref="CTS28" si="1280">CTQ28*$C$28</f>
        <v>4.1742274180987342E+20</v>
      </c>
      <c r="CTU28" s="357">
        <f t="shared" ref="CTU28" si="1281">CTS28*$C$28</f>
        <v>4.2994542406416964E+20</v>
      </c>
      <c r="CTW28" s="357">
        <f t="shared" ref="CTW28" si="1282">CTU28*$C$28</f>
        <v>4.4284378678609471E+20</v>
      </c>
      <c r="CTY28" s="357">
        <f t="shared" ref="CTY28" si="1283">CTW28*$C$28</f>
        <v>4.561291003896776E+20</v>
      </c>
      <c r="CUA28" s="357">
        <f t="shared" ref="CUA28" si="1284">CTY28*$C$28</f>
        <v>4.698129734013679E+20</v>
      </c>
      <c r="CUC28" s="357">
        <f t="shared" ref="CUC28" si="1285">CUA28*$C$28</f>
        <v>4.8390736260340895E+20</v>
      </c>
      <c r="CUE28" s="357">
        <f t="shared" ref="CUE28" si="1286">CUC28*$C$28</f>
        <v>4.9842458348151125E+20</v>
      </c>
      <c r="CUG28" s="357">
        <f t="shared" ref="CUG28" si="1287">CUE28*$C$28</f>
        <v>5.1337732098595658E+20</v>
      </c>
      <c r="CUI28" s="357">
        <f t="shared" ref="CUI28" si="1288">CUG28*$C$28</f>
        <v>5.2877864061553528E+20</v>
      </c>
      <c r="CUK28" s="357">
        <f t="shared" ref="CUK28" si="1289">CUI28*$C$28</f>
        <v>5.4464199983400138E+20</v>
      </c>
      <c r="CUM28" s="357">
        <f t="shared" ref="CUM28" si="1290">CUK28*$C$28</f>
        <v>5.6098125982902144E+20</v>
      </c>
      <c r="CUO28" s="357">
        <f t="shared" ref="CUO28" si="1291">CUM28*$C$28</f>
        <v>5.7781069762389213E+20</v>
      </c>
      <c r="CUQ28" s="357">
        <f t="shared" ref="CUQ28" si="1292">CUO28*$C$28</f>
        <v>5.9514501855260888E+20</v>
      </c>
      <c r="CUS28" s="357">
        <f t="shared" ref="CUS28" si="1293">CUQ28*$C$28</f>
        <v>6.129993691091872E+20</v>
      </c>
      <c r="CUU28" s="357">
        <f t="shared" ref="CUU28" si="1294">CUS28*$C$28</f>
        <v>6.3138935018246282E+20</v>
      </c>
      <c r="CUW28" s="357">
        <f t="shared" ref="CUW28" si="1295">CUU28*$C$28</f>
        <v>6.5033103068793668E+20</v>
      </c>
      <c r="CUY28" s="357">
        <f t="shared" ref="CUY28" si="1296">CUW28*$C$28</f>
        <v>6.6984096160857483E+20</v>
      </c>
      <c r="CVA28" s="357">
        <f t="shared" ref="CVA28" si="1297">CUY28*$C$28</f>
        <v>6.8993619045683207E+20</v>
      </c>
      <c r="CVC28" s="357">
        <f t="shared" ref="CVC28" si="1298">CVA28*$C$28</f>
        <v>7.1063427617053711E+20</v>
      </c>
      <c r="CVE28" s="357">
        <f t="shared" ref="CVE28" si="1299">CVC28*$C$28</f>
        <v>7.3195330445565323E+20</v>
      </c>
      <c r="CVG28" s="357">
        <f t="shared" ref="CVG28" si="1300">CVE28*$C$28</f>
        <v>7.5391190358932285E+20</v>
      </c>
      <c r="CVI28" s="357">
        <f t="shared" ref="CVI28" si="1301">CVG28*$C$28</f>
        <v>7.7652926069700257E+20</v>
      </c>
      <c r="CVK28" s="357">
        <f t="shared" ref="CVK28" si="1302">CVI28*$C$28</f>
        <v>7.9982513851791272E+20</v>
      </c>
      <c r="CVM28" s="357">
        <f t="shared" ref="CVM28" si="1303">CVK28*$C$28</f>
        <v>8.2381989267345008E+20</v>
      </c>
      <c r="CVO28" s="357">
        <f t="shared" ref="CVO28" si="1304">CVM28*$C$28</f>
        <v>8.4853448945365366E+20</v>
      </c>
      <c r="CVQ28" s="357">
        <f t="shared" ref="CVQ28" si="1305">CVO28*$C$28</f>
        <v>8.7399052413726333E+20</v>
      </c>
      <c r="CVS28" s="357">
        <f t="shared" ref="CVS28" si="1306">CVQ28*$C$28</f>
        <v>9.0021023986138127E+20</v>
      </c>
      <c r="CVU28" s="357">
        <f t="shared" ref="CVU28" si="1307">CVS28*$C$28</f>
        <v>9.2721654705722268E+20</v>
      </c>
      <c r="CVW28" s="357">
        <f t="shared" ref="CVW28" si="1308">CVU28*$C$28</f>
        <v>9.5503304346893943E+20</v>
      </c>
      <c r="CVY28" s="357">
        <f t="shared" ref="CVY28" si="1309">CVW28*$C$28</f>
        <v>9.836840347730076E+20</v>
      </c>
      <c r="CWA28" s="357">
        <f t="shared" ref="CWA28" si="1310">CVY28*$C$28</f>
        <v>1.0131945558161979E+21</v>
      </c>
      <c r="CWC28" s="357">
        <f t="shared" ref="CWC28" si="1311">CWA28*$C$28</f>
        <v>1.0435903924906838E+21</v>
      </c>
      <c r="CWE28" s="357">
        <f t="shared" ref="CWE28" si="1312">CWC28*$C$28</f>
        <v>1.0748981042654043E+21</v>
      </c>
      <c r="CWG28" s="357">
        <f t="shared" ref="CWG28" si="1313">CWE28*$C$28</f>
        <v>1.1071450473933664E+21</v>
      </c>
      <c r="CWI28" s="357">
        <f t="shared" ref="CWI28" si="1314">CWG28*$C$28</f>
        <v>1.1403593988151674E+21</v>
      </c>
      <c r="CWK28" s="357">
        <f t="shared" ref="CWK28" si="1315">CWI28*$C$28</f>
        <v>1.1745701807796225E+21</v>
      </c>
      <c r="CWM28" s="357">
        <f t="shared" ref="CWM28" si="1316">CWK28*$C$28</f>
        <v>1.2098072862030113E+21</v>
      </c>
      <c r="CWO28" s="357">
        <f t="shared" ref="CWO28" si="1317">CWM28*$C$28</f>
        <v>1.2461015047891017E+21</v>
      </c>
      <c r="CWQ28" s="357">
        <f t="shared" ref="CWQ28" si="1318">CWO28*$C$28</f>
        <v>1.2834845499327749E+21</v>
      </c>
      <c r="CWS28" s="357">
        <f t="shared" ref="CWS28" si="1319">CWQ28*$C$28</f>
        <v>1.3219890864307582E+21</v>
      </c>
      <c r="CWU28" s="357">
        <f t="shared" ref="CWU28" si="1320">CWS28*$C$28</f>
        <v>1.3616487590236809E+21</v>
      </c>
      <c r="CWW28" s="357">
        <f t="shared" ref="CWW28" si="1321">CWU28*$C$28</f>
        <v>1.4024982217943912E+21</v>
      </c>
      <c r="CWY28" s="357">
        <f t="shared" ref="CWY28" si="1322">CWW28*$C$28</f>
        <v>1.4445731684482231E+21</v>
      </c>
      <c r="CXA28" s="357">
        <f t="shared" ref="CXA28" si="1323">CWY28*$C$28</f>
        <v>1.4879103635016699E+21</v>
      </c>
      <c r="CXC28" s="357">
        <f t="shared" ref="CXC28" si="1324">CXA28*$C$28</f>
        <v>1.5325476744067201E+21</v>
      </c>
      <c r="CXE28" s="357">
        <f t="shared" ref="CXE28" si="1325">CXC28*$C$28</f>
        <v>1.5785241046389217E+21</v>
      </c>
      <c r="CXG28" s="357">
        <f t="shared" ref="CXG28" si="1326">CXE28*$C$28</f>
        <v>1.6258798277780895E+21</v>
      </c>
      <c r="CXI28" s="357">
        <f t="shared" ref="CXI28" si="1327">CXG28*$C$28</f>
        <v>1.6746562226114323E+21</v>
      </c>
      <c r="CXK28" s="357">
        <f t="shared" ref="CXK28" si="1328">CXI28*$C$28</f>
        <v>1.7248959092897753E+21</v>
      </c>
      <c r="CXM28" s="357">
        <f t="shared" ref="CXM28" si="1329">CXK28*$C$28</f>
        <v>1.7766427865684687E+21</v>
      </c>
      <c r="CXO28" s="357">
        <f t="shared" ref="CXO28" si="1330">CXM28*$C$28</f>
        <v>1.8299420701655229E+21</v>
      </c>
      <c r="CXQ28" s="357">
        <f t="shared" ref="CXQ28" si="1331">CXO28*$C$28</f>
        <v>1.8848403322704885E+21</v>
      </c>
      <c r="CXS28" s="357">
        <f t="shared" ref="CXS28" si="1332">CXQ28*$C$28</f>
        <v>1.9413855422386033E+21</v>
      </c>
      <c r="CXU28" s="357">
        <f t="shared" ref="CXU28" si="1333">CXS28*$C$28</f>
        <v>1.9996271085057613E+21</v>
      </c>
      <c r="CXW28" s="357">
        <f t="shared" ref="CXW28" si="1334">CXU28*$C$28</f>
        <v>2.0596159217609343E+21</v>
      </c>
      <c r="CXY28" s="357">
        <f t="shared" ref="CXY28" si="1335">CXW28*$C$28</f>
        <v>2.1214043994137625E+21</v>
      </c>
      <c r="CYA28" s="357">
        <f t="shared" ref="CYA28" si="1336">CXY28*$C$28</f>
        <v>2.1850465313961754E+21</v>
      </c>
      <c r="CYC28" s="357">
        <f t="shared" ref="CYC28" si="1337">CYA28*$C$28</f>
        <v>2.2505979273380608E+21</v>
      </c>
      <c r="CYE28" s="357">
        <f t="shared" ref="CYE28" si="1338">CYC28*$C$28</f>
        <v>2.3181158651582027E+21</v>
      </c>
      <c r="CYG28" s="357">
        <f t="shared" ref="CYG28" si="1339">CYE28*$C$28</f>
        <v>2.3876593411129491E+21</v>
      </c>
      <c r="CYI28" s="357">
        <f t="shared" ref="CYI28" si="1340">CYG28*$C$28</f>
        <v>2.4592891213463374E+21</v>
      </c>
      <c r="CYK28" s="357">
        <f t="shared" ref="CYK28" si="1341">CYI28*$C$28</f>
        <v>2.5330677949867276E+21</v>
      </c>
      <c r="CYM28" s="357">
        <f t="shared" ref="CYM28" si="1342">CYK28*$C$28</f>
        <v>2.6090598288363293E+21</v>
      </c>
      <c r="CYO28" s="357">
        <f t="shared" ref="CYO28" si="1343">CYM28*$C$28</f>
        <v>2.6873316237014194E+21</v>
      </c>
      <c r="CYQ28" s="357">
        <f t="shared" ref="CYQ28" si="1344">CYO28*$C$28</f>
        <v>2.767951572412462E+21</v>
      </c>
      <c r="CYS28" s="357">
        <f t="shared" ref="CYS28" si="1345">CYQ28*$C$28</f>
        <v>2.8509901195848361E+21</v>
      </c>
      <c r="CYU28" s="357">
        <f t="shared" ref="CYU28" si="1346">CYS28*$C$28</f>
        <v>2.9365198231723814E+21</v>
      </c>
      <c r="CYW28" s="357">
        <f t="shared" ref="CYW28" si="1347">CYU28*$C$28</f>
        <v>3.0246154178675532E+21</v>
      </c>
      <c r="CYY28" s="357">
        <f t="shared" ref="CYY28" si="1348">CYW28*$C$28</f>
        <v>3.11535388040358E+21</v>
      </c>
      <c r="CZA28" s="357">
        <f t="shared" ref="CZA28" si="1349">CYY28*$C$28</f>
        <v>3.2088144968156877E+21</v>
      </c>
      <c r="CZC28" s="357">
        <f t="shared" ref="CZC28" si="1350">CZA28*$C$28</f>
        <v>3.3050789317201583E+21</v>
      </c>
      <c r="CZE28" s="357">
        <f t="shared" ref="CZE28" si="1351">CZC28*$C$28</f>
        <v>3.4042312996717629E+21</v>
      </c>
      <c r="CZG28" s="357">
        <f t="shared" ref="CZG28" si="1352">CZE28*$C$28</f>
        <v>3.506358238661916E+21</v>
      </c>
      <c r="CZI28" s="357">
        <f t="shared" ref="CZI28" si="1353">CZG28*$C$28</f>
        <v>3.6115489858217737E+21</v>
      </c>
      <c r="CZK28" s="357">
        <f t="shared" ref="CZK28" si="1354">CZI28*$C$28</f>
        <v>3.7198954553964269E+21</v>
      </c>
      <c r="CZM28" s="357">
        <f t="shared" ref="CZM28" si="1355">CZK28*$C$28</f>
        <v>3.8314923190583196E+21</v>
      </c>
      <c r="CZO28" s="357">
        <f t="shared" ref="CZO28" si="1356">CZM28*$C$28</f>
        <v>3.9464370886300695E+21</v>
      </c>
      <c r="CZQ28" s="357">
        <f t="shared" ref="CZQ28" si="1357">CZO28*$C$28</f>
        <v>4.0648302012889715E+21</v>
      </c>
      <c r="CZS28" s="357">
        <f t="shared" ref="CZS28" si="1358">CZQ28*$C$28</f>
        <v>4.186775107327641E+21</v>
      </c>
      <c r="CZU28" s="357">
        <f t="shared" ref="CZU28" si="1359">CZS28*$C$28</f>
        <v>4.3123783605474705E+21</v>
      </c>
      <c r="CZW28" s="357">
        <f t="shared" ref="CZW28" si="1360">CZU28*$C$28</f>
        <v>4.4417497113638947E+21</v>
      </c>
      <c r="CZY28" s="357">
        <f t="shared" ref="CZY28" si="1361">CZW28*$C$28</f>
        <v>4.5750022027048114E+21</v>
      </c>
      <c r="DAA28" s="357">
        <f t="shared" ref="DAA28" si="1362">CZY28*$C$28</f>
        <v>4.7122522687859558E+21</v>
      </c>
      <c r="DAC28" s="357">
        <f t="shared" ref="DAC28" si="1363">DAA28*$C$28</f>
        <v>4.8536198368495351E+21</v>
      </c>
      <c r="DAE28" s="357">
        <f t="shared" ref="DAE28" si="1364">DAC28*$C$28</f>
        <v>4.9992284319550213E+21</v>
      </c>
      <c r="DAG28" s="357">
        <f t="shared" ref="DAG28" si="1365">DAE28*$C$28</f>
        <v>5.1492052849136721E+21</v>
      </c>
      <c r="DAI28" s="357">
        <f t="shared" ref="DAI28" si="1366">DAG28*$C$28</f>
        <v>5.3036814434610824E+21</v>
      </c>
      <c r="DAK28" s="357">
        <f t="shared" ref="DAK28" si="1367">DAI28*$C$28</f>
        <v>5.462791886764915E+21</v>
      </c>
      <c r="DAM28" s="357">
        <f t="shared" ref="DAM28" si="1368">DAK28*$C$28</f>
        <v>5.6266756433678623E+21</v>
      </c>
      <c r="DAO28" s="357">
        <f t="shared" ref="DAO28" si="1369">DAM28*$C$28</f>
        <v>5.7954759126688979E+21</v>
      </c>
      <c r="DAQ28" s="357">
        <f t="shared" ref="DAQ28" si="1370">DAO28*$C$28</f>
        <v>5.9693401900489648E+21</v>
      </c>
      <c r="DAS28" s="357">
        <f t="shared" ref="DAS28" si="1371">DAQ28*$C$28</f>
        <v>6.1484203957504338E+21</v>
      </c>
      <c r="DAU28" s="357">
        <f t="shared" ref="DAU28" si="1372">DAS28*$C$28</f>
        <v>6.3328730076229466E+21</v>
      </c>
      <c r="DAW28" s="357">
        <f t="shared" ref="DAW28" si="1373">DAU28*$C$28</f>
        <v>6.5228591978516348E+21</v>
      </c>
      <c r="DAY28" s="357">
        <f t="shared" ref="DAY28" si="1374">DAW28*$C$28</f>
        <v>6.7185449737871845E+21</v>
      </c>
      <c r="DBA28" s="357">
        <f t="shared" ref="DBA28" si="1375">DAY28*$C$28</f>
        <v>6.9201013230007998E+21</v>
      </c>
      <c r="DBC28" s="357">
        <f t="shared" ref="DBC28" si="1376">DBA28*$C$28</f>
        <v>7.1277043626908236E+21</v>
      </c>
      <c r="DBE28" s="357">
        <f t="shared" ref="DBE28" si="1377">DBC28*$C$28</f>
        <v>7.3415354935715488E+21</v>
      </c>
      <c r="DBG28" s="357">
        <f t="shared" ref="DBG28" si="1378">DBE28*$C$28</f>
        <v>7.5617815583786952E+21</v>
      </c>
      <c r="DBI28" s="357">
        <f t="shared" ref="DBI28" si="1379">DBG28*$C$28</f>
        <v>7.7886350051300564E+21</v>
      </c>
      <c r="DBK28" s="357">
        <f t="shared" ref="DBK28" si="1380">DBI28*$C$28</f>
        <v>8.0222940552839582E+21</v>
      </c>
      <c r="DBM28" s="357">
        <f t="shared" ref="DBM28" si="1381">DBK28*$C$28</f>
        <v>8.2629628769424774E+21</v>
      </c>
      <c r="DBO28" s="357">
        <f t="shared" ref="DBO28" si="1382">DBM28*$C$28</f>
        <v>8.5108517632507516E+21</v>
      </c>
      <c r="DBQ28" s="357">
        <f t="shared" ref="DBQ28" si="1383">DBO28*$C$28</f>
        <v>8.7661773161482745E+21</v>
      </c>
      <c r="DBS28" s="357">
        <f t="shared" ref="DBS28" si="1384">DBQ28*$C$28</f>
        <v>9.0291626356327234E+21</v>
      </c>
      <c r="DBU28" s="357">
        <f t="shared" ref="DBU28" si="1385">DBS28*$C$28</f>
        <v>9.3000375147017053E+21</v>
      </c>
      <c r="DBW28" s="357">
        <f t="shared" ref="DBW28" si="1386">DBU28*$C$28</f>
        <v>9.5790386401427566E+21</v>
      </c>
      <c r="DBY28" s="357">
        <f t="shared" ref="DBY28" si="1387">DBW28*$C$28</f>
        <v>9.8664097993470394E+21</v>
      </c>
      <c r="DCA28" s="357">
        <f t="shared" ref="DCA28" si="1388">DBY28*$C$28</f>
        <v>1.016240209332745E+22</v>
      </c>
      <c r="DCC28" s="357">
        <f t="shared" ref="DCC28" si="1389">DCA28*$C$28</f>
        <v>1.0467274156127275E+22</v>
      </c>
      <c r="DCE28" s="357">
        <f t="shared" ref="DCE28" si="1390">DCC28*$C$28</f>
        <v>1.0781292380811092E+22</v>
      </c>
      <c r="DCG28" s="357">
        <f t="shared" ref="DCG28" si="1391">DCE28*$C$28</f>
        <v>1.1104731152235425E+22</v>
      </c>
      <c r="DCI28" s="357">
        <f t="shared" ref="DCI28" si="1392">DCG28*$C$28</f>
        <v>1.1437873086802489E+22</v>
      </c>
      <c r="DCK28" s="357">
        <f t="shared" ref="DCK28" si="1393">DCI28*$C$28</f>
        <v>1.1781009279406563E+22</v>
      </c>
      <c r="DCM28" s="357">
        <f t="shared" ref="DCM28" si="1394">DCK28*$C$28</f>
        <v>1.213443955778876E+22</v>
      </c>
      <c r="DCO28" s="357">
        <f t="shared" ref="DCO28" si="1395">DCM28*$C$28</f>
        <v>1.2498472744522422E+22</v>
      </c>
      <c r="DCQ28" s="357">
        <f t="shared" ref="DCQ28" si="1396">DCO28*$C$28</f>
        <v>1.2873426926858096E+22</v>
      </c>
      <c r="DCS28" s="357">
        <f t="shared" ref="DCS28" si="1397">DCQ28*$C$28</f>
        <v>1.3259629734663838E+22</v>
      </c>
      <c r="DCU28" s="357">
        <f t="shared" ref="DCU28" si="1398">DCS28*$C$28</f>
        <v>1.3657418626703754E+22</v>
      </c>
      <c r="DCW28" s="357">
        <f t="shared" ref="DCW28" si="1399">DCU28*$C$28</f>
        <v>1.4067141185504866E+22</v>
      </c>
      <c r="DCY28" s="357">
        <f t="shared" ref="DCY28" si="1400">DCW28*$C$28</f>
        <v>1.4489155421070013E+22</v>
      </c>
      <c r="DDA28" s="357">
        <f t="shared" ref="DDA28" si="1401">DCY28*$C$28</f>
        <v>1.4923830083702114E+22</v>
      </c>
      <c r="DDC28" s="357">
        <f t="shared" ref="DDC28" si="1402">DDA28*$C$28</f>
        <v>1.5371544986213178E+22</v>
      </c>
      <c r="DDE28" s="357">
        <f t="shared" ref="DDE28" si="1403">DDC28*$C$28</f>
        <v>1.5832691335799574E+22</v>
      </c>
      <c r="DDG28" s="357">
        <f t="shared" ref="DDG28" si="1404">DDE28*$C$28</f>
        <v>1.6307672075873561E+22</v>
      </c>
      <c r="DDI28" s="357">
        <f t="shared" ref="DDI28" si="1405">DDG28*$C$28</f>
        <v>1.6796902238149767E+22</v>
      </c>
      <c r="DDK28" s="357">
        <f t="shared" ref="DDK28" si="1406">DDI28*$C$28</f>
        <v>1.7300809305294262E+22</v>
      </c>
      <c r="DDM28" s="357">
        <f t="shared" ref="DDM28" si="1407">DDK28*$C$28</f>
        <v>1.781983358445309E+22</v>
      </c>
      <c r="DDO28" s="357">
        <f t="shared" ref="DDO28" si="1408">DDM28*$C$28</f>
        <v>1.8354428591986683E+22</v>
      </c>
      <c r="DDQ28" s="357">
        <f t="shared" ref="DDQ28" si="1409">DDO28*$C$28</f>
        <v>1.8905061449746283E+22</v>
      </c>
      <c r="DDS28" s="357">
        <f t="shared" ref="DDS28" si="1410">DDQ28*$C$28</f>
        <v>1.9472213293238671E+22</v>
      </c>
      <c r="DDU28" s="357">
        <f t="shared" ref="DDU28" si="1411">DDS28*$C$28</f>
        <v>2.0056379692035833E+22</v>
      </c>
      <c r="DDW28" s="357">
        <f t="shared" ref="DDW28" si="1412">DDU28*$C$28</f>
        <v>2.065807108279691E+22</v>
      </c>
      <c r="DDY28" s="357">
        <f t="shared" ref="DDY28" si="1413">DDW28*$C$28</f>
        <v>2.127781321528082E+22</v>
      </c>
      <c r="DEA28" s="357">
        <f t="shared" ref="DEA28" si="1414">DDY28*$C$28</f>
        <v>2.1916147611739244E+22</v>
      </c>
      <c r="DEC28" s="357">
        <f t="shared" ref="DEC28" si="1415">DEA28*$C$28</f>
        <v>2.257363204009142E+22</v>
      </c>
      <c r="DEE28" s="357">
        <f t="shared" ref="DEE28" si="1416">DEC28*$C$28</f>
        <v>2.3250841001294163E+22</v>
      </c>
      <c r="DEG28" s="357">
        <f t="shared" ref="DEG28" si="1417">DEE28*$C$28</f>
        <v>2.3948366231332987E+22</v>
      </c>
      <c r="DEI28" s="357">
        <f t="shared" ref="DEI28" si="1418">DEG28*$C$28</f>
        <v>2.4666817218272979E+22</v>
      </c>
      <c r="DEK28" s="357">
        <f t="shared" ref="DEK28" si="1419">DEI28*$C$28</f>
        <v>2.5406821734821168E+22</v>
      </c>
      <c r="DEM28" s="357">
        <f t="shared" ref="DEM28" si="1420">DEK28*$C$28</f>
        <v>2.6169026386865804E+22</v>
      </c>
      <c r="DEO28" s="357">
        <f t="shared" ref="DEO28" si="1421">DEM28*$C$28</f>
        <v>2.6954097178471777E+22</v>
      </c>
      <c r="DEQ28" s="357">
        <f t="shared" ref="DEQ28" si="1422">DEO28*$C$28</f>
        <v>2.7762720093825929E+22</v>
      </c>
      <c r="DES28" s="357">
        <f t="shared" ref="DES28" si="1423">DEQ28*$C$28</f>
        <v>2.8595601696640706E+22</v>
      </c>
      <c r="DEU28" s="357">
        <f t="shared" ref="DEU28" si="1424">DES28*$C$28</f>
        <v>2.9453469747539926E+22</v>
      </c>
      <c r="DEW28" s="357">
        <f t="shared" ref="DEW28" si="1425">DEU28*$C$28</f>
        <v>3.0337073839966125E+22</v>
      </c>
      <c r="DEY28" s="357">
        <f t="shared" ref="DEY28" si="1426">DEW28*$C$28</f>
        <v>3.1247186055165108E+22</v>
      </c>
      <c r="DFA28" s="357">
        <f t="shared" ref="DFA28" si="1427">DEY28*$C$28</f>
        <v>3.2184601636820063E+22</v>
      </c>
      <c r="DFC28" s="357">
        <f t="shared" ref="DFC28" si="1428">DFA28*$C$28</f>
        <v>3.3150139685924665E+22</v>
      </c>
      <c r="DFE28" s="357">
        <f t="shared" ref="DFE28" si="1429">DFC28*$C$28</f>
        <v>3.4144643876502404E+22</v>
      </c>
      <c r="DFG28" s="357">
        <f t="shared" ref="DFG28" si="1430">DFE28*$C$28</f>
        <v>3.5168983192797476E+22</v>
      </c>
      <c r="DFI28" s="357">
        <f t="shared" ref="DFI28" si="1431">DFG28*$C$28</f>
        <v>3.6224052688581399E+22</v>
      </c>
      <c r="DFK28" s="357">
        <f t="shared" ref="DFK28" si="1432">DFI28*$C$28</f>
        <v>3.7310774269238844E+22</v>
      </c>
      <c r="DFM28" s="357">
        <f t="shared" ref="DFM28" si="1433">DFK28*$C$28</f>
        <v>3.8430097497316009E+22</v>
      </c>
      <c r="DFO28" s="357">
        <f t="shared" ref="DFO28" si="1434">DFM28*$C$28</f>
        <v>3.958300042223549E+22</v>
      </c>
      <c r="DFQ28" s="357">
        <f t="shared" ref="DFQ28" si="1435">DFO28*$C$28</f>
        <v>4.0770490434902555E+22</v>
      </c>
      <c r="DFS28" s="357">
        <f t="shared" ref="DFS28" si="1436">DFQ28*$C$28</f>
        <v>4.1993605147949634E+22</v>
      </c>
      <c r="DFU28" s="357">
        <f t="shared" ref="DFU28" si="1437">DFS28*$C$28</f>
        <v>4.3253413302388121E+22</v>
      </c>
      <c r="DFW28" s="357">
        <f t="shared" ref="DFW28" si="1438">DFU28*$C$28</f>
        <v>4.4551015701459765E+22</v>
      </c>
      <c r="DFY28" s="357">
        <f t="shared" ref="DFY28" si="1439">DFW28*$C$28</f>
        <v>4.5887546172503562E+22</v>
      </c>
      <c r="DGA28" s="357">
        <f t="shared" ref="DGA28" si="1440">DFY28*$C$28</f>
        <v>4.7264172557678672E+22</v>
      </c>
      <c r="DGC28" s="357">
        <f t="shared" ref="DGC28" si="1441">DGA28*$C$28</f>
        <v>4.868209773440903E+22</v>
      </c>
      <c r="DGE28" s="357">
        <f t="shared" ref="DGE28" si="1442">DGC28*$C$28</f>
        <v>5.0142560666441302E+22</v>
      </c>
      <c r="DGG28" s="357">
        <f t="shared" ref="DGG28" si="1443">DGE28*$C$28</f>
        <v>5.1646837486434545E+22</v>
      </c>
      <c r="DGI28" s="357">
        <f t="shared" ref="DGI28" si="1444">DGG28*$C$28</f>
        <v>5.3196242611027585E+22</v>
      </c>
      <c r="DGK28" s="357">
        <f t="shared" ref="DGK28" si="1445">DGI28*$C$28</f>
        <v>5.4792129889358414E+22</v>
      </c>
      <c r="DGM28" s="357">
        <f t="shared" ref="DGM28" si="1446">DGK28*$C$28</f>
        <v>5.6435893786039164E+22</v>
      </c>
      <c r="DGO28" s="357">
        <f t="shared" ref="DGO28" si="1447">DGM28*$C$28</f>
        <v>5.8128970599620344E+22</v>
      </c>
      <c r="DGQ28" s="357">
        <f t="shared" ref="DGQ28" si="1448">DGO28*$C$28</f>
        <v>5.9872839717608957E+22</v>
      </c>
      <c r="DGS28" s="357">
        <f t="shared" ref="DGS28" si="1449">DGQ28*$C$28</f>
        <v>6.1669024909137226E+22</v>
      </c>
      <c r="DGU28" s="357">
        <f t="shared" ref="DGU28" si="1450">DGS28*$C$28</f>
        <v>6.3519095656411348E+22</v>
      </c>
      <c r="DGW28" s="357">
        <f t="shared" ref="DGW28" si="1451">DGU28*$C$28</f>
        <v>6.5424668526103694E+22</v>
      </c>
      <c r="DGY28" s="357">
        <f t="shared" ref="DGY28" si="1452">DGW28*$C$28</f>
        <v>6.738740858188681E+22</v>
      </c>
      <c r="DHA28" s="357">
        <f t="shared" ref="DHA28" si="1453">DGY28*$C$28</f>
        <v>6.9409030839343419E+22</v>
      </c>
      <c r="DHC28" s="357">
        <f t="shared" ref="DHC28" si="1454">DHA28*$C$28</f>
        <v>7.1491301764523723E+22</v>
      </c>
      <c r="DHE28" s="357">
        <f t="shared" ref="DHE28" si="1455">DHC28*$C$28</f>
        <v>7.3636040817459438E+22</v>
      </c>
      <c r="DHG28" s="357">
        <f t="shared" ref="DHG28" si="1456">DHE28*$C$28</f>
        <v>7.5845122041983229E+22</v>
      </c>
      <c r="DHI28" s="357">
        <f t="shared" ref="DHI28" si="1457">DHG28*$C$28</f>
        <v>7.8120475703242729E+22</v>
      </c>
      <c r="DHK28" s="357">
        <f t="shared" ref="DHK28" si="1458">DHI28*$C$28</f>
        <v>8.0464089974340019E+22</v>
      </c>
      <c r="DHM28" s="357">
        <f t="shared" ref="DHM28" si="1459">DHK28*$C$28</f>
        <v>8.2878012673570216E+22</v>
      </c>
      <c r="DHO28" s="357">
        <f t="shared" ref="DHO28" si="1460">DHM28*$C$28</f>
        <v>8.5364353053777319E+22</v>
      </c>
      <c r="DHQ28" s="357">
        <f t="shared" ref="DHQ28" si="1461">DHO28*$C$28</f>
        <v>8.792528364539064E+22</v>
      </c>
      <c r="DHS28" s="357">
        <f t="shared" ref="DHS28" si="1462">DHQ28*$C$28</f>
        <v>9.0563042154752357E+22</v>
      </c>
      <c r="DHU28" s="357">
        <f t="shared" ref="DHU28" si="1463">DHS28*$C$28</f>
        <v>9.3279933419394924E+22</v>
      </c>
      <c r="DHW28" s="357">
        <f t="shared" ref="DHW28" si="1464">DHU28*$C$28</f>
        <v>9.6078331421976777E+22</v>
      </c>
      <c r="DHY28" s="357">
        <f t="shared" ref="DHY28" si="1465">DHW28*$C$28</f>
        <v>9.8960681364636075E+22</v>
      </c>
      <c r="DIA28" s="357">
        <f t="shared" ref="DIA28" si="1466">DHY28*$C$28</f>
        <v>1.0192950180557516E+23</v>
      </c>
      <c r="DIC28" s="357">
        <f t="shared" ref="DIC28" si="1467">DIA28*$C$28</f>
        <v>1.0498738685974243E+23</v>
      </c>
      <c r="DIE28" s="357">
        <f t="shared" ref="DIE28" si="1468">DIC28*$C$28</f>
        <v>1.0813700846553471E+23</v>
      </c>
      <c r="DIG28" s="357">
        <f t="shared" ref="DIG28" si="1469">DIE28*$C$28</f>
        <v>1.1138111871950074E+23</v>
      </c>
      <c r="DII28" s="357">
        <f t="shared" ref="DII28" si="1470">DIG28*$C$28</f>
        <v>1.1472255228108577E+23</v>
      </c>
      <c r="DIK28" s="357">
        <f t="shared" ref="DIK28" si="1471">DII28*$C$28</f>
        <v>1.1816422884951835E+23</v>
      </c>
      <c r="DIM28" s="357">
        <f t="shared" ref="DIM28" si="1472">DIK28*$C$28</f>
        <v>1.217091557150039E+23</v>
      </c>
      <c r="DIO28" s="357">
        <f t="shared" ref="DIO28" si="1473">DIM28*$C$28</f>
        <v>1.2536043038645402E+23</v>
      </c>
      <c r="DIQ28" s="357">
        <f t="shared" ref="DIQ28" si="1474">DIO28*$C$28</f>
        <v>1.2912124329804766E+23</v>
      </c>
      <c r="DIS28" s="357">
        <f t="shared" ref="DIS28" si="1475">DIQ28*$C$28</f>
        <v>1.3299488059698909E+23</v>
      </c>
      <c r="DIU28" s="357">
        <f t="shared" ref="DIU28" si="1476">DIS28*$C$28</f>
        <v>1.3698472701489877E+23</v>
      </c>
      <c r="DIW28" s="357">
        <f t="shared" ref="DIW28" si="1477">DIU28*$C$28</f>
        <v>1.4109426882534574E+23</v>
      </c>
      <c r="DIY28" s="357">
        <f t="shared" ref="DIY28" si="1478">DIW28*$C$28</f>
        <v>1.4532709689010611E+23</v>
      </c>
      <c r="DJA28" s="357">
        <f t="shared" ref="DJA28" si="1479">DIY28*$C$28</f>
        <v>1.496869097968093E+23</v>
      </c>
      <c r="DJC28" s="357">
        <f t="shared" ref="DJC28" si="1480">DJA28*$C$28</f>
        <v>1.5417751709071358E+23</v>
      </c>
      <c r="DJE28" s="357">
        <f t="shared" ref="DJE28" si="1481">DJC28*$C$28</f>
        <v>1.58802842603435E+23</v>
      </c>
      <c r="DJG28" s="357">
        <f t="shared" ref="DJG28" si="1482">DJE28*$C$28</f>
        <v>1.6356692788153805E+23</v>
      </c>
      <c r="DJI28" s="357">
        <f t="shared" ref="DJI28" si="1483">DJG28*$C$28</f>
        <v>1.6847393571798418E+23</v>
      </c>
      <c r="DJK28" s="357">
        <f t="shared" ref="DJK28" si="1484">DJI28*$C$28</f>
        <v>1.7352815378952372E+23</v>
      </c>
      <c r="DJM28" s="357">
        <f t="shared" ref="DJM28" si="1485">DJK28*$C$28</f>
        <v>1.7873399840320944E+23</v>
      </c>
      <c r="DJO28" s="357">
        <f t="shared" ref="DJO28" si="1486">DJM28*$C$28</f>
        <v>1.8409601835530573E+23</v>
      </c>
      <c r="DJQ28" s="357">
        <f t="shared" ref="DJQ28" si="1487">DJO28*$C$28</f>
        <v>1.896188989059649E+23</v>
      </c>
      <c r="DJS28" s="357">
        <f t="shared" ref="DJS28" si="1488">DJQ28*$C$28</f>
        <v>1.9530746587314384E+23</v>
      </c>
      <c r="DJU28" s="357">
        <f t="shared" ref="DJU28" si="1489">DJS28*$C$28</f>
        <v>2.0116668984933816E+23</v>
      </c>
      <c r="DJW28" s="357">
        <f t="shared" ref="DJW28" si="1490">DJU28*$C$28</f>
        <v>2.0720169054481831E+23</v>
      </c>
      <c r="DJY28" s="357">
        <f t="shared" ref="DJY28" si="1491">DJW28*$C$28</f>
        <v>2.1341774126116288E+23</v>
      </c>
      <c r="DKA28" s="357">
        <f t="shared" ref="DKA28" si="1492">DJY28*$C$28</f>
        <v>2.1982027349899778E+23</v>
      </c>
      <c r="DKC28" s="357">
        <f t="shared" ref="DKC28" si="1493">DKA28*$C$28</f>
        <v>2.2641488170396772E+23</v>
      </c>
      <c r="DKE28" s="357">
        <f t="shared" ref="DKE28" si="1494">DKC28*$C$28</f>
        <v>2.3320732815508674E+23</v>
      </c>
      <c r="DKG28" s="357">
        <f t="shared" ref="DKG28" si="1495">DKE28*$C$28</f>
        <v>2.4020354799973936E+23</v>
      </c>
      <c r="DKI28" s="357">
        <f t="shared" ref="DKI28" si="1496">DKG28*$C$28</f>
        <v>2.4740965443973157E+23</v>
      </c>
      <c r="DKK28" s="357">
        <f t="shared" ref="DKK28" si="1497">DKI28*$C$28</f>
        <v>2.5483194407292351E+23</v>
      </c>
      <c r="DKM28" s="357">
        <f t="shared" ref="DKM28" si="1498">DKK28*$C$28</f>
        <v>2.624769023951112E+23</v>
      </c>
      <c r="DKO28" s="357">
        <f t="shared" ref="DKO28" si="1499">DKM28*$C$28</f>
        <v>2.7035120946696453E+23</v>
      </c>
      <c r="DKQ28" s="357">
        <f t="shared" ref="DKQ28" si="1500">DKO28*$C$28</f>
        <v>2.7846174575097348E+23</v>
      </c>
      <c r="DKS28" s="357">
        <f t="shared" ref="DKS28" si="1501">DKQ28*$C$28</f>
        <v>2.8681559812350269E+23</v>
      </c>
      <c r="DKU28" s="357">
        <f t="shared" ref="DKU28" si="1502">DKS28*$C$28</f>
        <v>2.9542006606720779E+23</v>
      </c>
      <c r="DKW28" s="357">
        <f t="shared" ref="DKW28" si="1503">DKU28*$C$28</f>
        <v>3.0428266804922401E+23</v>
      </c>
      <c r="DKY28" s="357">
        <f t="shared" ref="DKY28" si="1504">DKW28*$C$28</f>
        <v>3.1341114809070075E+23</v>
      </c>
      <c r="DLA28" s="357">
        <f t="shared" ref="DLA28" si="1505">DKY28*$C$28</f>
        <v>3.2281348253342179E+23</v>
      </c>
      <c r="DLC28" s="357">
        <f t="shared" ref="DLC28" si="1506">DLA28*$C$28</f>
        <v>3.3249788700942443E+23</v>
      </c>
      <c r="DLE28" s="357">
        <f t="shared" ref="DLE28" si="1507">DLC28*$C$28</f>
        <v>3.4247282361970714E+23</v>
      </c>
      <c r="DLG28" s="357">
        <f t="shared" ref="DLG28" si="1508">DLE28*$C$28</f>
        <v>3.5274700832829839E+23</v>
      </c>
      <c r="DLI28" s="357">
        <f t="shared" ref="DLI28" si="1509">DLG28*$C$28</f>
        <v>3.6332941857814735E+23</v>
      </c>
      <c r="DLK28" s="357">
        <f t="shared" ref="DLK28" si="1510">DLI28*$C$28</f>
        <v>3.742293011354918E+23</v>
      </c>
      <c r="DLM28" s="357">
        <f t="shared" ref="DLM28" si="1511">DLK28*$C$28</f>
        <v>3.8545618016955658E+23</v>
      </c>
      <c r="DLO28" s="357">
        <f t="shared" ref="DLO28" si="1512">DLM28*$C$28</f>
        <v>3.9701986557464332E+23</v>
      </c>
      <c r="DLQ28" s="357">
        <f t="shared" ref="DLQ28" si="1513">DLO28*$C$28</f>
        <v>4.0893046154188264E+23</v>
      </c>
      <c r="DLS28" s="357">
        <f t="shared" ref="DLS28" si="1514">DLQ28*$C$28</f>
        <v>4.2119837538813916E+23</v>
      </c>
      <c r="DLU28" s="357">
        <f t="shared" ref="DLU28" si="1515">DLS28*$C$28</f>
        <v>4.3383432664978337E+23</v>
      </c>
      <c r="DLW28" s="357">
        <f t="shared" ref="DLW28" si="1516">DLU28*$C$28</f>
        <v>4.4684935644927691E+23</v>
      </c>
      <c r="DLY28" s="357">
        <f t="shared" ref="DLY28" si="1517">DLW28*$C$28</f>
        <v>4.6025483714275522E+23</v>
      </c>
      <c r="DMA28" s="357">
        <f t="shared" ref="DMA28" si="1518">DLY28*$C$28</f>
        <v>4.7406248225703788E+23</v>
      </c>
      <c r="DMC28" s="357">
        <f t="shared" ref="DMC28" si="1519">DMA28*$C$28</f>
        <v>4.8828435672474902E+23</v>
      </c>
      <c r="DME28" s="357">
        <f t="shared" ref="DME28" si="1520">DMC28*$C$28</f>
        <v>5.029328874264915E+23</v>
      </c>
      <c r="DMG28" s="357">
        <f t="shared" ref="DMG28" si="1521">DME28*$C$28</f>
        <v>5.1802087404928627E+23</v>
      </c>
      <c r="DMI28" s="357">
        <f t="shared" ref="DMI28" si="1522">DMG28*$C$28</f>
        <v>5.3356150027076486E+23</v>
      </c>
      <c r="DMK28" s="357">
        <f t="shared" ref="DMK28" si="1523">DMI28*$C$28</f>
        <v>5.4956834527888782E+23</v>
      </c>
      <c r="DMM28" s="357">
        <f t="shared" ref="DMM28" si="1524">DMK28*$C$28</f>
        <v>5.6605539563725446E+23</v>
      </c>
      <c r="DMO28" s="357">
        <f t="shared" ref="DMO28" si="1525">DMM28*$C$28</f>
        <v>5.8303705750637208E+23</v>
      </c>
      <c r="DMQ28" s="357">
        <f t="shared" ref="DMQ28" si="1526">DMO28*$C$28</f>
        <v>6.0052816923156329E+23</v>
      </c>
      <c r="DMS28" s="357">
        <f t="shared" ref="DMS28" si="1527">DMQ28*$C$28</f>
        <v>6.1854401430851023E+23</v>
      </c>
      <c r="DMU28" s="357">
        <f t="shared" ref="DMU28" si="1528">DMS28*$C$28</f>
        <v>6.3710033473776555E+23</v>
      </c>
      <c r="DMW28" s="357">
        <f t="shared" ref="DMW28" si="1529">DMU28*$C$28</f>
        <v>6.562133447798985E+23</v>
      </c>
      <c r="DMY28" s="357">
        <f t="shared" ref="DMY28" si="1530">DMW28*$C$28</f>
        <v>6.7589974512329546E+23</v>
      </c>
      <c r="DNA28" s="357">
        <f t="shared" ref="DNA28" si="1531">DMY28*$C$28</f>
        <v>6.9617673747699438E+23</v>
      </c>
      <c r="DNC28" s="357">
        <f t="shared" ref="DNC28" si="1532">DNA28*$C$28</f>
        <v>7.1706203960130424E+23</v>
      </c>
      <c r="DNE28" s="357">
        <f t="shared" ref="DNE28" si="1533">DNC28*$C$28</f>
        <v>7.3857390078934335E+23</v>
      </c>
      <c r="DNG28" s="357">
        <f t="shared" ref="DNG28" si="1534">DNE28*$C$28</f>
        <v>7.6073111781302368E+23</v>
      </c>
      <c r="DNI28" s="357">
        <f t="shared" ref="DNI28" si="1535">DNG28*$C$28</f>
        <v>7.8355305134741444E+23</v>
      </c>
      <c r="DNK28" s="357">
        <f t="shared" ref="DNK28" si="1536">DNI28*$C$28</f>
        <v>8.0705964288783685E+23</v>
      </c>
      <c r="DNM28" s="357">
        <f t="shared" ref="DNM28" si="1537">DNK28*$C$28</f>
        <v>8.3127143217447199E+23</v>
      </c>
      <c r="DNO28" s="357">
        <f t="shared" ref="DNO28" si="1538">DNM28*$C$28</f>
        <v>8.5620957513970613E+23</v>
      </c>
      <c r="DNQ28" s="357">
        <f t="shared" ref="DNQ28" si="1539">DNO28*$C$28</f>
        <v>8.8189586239389736E+23</v>
      </c>
      <c r="DNS28" s="357">
        <f t="shared" ref="DNS28" si="1540">DNQ28*$C$28</f>
        <v>9.0835273826571437E+23</v>
      </c>
      <c r="DNU28" s="357">
        <f t="shared" ref="DNU28" si="1541">DNS28*$C$28</f>
        <v>9.3560332041368583E+23</v>
      </c>
      <c r="DNW28" s="357">
        <f t="shared" ref="DNW28" si="1542">DNU28*$C$28</f>
        <v>9.6367142002609648E+23</v>
      </c>
      <c r="DNY28" s="357">
        <f t="shared" ref="DNY28" si="1543">DNW28*$C$28</f>
        <v>9.9258156262687937E+23</v>
      </c>
      <c r="DOA28" s="357">
        <f t="shared" ref="DOA28" si="1544">DNY28*$C$28</f>
        <v>1.0223590095056858E+24</v>
      </c>
      <c r="DOC28" s="357">
        <f t="shared" ref="DOC28" si="1545">DOA28*$C$28</f>
        <v>1.0530297797908564E+24</v>
      </c>
      <c r="DOE28" s="357">
        <f t="shared" ref="DOE28" si="1546">DOC28*$C$28</f>
        <v>1.0846206731845821E+24</v>
      </c>
      <c r="DOG28" s="357">
        <f t="shared" ref="DOG28" si="1547">DOE28*$C$28</f>
        <v>1.1171592933801195E+24</v>
      </c>
      <c r="DOI28" s="357">
        <f t="shared" ref="DOI28" si="1548">DOG28*$C$28</f>
        <v>1.1506740721815232E+24</v>
      </c>
      <c r="DOK28" s="357">
        <f t="shared" ref="DOK28" si="1549">DOI28*$C$28</f>
        <v>1.1851942943469689E+24</v>
      </c>
      <c r="DOM28" s="357">
        <f t="shared" ref="DOM28" si="1550">DOK28*$C$28</f>
        <v>1.220750123177378E+24</v>
      </c>
      <c r="DOO28" s="357">
        <f t="shared" ref="DOO28" si="1551">DOM28*$C$28</f>
        <v>1.2573726268726993E+24</v>
      </c>
      <c r="DOQ28" s="357">
        <f t="shared" ref="DOQ28" si="1552">DOO28*$C$28</f>
        <v>1.2950938056788803E+24</v>
      </c>
      <c r="DOS28" s="357">
        <f t="shared" ref="DOS28" si="1553">DOQ28*$C$28</f>
        <v>1.3339466198492468E+24</v>
      </c>
      <c r="DOU28" s="357">
        <f t="shared" ref="DOU28" si="1554">DOS28*$C$28</f>
        <v>1.3739650184447242E+24</v>
      </c>
      <c r="DOW28" s="357">
        <f t="shared" ref="DOW28" si="1555">DOU28*$C$28</f>
        <v>1.4151839689980659E+24</v>
      </c>
      <c r="DOY28" s="357">
        <f t="shared" ref="DOY28" si="1556">DOW28*$C$28</f>
        <v>1.457639488068008E+24</v>
      </c>
      <c r="DPA28" s="357">
        <f t="shared" ref="DPA28" si="1557">DOY28*$C$28</f>
        <v>1.5013686727100481E+24</v>
      </c>
      <c r="DPC28" s="357">
        <f t="shared" ref="DPC28" si="1558">DPA28*$C$28</f>
        <v>1.5464097328913497E+24</v>
      </c>
      <c r="DPE28" s="357">
        <f t="shared" ref="DPE28" si="1559">DPC28*$C$28</f>
        <v>1.5928020248780903E+24</v>
      </c>
      <c r="DPG28" s="357">
        <f t="shared" ref="DPG28" si="1560">DPE28*$C$28</f>
        <v>1.6405860856244329E+24</v>
      </c>
      <c r="DPI28" s="357">
        <f t="shared" ref="DPI28" si="1561">DPG28*$C$28</f>
        <v>1.6898036681931658E+24</v>
      </c>
      <c r="DPK28" s="357">
        <f t="shared" ref="DPK28" si="1562">DPI28*$C$28</f>
        <v>1.7404977782389609E+24</v>
      </c>
      <c r="DPM28" s="357">
        <f t="shared" ref="DPM28" si="1563">DPK28*$C$28</f>
        <v>1.7927127115861299E+24</v>
      </c>
      <c r="DPO28" s="357">
        <f t="shared" ref="DPO28" si="1564">DPM28*$C$28</f>
        <v>1.8464940929337138E+24</v>
      </c>
      <c r="DPQ28" s="357">
        <f t="shared" ref="DPQ28" si="1565">DPO28*$C$28</f>
        <v>1.9018889157217253E+24</v>
      </c>
      <c r="DPS28" s="357">
        <f t="shared" ref="DPS28" si="1566">DPQ28*$C$28</f>
        <v>1.9589455831933771E+24</v>
      </c>
      <c r="DPU28" s="357">
        <f t="shared" ref="DPU28" si="1567">DPS28*$C$28</f>
        <v>2.0177139506891784E+24</v>
      </c>
      <c r="DPW28" s="357">
        <f t="shared" ref="DPW28" si="1568">DPU28*$C$28</f>
        <v>2.0782453692098538E+24</v>
      </c>
      <c r="DPY28" s="357">
        <f t="shared" ref="DPY28" si="1569">DPW28*$C$28</f>
        <v>2.1405927302861494E+24</v>
      </c>
      <c r="DQA28" s="357">
        <f t="shared" ref="DQA28" si="1570">DPY28*$C$28</f>
        <v>2.2048105121947339E+24</v>
      </c>
      <c r="DQC28" s="357">
        <f t="shared" ref="DQC28" si="1571">DQA28*$C$28</f>
        <v>2.2709548275605761E+24</v>
      </c>
      <c r="DQE28" s="357">
        <f t="shared" ref="DQE28" si="1572">DQC28*$C$28</f>
        <v>2.3390834723873934E+24</v>
      </c>
      <c r="DQG28" s="357">
        <f t="shared" ref="DQG28" si="1573">DQE28*$C$28</f>
        <v>2.4092559765590152E+24</v>
      </c>
      <c r="DQI28" s="357">
        <f t="shared" ref="DQI28" si="1574">DQG28*$C$28</f>
        <v>2.4815336558557855E+24</v>
      </c>
      <c r="DQK28" s="357">
        <f t="shared" ref="DQK28" si="1575">DQI28*$C$28</f>
        <v>2.555979665531459E+24</v>
      </c>
      <c r="DQM28" s="357">
        <f t="shared" ref="DQM28" si="1576">DQK28*$C$28</f>
        <v>2.6326590554974027E+24</v>
      </c>
      <c r="DQO28" s="357">
        <f t="shared" ref="DQO28" si="1577">DQM28*$C$28</f>
        <v>2.7116388271623249E+24</v>
      </c>
      <c r="DQQ28" s="357">
        <f t="shared" ref="DQQ28" si="1578">DQO28*$C$28</f>
        <v>2.7929879919771948E+24</v>
      </c>
      <c r="DQS28" s="357">
        <f t="shared" ref="DQS28" si="1579">DQQ28*$C$28</f>
        <v>2.8767776317365106E+24</v>
      </c>
      <c r="DQU28" s="357">
        <f t="shared" ref="DQU28" si="1580">DQS28*$C$28</f>
        <v>2.963080960688606E+24</v>
      </c>
      <c r="DQW28" s="357">
        <f t="shared" ref="DQW28" si="1581">DQU28*$C$28</f>
        <v>3.0519733895092641E+24</v>
      </c>
      <c r="DQY28" s="357">
        <f t="shared" ref="DQY28" si="1582">DQW28*$C$28</f>
        <v>3.1435325911945421E+24</v>
      </c>
      <c r="DRA28" s="357">
        <f t="shared" ref="DRA28" si="1583">DQY28*$C$28</f>
        <v>3.2378385689303784E+24</v>
      </c>
      <c r="DRC28" s="357">
        <f t="shared" ref="DRC28" si="1584">DRA28*$C$28</f>
        <v>3.3349737259982896E+24</v>
      </c>
      <c r="DRE28" s="357">
        <f t="shared" ref="DRE28" si="1585">DRC28*$C$28</f>
        <v>3.4350229377782382E+24</v>
      </c>
      <c r="DRG28" s="357">
        <f t="shared" ref="DRG28" si="1586">DRE28*$C$28</f>
        <v>3.5380736259115853E+24</v>
      </c>
      <c r="DRI28" s="357">
        <f t="shared" ref="DRI28" si="1587">DRG28*$C$28</f>
        <v>3.6442158346889329E+24</v>
      </c>
      <c r="DRK28" s="357">
        <f t="shared" ref="DRK28" si="1588">DRI28*$C$28</f>
        <v>3.7535423097296011E+24</v>
      </c>
      <c r="DRM28" s="357">
        <f t="shared" ref="DRM28" si="1589">DRK28*$C$28</f>
        <v>3.8661485790214891E+24</v>
      </c>
      <c r="DRO28" s="357">
        <f t="shared" ref="DRO28" si="1590">DRM28*$C$28</f>
        <v>3.9821330363921337E+24</v>
      </c>
      <c r="DRQ28" s="357">
        <f t="shared" ref="DRQ28" si="1591">DRO28*$C$28</f>
        <v>4.101597027483898E+24</v>
      </c>
      <c r="DRS28" s="357">
        <f t="shared" ref="DRS28" si="1592">DRQ28*$C$28</f>
        <v>4.224644938308415E+24</v>
      </c>
      <c r="DRU28" s="357">
        <f t="shared" ref="DRU28" si="1593">DRS28*$C$28</f>
        <v>4.3513842864576677E+24</v>
      </c>
      <c r="DRW28" s="357">
        <f t="shared" ref="DRW28" si="1594">DRU28*$C$28</f>
        <v>4.481925815051398E+24</v>
      </c>
      <c r="DRY28" s="357">
        <f t="shared" ref="DRY28" si="1595">DRW28*$C$28</f>
        <v>4.6163835895029401E+24</v>
      </c>
      <c r="DSA28" s="357">
        <f t="shared" ref="DSA28" si="1596">DRY28*$C$28</f>
        <v>4.7548750971880287E+24</v>
      </c>
      <c r="DSC28" s="357">
        <f t="shared" ref="DSC28" si="1597">DSA28*$C$28</f>
        <v>4.8975213501036697E+24</v>
      </c>
      <c r="DSE28" s="357">
        <f t="shared" ref="DSE28" si="1598">DSC28*$C$28</f>
        <v>5.0444469906067801E+24</v>
      </c>
      <c r="DSG28" s="357">
        <f t="shared" ref="DSG28" si="1599">DSE28*$C$28</f>
        <v>5.1957804003249832E+24</v>
      </c>
      <c r="DSI28" s="357">
        <f t="shared" ref="DSI28" si="1600">DSG28*$C$28</f>
        <v>5.3516538123347325E+24</v>
      </c>
      <c r="DSK28" s="357">
        <f t="shared" ref="DSK28" si="1601">DSI28*$C$28</f>
        <v>5.5122034267047748E+24</v>
      </c>
      <c r="DSM28" s="357">
        <f t="shared" ref="DSM28" si="1602">DSK28*$C$28</f>
        <v>5.6775695295059185E+24</v>
      </c>
      <c r="DSO28" s="357">
        <f t="shared" ref="DSO28" si="1603">DSM28*$C$28</f>
        <v>5.8478966153910957E+24</v>
      </c>
      <c r="DSQ28" s="357">
        <f t="shared" ref="DSQ28" si="1604">DSO28*$C$28</f>
        <v>6.0233335138528282E+24</v>
      </c>
      <c r="DSS28" s="357">
        <f t="shared" ref="DSS28" si="1605">DSQ28*$C$28</f>
        <v>6.2040335192684137E+24</v>
      </c>
      <c r="DSU28" s="357">
        <f t="shared" ref="DSU28" si="1606">DSS28*$C$28</f>
        <v>6.3901545248464665E+24</v>
      </c>
      <c r="DSW28" s="357">
        <f t="shared" ref="DSW28" si="1607">DSU28*$C$28</f>
        <v>6.5818591605918607E+24</v>
      </c>
      <c r="DSY28" s="357">
        <f t="shared" ref="DSY28" si="1608">DSW28*$C$28</f>
        <v>6.7793149354096171E+24</v>
      </c>
      <c r="DTA28" s="357">
        <f t="shared" ref="DTA28" si="1609">DSY28*$C$28</f>
        <v>6.9826943834719061E+24</v>
      </c>
      <c r="DTC28" s="357">
        <f t="shared" ref="DTC28" si="1610">DTA28*$C$28</f>
        <v>7.1921752149760634E+24</v>
      </c>
      <c r="DTE28" s="357">
        <f t="shared" ref="DTE28" si="1611">DTC28*$C$28</f>
        <v>7.407940471425345E+24</v>
      </c>
      <c r="DTG28" s="357">
        <f t="shared" ref="DTG28" si="1612">DTE28*$C$28</f>
        <v>7.6301786855681058E+24</v>
      </c>
      <c r="DTI28" s="357">
        <f t="shared" ref="DTI28" si="1613">DTG28*$C$28</f>
        <v>7.8590840461351489E+24</v>
      </c>
      <c r="DTK28" s="357">
        <f t="shared" ref="DTK28" si="1614">DTI28*$C$28</f>
        <v>8.0948565675192038E+24</v>
      </c>
      <c r="DTM28" s="357">
        <f t="shared" ref="DTM28" si="1615">DTK28*$C$28</f>
        <v>8.3377022645447799E+24</v>
      </c>
      <c r="DTO28" s="357">
        <f t="shared" ref="DTO28" si="1616">DTM28*$C$28</f>
        <v>8.5878333324811239E+24</v>
      </c>
      <c r="DTQ28" s="357">
        <f t="shared" ref="DTQ28" si="1617">DTO28*$C$28</f>
        <v>8.8454683324555583E+24</v>
      </c>
      <c r="DTS28" s="357">
        <f t="shared" ref="DTS28" si="1618">DTQ28*$C$28</f>
        <v>9.1108323824292252E+24</v>
      </c>
      <c r="DTU28" s="357">
        <f t="shared" ref="DTU28" si="1619">DTS28*$C$28</f>
        <v>9.3841573539021022E+24</v>
      </c>
      <c r="DTW28" s="357">
        <f t="shared" ref="DTW28" si="1620">DTU28*$C$28</f>
        <v>9.6656820745191658E+24</v>
      </c>
      <c r="DTY28" s="357">
        <f t="shared" ref="DTY28" si="1621">DTW28*$C$28</f>
        <v>9.9556525367547418E+24</v>
      </c>
      <c r="DUA28" s="357">
        <f t="shared" ref="DUA28" si="1622">DTY28*$C$28</f>
        <v>1.0254322112857384E+25</v>
      </c>
      <c r="DUC28" s="357">
        <f t="shared" ref="DUC28" si="1623">DUA28*$C$28</f>
        <v>1.0561951776243106E+25</v>
      </c>
      <c r="DUE28" s="357">
        <f t="shared" ref="DUE28" si="1624">DUC28*$C$28</f>
        <v>1.08788103295304E+25</v>
      </c>
      <c r="DUG28" s="357">
        <f t="shared" ref="DUG28" si="1625">DUE28*$C$28</f>
        <v>1.1205174639416312E+25</v>
      </c>
      <c r="DUI28" s="357">
        <f t="shared" ref="DUI28" si="1626">DUG28*$C$28</f>
        <v>1.1541329878598802E+25</v>
      </c>
      <c r="DUK28" s="357">
        <f t="shared" ref="DUK28" si="1627">DUI28*$C$28</f>
        <v>1.1887569774956766E+25</v>
      </c>
      <c r="DUM28" s="357">
        <f t="shared" ref="DUM28" si="1628">DUK28*$C$28</f>
        <v>1.2244196868205469E+25</v>
      </c>
      <c r="DUO28" s="357">
        <f t="shared" ref="DUO28" si="1629">DUM28*$C$28</f>
        <v>1.2611522774251634E+25</v>
      </c>
      <c r="DUQ28" s="357">
        <f t="shared" ref="DUQ28" si="1630">DUO28*$C$28</f>
        <v>1.2989868457479184E+25</v>
      </c>
      <c r="DUS28" s="357">
        <f t="shared" ref="DUS28" si="1631">DUQ28*$C$28</f>
        <v>1.337956451120356E+25</v>
      </c>
      <c r="DUU28" s="357">
        <f t="shared" ref="DUU28" si="1632">DUS28*$C$28</f>
        <v>1.3780951446539667E+25</v>
      </c>
      <c r="DUW28" s="357">
        <f t="shared" ref="DUW28" si="1633">DUU28*$C$28</f>
        <v>1.4194379989935859E+25</v>
      </c>
      <c r="DUY28" s="357">
        <f t="shared" ref="DUY28" si="1634">DUW28*$C$28</f>
        <v>1.4620211389633936E+25</v>
      </c>
      <c r="DVA28" s="357">
        <f t="shared" ref="DVA28" si="1635">DUY28*$C$28</f>
        <v>1.5058817731322953E+25</v>
      </c>
      <c r="DVC28" s="357">
        <f t="shared" ref="DVC28" si="1636">DVA28*$C$28</f>
        <v>1.5510582263262643E+25</v>
      </c>
      <c r="DVE28" s="357">
        <f t="shared" ref="DVE28" si="1637">DVC28*$C$28</f>
        <v>1.5975899731160522E+25</v>
      </c>
      <c r="DVG28" s="357">
        <f t="shared" ref="DVG28" si="1638">DVE28*$C$28</f>
        <v>1.6455176723095337E+25</v>
      </c>
      <c r="DVI28" s="357">
        <f t="shared" ref="DVI28" si="1639">DVG28*$C$28</f>
        <v>1.6948832024788198E+25</v>
      </c>
      <c r="DVK28" s="357">
        <f t="shared" ref="DVK28" si="1640">DVI28*$C$28</f>
        <v>1.7457296985531843E+25</v>
      </c>
      <c r="DVM28" s="357">
        <f t="shared" ref="DVM28" si="1641">DVK28*$C$28</f>
        <v>1.7981015895097798E+25</v>
      </c>
      <c r="DVO28" s="357">
        <f t="shared" ref="DVO28" si="1642">DVM28*$C$28</f>
        <v>1.8520446371950732E+25</v>
      </c>
      <c r="DVQ28" s="357">
        <f t="shared" ref="DVQ28" si="1643">DVO28*$C$28</f>
        <v>1.9076059763109254E+25</v>
      </c>
      <c r="DVS28" s="357">
        <f t="shared" ref="DVS28" si="1644">DVQ28*$C$28</f>
        <v>1.9648341556002533E+25</v>
      </c>
      <c r="DVU28" s="357">
        <f t="shared" ref="DVU28" si="1645">DVS28*$C$28</f>
        <v>2.0237791802682607E+25</v>
      </c>
      <c r="DVW28" s="357">
        <f t="shared" ref="DVW28" si="1646">DVU28*$C$28</f>
        <v>2.0844925556763086E+25</v>
      </c>
      <c r="DVY28" s="357">
        <f t="shared" ref="DVY28" si="1647">DVW28*$C$28</f>
        <v>2.1470273323465981E+25</v>
      </c>
      <c r="DWA28" s="357">
        <f t="shared" ref="DWA28" si="1648">DVY28*$C$28</f>
        <v>2.2114381523169962E+25</v>
      </c>
      <c r="DWC28" s="357">
        <f t="shared" ref="DWC28" si="1649">DWA28*$C$28</f>
        <v>2.277781296886506E+25</v>
      </c>
      <c r="DWE28" s="357">
        <f t="shared" ref="DWE28" si="1650">DWC28*$C$28</f>
        <v>2.346114735793101E+25</v>
      </c>
      <c r="DWG28" s="357">
        <f t="shared" ref="DWG28" si="1651">DWE28*$C$28</f>
        <v>2.4164981778668941E+25</v>
      </c>
      <c r="DWI28" s="357">
        <f t="shared" ref="DWI28" si="1652">DWG28*$C$28</f>
        <v>2.4889931232029011E+25</v>
      </c>
      <c r="DWK28" s="357">
        <f t="shared" ref="DWK28" si="1653">DWI28*$C$28</f>
        <v>2.5636629168989882E+25</v>
      </c>
      <c r="DWM28" s="357">
        <f t="shared" ref="DWM28" si="1654">DWK28*$C$28</f>
        <v>2.640572804405958E+25</v>
      </c>
      <c r="DWO28" s="357">
        <f t="shared" ref="DWO28" si="1655">DWM28*$C$28</f>
        <v>2.7197899885381368E+25</v>
      </c>
      <c r="DWQ28" s="357">
        <f t="shared" ref="DWQ28" si="1656">DWO28*$C$28</f>
        <v>2.8013836881942811E+25</v>
      </c>
      <c r="DWS28" s="357">
        <f t="shared" ref="DWS28" si="1657">DWQ28*$C$28</f>
        <v>2.8854251988401097E+25</v>
      </c>
      <c r="DWU28" s="357">
        <f t="shared" ref="DWU28" si="1658">DWS28*$C$28</f>
        <v>2.9719879548053129E+25</v>
      </c>
      <c r="DWW28" s="357">
        <f t="shared" ref="DWW28" si="1659">DWU28*$C$28</f>
        <v>3.0611475934494725E+25</v>
      </c>
      <c r="DWY28" s="357">
        <f t="shared" ref="DWY28" si="1660">DWW28*$C$28</f>
        <v>3.1529820212529569E+25</v>
      </c>
      <c r="DXA28" s="357">
        <f t="shared" ref="DXA28" si="1661">DWY28*$C$28</f>
        <v>3.2475714818905458E+25</v>
      </c>
      <c r="DXC28" s="357">
        <f t="shared" ref="DXC28" si="1662">DXA28*$C$28</f>
        <v>3.3449986263472622E+25</v>
      </c>
      <c r="DXE28" s="357">
        <f t="shared" ref="DXE28" si="1663">DXC28*$C$28</f>
        <v>3.4453485851376801E+25</v>
      </c>
      <c r="DXG28" s="357">
        <f t="shared" ref="DXG28" si="1664">DXE28*$C$28</f>
        <v>3.5487090426918107E+25</v>
      </c>
      <c r="DXI28" s="357">
        <f t="shared" ref="DXI28" si="1665">DXG28*$C$28</f>
        <v>3.6551703139725652E+25</v>
      </c>
      <c r="DXK28" s="357">
        <f t="shared" ref="DXK28" si="1666">DXI28*$C$28</f>
        <v>3.7648254233917423E+25</v>
      </c>
      <c r="DXM28" s="357">
        <f t="shared" ref="DXM28" si="1667">DXK28*$C$28</f>
        <v>3.8777701860934948E+25</v>
      </c>
      <c r="DXO28" s="357">
        <f t="shared" ref="DXO28" si="1668">DXM28*$C$28</f>
        <v>3.9941032916762995E+25</v>
      </c>
      <c r="DXQ28" s="357">
        <f t="shared" ref="DXQ28" si="1669">DXO28*$C$28</f>
        <v>4.1139263904265886E+25</v>
      </c>
      <c r="DXS28" s="357">
        <f t="shared" ref="DXS28" si="1670">DXQ28*$C$28</f>
        <v>4.2373441821393867E+25</v>
      </c>
      <c r="DXU28" s="357">
        <f t="shared" ref="DXU28" si="1671">DXS28*$C$28</f>
        <v>4.3644645076035684E+25</v>
      </c>
      <c r="DXW28" s="357">
        <f t="shared" ref="DXW28" si="1672">DXU28*$C$28</f>
        <v>4.4953984428316752E+25</v>
      </c>
      <c r="DXY28" s="357">
        <f t="shared" ref="DXY28" si="1673">DXW28*$C$28</f>
        <v>4.6302603961166252E+25</v>
      </c>
      <c r="DYA28" s="357">
        <f t="shared" ref="DYA28" si="1674">DXY28*$C$28</f>
        <v>4.7691682080001237E+25</v>
      </c>
      <c r="DYC28" s="357">
        <f t="shared" ref="DYC28" si="1675">DYA28*$C$28</f>
        <v>4.9122432542401273E+25</v>
      </c>
      <c r="DYE28" s="357">
        <f t="shared" ref="DYE28" si="1676">DYC28*$C$28</f>
        <v>5.059610551867331E+25</v>
      </c>
      <c r="DYG28" s="357">
        <f t="shared" ref="DYG28" si="1677">DYE28*$C$28</f>
        <v>5.2113988684233508E+25</v>
      </c>
      <c r="DYI28" s="357">
        <f t="shared" ref="DYI28" si="1678">DYG28*$C$28</f>
        <v>5.3677408344760517E+25</v>
      </c>
      <c r="DYK28" s="357">
        <f t="shared" ref="DYK28" si="1679">DYI28*$C$28</f>
        <v>5.5287730595103335E+25</v>
      </c>
      <c r="DYM28" s="357">
        <f t="shared" ref="DYM28" si="1680">DYK28*$C$28</f>
        <v>5.6946362512956437E+25</v>
      </c>
      <c r="DYO28" s="357">
        <f t="shared" ref="DYO28" si="1681">DYM28*$C$28</f>
        <v>5.8654753388345134E+25</v>
      </c>
      <c r="DYQ28" s="357">
        <f t="shared" ref="DYQ28" si="1682">DYO28*$C$28</f>
        <v>6.0414395989995489E+25</v>
      </c>
      <c r="DYS28" s="357">
        <f t="shared" ref="DYS28" si="1683">DYQ28*$C$28</f>
        <v>6.2226827869695353E+25</v>
      </c>
      <c r="DYU28" s="357">
        <f t="shared" ref="DYU28" si="1684">DYS28*$C$28</f>
        <v>6.4093632705786215E+25</v>
      </c>
      <c r="DYW28" s="357">
        <f t="shared" ref="DYW28" si="1685">DYU28*$C$28</f>
        <v>6.6016441686959804E+25</v>
      </c>
      <c r="DYY28" s="357">
        <f t="shared" ref="DYY28" si="1686">DYW28*$C$28</f>
        <v>6.7996934937568597E+25</v>
      </c>
      <c r="DZA28" s="357">
        <f t="shared" ref="DZA28" si="1687">DYY28*$C$28</f>
        <v>7.0036842985695656E+25</v>
      </c>
      <c r="DZC28" s="357">
        <f t="shared" ref="DZC28" si="1688">DZA28*$C$28</f>
        <v>7.2137948275266527E+25</v>
      </c>
      <c r="DZE28" s="357">
        <f t="shared" ref="DZE28" si="1689">DZC28*$C$28</f>
        <v>7.4302086723524524E+25</v>
      </c>
      <c r="DZG28" s="357">
        <f t="shared" ref="DZG28" si="1690">DZE28*$C$28</f>
        <v>7.6531149325230261E+25</v>
      </c>
      <c r="DZI28" s="357">
        <f t="shared" ref="DZI28" si="1691">DZG28*$C$28</f>
        <v>7.8827083804987164E+25</v>
      </c>
      <c r="DZK28" s="357">
        <f t="shared" ref="DZK28" si="1692">DZI28*$C$28</f>
        <v>8.1191896319136777E+25</v>
      </c>
      <c r="DZM28" s="357">
        <f t="shared" ref="DZM28" si="1693">DZK28*$C$28</f>
        <v>8.3627653208710889E+25</v>
      </c>
      <c r="DZO28" s="357">
        <f t="shared" ref="DZO28" si="1694">DZM28*$C$28</f>
        <v>8.6136482804972222E+25</v>
      </c>
      <c r="DZQ28" s="357">
        <f t="shared" ref="DZQ28" si="1695">DZO28*$C$28</f>
        <v>8.8720577289121385E+25</v>
      </c>
      <c r="DZS28" s="357">
        <f t="shared" ref="DZS28" si="1696">DZQ28*$C$28</f>
        <v>9.1382194607795033E+25</v>
      </c>
      <c r="DZU28" s="357">
        <f t="shared" ref="DZU28" si="1697">DZS28*$C$28</f>
        <v>9.4123660446028889E+25</v>
      </c>
      <c r="DZW28" s="357">
        <f t="shared" ref="DZW28" si="1698">DZU28*$C$28</f>
        <v>9.6947370259409759E+25</v>
      </c>
      <c r="DZY28" s="357">
        <f t="shared" ref="DZY28" si="1699">DZW28*$C$28</f>
        <v>9.9855791367192053E+25</v>
      </c>
      <c r="EAA28" s="357">
        <f t="shared" ref="EAA28" si="1700">DZY28*$C$28</f>
        <v>1.0285146510820782E+26</v>
      </c>
      <c r="EAC28" s="357">
        <f t="shared" ref="EAC28" si="1701">EAA28*$C$28</f>
        <v>1.0593700906145406E+26</v>
      </c>
      <c r="EAE28" s="357">
        <f t="shared" ref="EAE28" si="1702">EAC28*$C$28</f>
        <v>1.0911511933329768E+26</v>
      </c>
      <c r="EAG28" s="357">
        <f t="shared" ref="EAG28" si="1703">EAE28*$C$28</f>
        <v>1.1238857291329661E+26</v>
      </c>
      <c r="EAI28" s="357">
        <f t="shared" ref="EAI28" si="1704">EAG28*$C$28</f>
        <v>1.1576023010069551E+26</v>
      </c>
      <c r="EAK28" s="357">
        <f t="shared" ref="EAK28" si="1705">EAI28*$C$28</f>
        <v>1.1923303700371638E+26</v>
      </c>
      <c r="EAM28" s="357">
        <f t="shared" ref="EAM28" si="1706">EAK28*$C$28</f>
        <v>1.2281002811382787E+26</v>
      </c>
      <c r="EAO28" s="357">
        <f t="shared" ref="EAO28" si="1707">EAM28*$C$28</f>
        <v>1.2649432895724271E+26</v>
      </c>
      <c r="EAQ28" s="357">
        <f t="shared" ref="EAQ28" si="1708">EAO28*$C$28</f>
        <v>1.3028915882596E+26</v>
      </c>
      <c r="EAS28" s="357">
        <f t="shared" ref="EAS28" si="1709">EAQ28*$C$28</f>
        <v>1.3419783359073881E+26</v>
      </c>
      <c r="EAU28" s="357">
        <f t="shared" ref="EAU28" si="1710">EAS28*$C$28</f>
        <v>1.3822376859846098E+26</v>
      </c>
      <c r="EAW28" s="357">
        <f t="shared" ref="EAW28" si="1711">EAU28*$C$28</f>
        <v>1.4237048165641481E+26</v>
      </c>
      <c r="EAY28" s="357">
        <f t="shared" ref="EAY28" si="1712">EAW28*$C$28</f>
        <v>1.4664159610610726E+26</v>
      </c>
      <c r="EBA28" s="357">
        <f t="shared" ref="EBA28" si="1713">EAY28*$C$28</f>
        <v>1.5104084398929048E+26</v>
      </c>
      <c r="EBC28" s="357">
        <f t="shared" ref="EBC28" si="1714">EBA28*$C$28</f>
        <v>1.5557206930896918E+26</v>
      </c>
      <c r="EBE28" s="357">
        <f t="shared" ref="EBE28" si="1715">EBC28*$C$28</f>
        <v>1.6023923138823826E+26</v>
      </c>
      <c r="EBG28" s="357">
        <f t="shared" ref="EBG28" si="1716">EBE28*$C$28</f>
        <v>1.650464083298854E+26</v>
      </c>
      <c r="EBI28" s="357">
        <f t="shared" ref="EBI28" si="1717">EBG28*$C$28</f>
        <v>1.6999780057978197E+26</v>
      </c>
      <c r="EBK28" s="357">
        <f t="shared" ref="EBK28" si="1718">EBI28*$C$28</f>
        <v>1.7509773459717543E+26</v>
      </c>
      <c r="EBM28" s="357">
        <f t="shared" ref="EBM28" si="1719">EBK28*$C$28</f>
        <v>1.8035066663509071E+26</v>
      </c>
      <c r="EBO28" s="357">
        <f t="shared" ref="EBO28" si="1720">EBM28*$C$28</f>
        <v>1.8576118663414345E+26</v>
      </c>
      <c r="EBQ28" s="357">
        <f t="shared" ref="EBQ28" si="1721">EBO28*$C$28</f>
        <v>1.9133402223316774E+26</v>
      </c>
      <c r="EBS28" s="357">
        <f t="shared" ref="EBS28" si="1722">EBQ28*$C$28</f>
        <v>1.9707404290016278E+26</v>
      </c>
      <c r="EBU28" s="357">
        <f t="shared" ref="EBU28" si="1723">EBS28*$C$28</f>
        <v>2.0298626418716766E+26</v>
      </c>
      <c r="EBW28" s="357">
        <f t="shared" ref="EBW28" si="1724">EBU28*$C$28</f>
        <v>2.0907585211278271E+26</v>
      </c>
      <c r="EBY28" s="357">
        <f t="shared" ref="EBY28" si="1725">EBW28*$C$28</f>
        <v>2.153481276761662E+26</v>
      </c>
      <c r="ECA28" s="357">
        <f t="shared" ref="ECA28" si="1726">EBY28*$C$28</f>
        <v>2.218085715064512E+26</v>
      </c>
      <c r="ECC28" s="357">
        <f t="shared" ref="ECC28" si="1727">ECA28*$C$28</f>
        <v>2.2846282865164475E+26</v>
      </c>
      <c r="ECE28" s="357">
        <f t="shared" ref="ECE28" si="1728">ECC28*$C$28</f>
        <v>2.3531671351119409E+26</v>
      </c>
      <c r="ECG28" s="357">
        <f t="shared" ref="ECG28" si="1729">ECE28*$C$28</f>
        <v>2.4237621491652991E+26</v>
      </c>
      <c r="ECI28" s="357">
        <f t="shared" ref="ECI28" si="1730">ECG28*$C$28</f>
        <v>2.496475013640258E+26</v>
      </c>
      <c r="ECK28" s="357">
        <f t="shared" ref="ECK28" si="1731">ECI28*$C$28</f>
        <v>2.5713692640494657E+26</v>
      </c>
      <c r="ECM28" s="357">
        <f t="shared" ref="ECM28" si="1732">ECK28*$C$28</f>
        <v>2.64851034197095E+26</v>
      </c>
      <c r="ECO28" s="357">
        <f t="shared" ref="ECO28" si="1733">ECM28*$C$28</f>
        <v>2.7279656522300785E+26</v>
      </c>
      <c r="ECQ28" s="357">
        <f t="shared" ref="ECQ28" si="1734">ECO28*$C$28</f>
        <v>2.809804621796981E+26</v>
      </c>
      <c r="ECS28" s="357">
        <f t="shared" ref="ECS28" si="1735">ECQ28*$C$28</f>
        <v>2.8940987604508906E+26</v>
      </c>
      <c r="ECU28" s="357">
        <f t="shared" ref="ECU28" si="1736">ECS28*$C$28</f>
        <v>2.9809217232644175E+26</v>
      </c>
      <c r="ECW28" s="357">
        <f t="shared" ref="ECW28" si="1737">ECU28*$C$28</f>
        <v>3.0703493749623499E+26</v>
      </c>
      <c r="ECY28" s="357">
        <f t="shared" ref="ECY28" si="1738">ECW28*$C$28</f>
        <v>3.1624598562112202E+26</v>
      </c>
      <c r="EDA28" s="357">
        <f t="shared" ref="EDA28" si="1739">ECY28*$C$28</f>
        <v>3.257333651897557E+26</v>
      </c>
      <c r="EDC28" s="357">
        <f t="shared" ref="EDC28" si="1740">EDA28*$C$28</f>
        <v>3.355053661454484E+26</v>
      </c>
      <c r="EDE28" s="357">
        <f t="shared" ref="EDE28" si="1741">EDC28*$C$28</f>
        <v>3.4557052712981189E+26</v>
      </c>
      <c r="EDG28" s="357">
        <f t="shared" ref="EDG28" si="1742">EDE28*$C$28</f>
        <v>3.5593764294370624E+26</v>
      </c>
      <c r="EDI28" s="357">
        <f t="shared" ref="EDI28" si="1743">EDG28*$C$28</f>
        <v>3.6661577223201745E+26</v>
      </c>
      <c r="EDK28" s="357">
        <f t="shared" ref="EDK28" si="1744">EDI28*$C$28</f>
        <v>3.7761424539897798E+26</v>
      </c>
      <c r="EDM28" s="357">
        <f t="shared" ref="EDM28" si="1745">EDK28*$C$28</f>
        <v>3.8894267276094729E+26</v>
      </c>
      <c r="EDO28" s="357">
        <f t="shared" ref="EDO28" si="1746">EDM28*$C$28</f>
        <v>4.0061095294377571E+26</v>
      </c>
      <c r="EDQ28" s="357">
        <f t="shared" ref="EDQ28" si="1747">EDO28*$C$28</f>
        <v>4.1262928153208901E+26</v>
      </c>
      <c r="EDS28" s="357">
        <f t="shared" ref="EDS28" si="1748">EDQ28*$C$28</f>
        <v>4.2500815997805172E+26</v>
      </c>
      <c r="EDU28" s="357">
        <f t="shared" ref="EDU28" si="1749">EDS28*$C$28</f>
        <v>4.377584047773933E+26</v>
      </c>
      <c r="EDW28" s="357">
        <f t="shared" ref="EDW28" si="1750">EDU28*$C$28</f>
        <v>4.5089115692071511E+26</v>
      </c>
      <c r="EDY28" s="357">
        <f t="shared" ref="EDY28" si="1751">EDW28*$C$28</f>
        <v>4.6441789162833656E+26</v>
      </c>
      <c r="EEA28" s="357">
        <f t="shared" ref="EEA28" si="1752">EDY28*$C$28</f>
        <v>4.7835042837718669E+26</v>
      </c>
      <c r="EEC28" s="357">
        <f t="shared" ref="EEC28" si="1753">EEA28*$C$28</f>
        <v>4.9270094122850231E+26</v>
      </c>
      <c r="EEE28" s="357">
        <f t="shared" ref="EEE28" si="1754">EEC28*$C$28</f>
        <v>5.074819694653574E+26</v>
      </c>
      <c r="EEG28" s="357">
        <f t="shared" ref="EEG28" si="1755">EEE28*$C$28</f>
        <v>5.2270642854931811E+26</v>
      </c>
      <c r="EEI28" s="357">
        <f t="shared" ref="EEI28" si="1756">EEG28*$C$28</f>
        <v>5.3838762140579765E+26</v>
      </c>
      <c r="EEK28" s="357">
        <f t="shared" ref="EEK28" si="1757">EEI28*$C$28</f>
        <v>5.5453925004797157E+26</v>
      </c>
      <c r="EEM28" s="357">
        <f t="shared" ref="EEM28" si="1758">EEK28*$C$28</f>
        <v>5.7117542754941077E+26</v>
      </c>
      <c r="EEO28" s="357">
        <f t="shared" ref="EEO28" si="1759">EEM28*$C$28</f>
        <v>5.8831069037589312E+26</v>
      </c>
      <c r="EEQ28" s="357">
        <f t="shared" ref="EEQ28" si="1760">EEO28*$C$28</f>
        <v>6.059600110871699E+26</v>
      </c>
      <c r="EES28" s="357">
        <f t="shared" ref="EES28" si="1761">EEQ28*$C$28</f>
        <v>6.2413881141978499E+26</v>
      </c>
      <c r="EEU28" s="357">
        <f t="shared" ref="EEU28" si="1762">EES28*$C$28</f>
        <v>6.428629757623785E+26</v>
      </c>
      <c r="EEW28" s="357">
        <f t="shared" ref="EEW28" si="1763">EEU28*$C$28</f>
        <v>6.6214886503524988E+26</v>
      </c>
      <c r="EEY28" s="357">
        <f t="shared" ref="EEY28" si="1764">EEW28*$C$28</f>
        <v>6.8201333098630735E+26</v>
      </c>
      <c r="EFA28" s="357">
        <f t="shared" ref="EFA28" si="1765">EEY28*$C$28</f>
        <v>7.0247373091589661E+26</v>
      </c>
      <c r="EFC28" s="357">
        <f t="shared" ref="EFC28" si="1766">EFA28*$C$28</f>
        <v>7.2354794284337355E+26</v>
      </c>
      <c r="EFE28" s="357">
        <f t="shared" ref="EFE28" si="1767">EFC28*$C$28</f>
        <v>7.4525438112867476E+26</v>
      </c>
      <c r="EFG28" s="357">
        <f t="shared" ref="EFG28" si="1768">EFE28*$C$28</f>
        <v>7.6761201256253498E+26</v>
      </c>
      <c r="EFI28" s="357">
        <f t="shared" ref="EFI28" si="1769">EFG28*$C$28</f>
        <v>7.9064037293941101E+26</v>
      </c>
      <c r="EFK28" s="357">
        <f t="shared" ref="EFK28" si="1770">EFI28*$C$28</f>
        <v>8.1435958412759335E+26</v>
      </c>
      <c r="EFM28" s="357">
        <f t="shared" ref="EFM28" si="1771">EFK28*$C$28</f>
        <v>8.387903716514211E+26</v>
      </c>
      <c r="EFO28" s="357">
        <f t="shared" ref="EFO28" si="1772">EFM28*$C$28</f>
        <v>8.6395408280096372E+26</v>
      </c>
      <c r="EFQ28" s="357">
        <f t="shared" ref="EFQ28" si="1773">EFO28*$C$28</f>
        <v>8.8987270528499265E+26</v>
      </c>
      <c r="EFS28" s="357">
        <f t="shared" ref="EFS28" si="1774">EFQ28*$C$28</f>
        <v>9.1656888644354251E+26</v>
      </c>
      <c r="EFU28" s="357">
        <f t="shared" ref="EFU28" si="1775">EFS28*$C$28</f>
        <v>9.4406595303684886E+26</v>
      </c>
      <c r="EFW28" s="357">
        <f t="shared" ref="EFW28" si="1776">EFU28*$C$28</f>
        <v>9.7238793162795435E+26</v>
      </c>
      <c r="EFY28" s="357">
        <f t="shared" ref="EFY28" si="1777">EFW28*$C$28</f>
        <v>1.001559569576793E+27</v>
      </c>
      <c r="EGA28" s="357">
        <f t="shared" ref="EGA28" si="1778">EFY28*$C$28</f>
        <v>1.0316063566640968E+27</v>
      </c>
      <c r="EGC28" s="357">
        <f t="shared" ref="EGC28" si="1779">EGA28*$C$28</f>
        <v>1.0625545473640197E+27</v>
      </c>
      <c r="EGE28" s="357">
        <f t="shared" ref="EGE28" si="1780">EGC28*$C$28</f>
        <v>1.0944311837849403E+27</v>
      </c>
      <c r="EGG28" s="357">
        <f t="shared" ref="EGG28" si="1781">EGE28*$C$28</f>
        <v>1.1272641192984886E+27</v>
      </c>
      <c r="EGI28" s="357">
        <f t="shared" ref="EGI28" si="1782">EGG28*$C$28</f>
        <v>1.1610820428774434E+27</v>
      </c>
      <c r="EGK28" s="357">
        <f t="shared" ref="EGK28" si="1783">EGI28*$C$28</f>
        <v>1.1959145041637667E+27</v>
      </c>
      <c r="EGM28" s="357">
        <f t="shared" ref="EGM28" si="1784">EGK28*$C$28</f>
        <v>1.2317919392886798E+27</v>
      </c>
      <c r="EGO28" s="357">
        <f t="shared" ref="EGO28" si="1785">EGM28*$C$28</f>
        <v>1.2687456974673403E+27</v>
      </c>
      <c r="EGQ28" s="357">
        <f t="shared" ref="EGQ28" si="1786">EGO28*$C$28</f>
        <v>1.3068080683913604E+27</v>
      </c>
      <c r="EGS28" s="357">
        <f t="shared" ref="EGS28" si="1787">EGQ28*$C$28</f>
        <v>1.3460123104431013E+27</v>
      </c>
      <c r="EGU28" s="357">
        <f t="shared" ref="EGU28" si="1788">EGS28*$C$28</f>
        <v>1.3863926797563944E+27</v>
      </c>
      <c r="EGW28" s="357">
        <f t="shared" ref="EGW28" si="1789">EGU28*$C$28</f>
        <v>1.4279844601490864E+27</v>
      </c>
      <c r="EGY28" s="357">
        <f t="shared" ref="EGY28" si="1790">EGW28*$C$28</f>
        <v>1.4708239939535589E+27</v>
      </c>
      <c r="EHA28" s="357">
        <f t="shared" ref="EHA28" si="1791">EGY28*$C$28</f>
        <v>1.5149487137721656E+27</v>
      </c>
      <c r="EHC28" s="357">
        <f t="shared" ref="EHC28" si="1792">EHA28*$C$28</f>
        <v>1.5603971751853307E+27</v>
      </c>
      <c r="EHE28" s="357">
        <f t="shared" ref="EHE28" si="1793">EHC28*$C$28</f>
        <v>1.6072090904408906E+27</v>
      </c>
      <c r="EHG28" s="357">
        <f t="shared" ref="EHG28" si="1794">EHE28*$C$28</f>
        <v>1.6554253631541172E+27</v>
      </c>
      <c r="EHI28" s="357">
        <f t="shared" ref="EHI28" si="1795">EHG28*$C$28</f>
        <v>1.7050881240487409E+27</v>
      </c>
      <c r="EHK28" s="357">
        <f t="shared" ref="EHK28" si="1796">EHI28*$C$28</f>
        <v>1.7562407677702032E+27</v>
      </c>
      <c r="EHM28" s="357">
        <f t="shared" ref="EHM28" si="1797">EHK28*$C$28</f>
        <v>1.8089279908033095E+27</v>
      </c>
      <c r="EHO28" s="357">
        <f t="shared" ref="EHO28" si="1798">EHM28*$C$28</f>
        <v>1.8631958305274088E+27</v>
      </c>
      <c r="EHQ28" s="357">
        <f t="shared" ref="EHQ28" si="1799">EHO28*$C$28</f>
        <v>1.9190917054432311E+27</v>
      </c>
      <c r="EHS28" s="357">
        <f t="shared" ref="EHS28" si="1800">EHQ28*$C$28</f>
        <v>1.9766644566065281E+27</v>
      </c>
      <c r="EHU28" s="357">
        <f t="shared" ref="EHU28" si="1801">EHS28*$C$28</f>
        <v>2.0359643903047239E+27</v>
      </c>
      <c r="EHW28" s="357">
        <f t="shared" ref="EHW28" si="1802">EHU28*$C$28</f>
        <v>2.0970433220138657E+27</v>
      </c>
      <c r="EHY28" s="357">
        <f t="shared" ref="EHY28" si="1803">EHW28*$C$28</f>
        <v>2.1599546216742818E+27</v>
      </c>
      <c r="EIA28" s="357">
        <f t="shared" ref="EIA28" si="1804">EHY28*$C$28</f>
        <v>2.2247532603245103E+27</v>
      </c>
      <c r="EIC28" s="357">
        <f t="shared" ref="EIC28" si="1805">EIA28*$C$28</f>
        <v>2.2914958581342456E+27</v>
      </c>
      <c r="EIE28" s="357">
        <f t="shared" ref="EIE28" si="1806">EIC28*$C$28</f>
        <v>2.3602407338782731E+27</v>
      </c>
      <c r="EIG28" s="357">
        <f t="shared" ref="EIG28" si="1807">EIE28*$C$28</f>
        <v>2.4310479558946214E+27</v>
      </c>
      <c r="EII28" s="357">
        <f t="shared" ref="EII28" si="1808">EIG28*$C$28</f>
        <v>2.5039793945714601E+27</v>
      </c>
      <c r="EIK28" s="357">
        <f t="shared" ref="EIK28" si="1809">EII28*$C$28</f>
        <v>2.5790987764086041E+27</v>
      </c>
      <c r="EIM28" s="357">
        <f t="shared" ref="EIM28" si="1810">EIK28*$C$28</f>
        <v>2.6564717397008622E+27</v>
      </c>
      <c r="EIO28" s="357">
        <f t="shared" ref="EIO28" si="1811">EIM28*$C$28</f>
        <v>2.7361658918918881E+27</v>
      </c>
      <c r="EIQ28" s="357">
        <f t="shared" ref="EIQ28" si="1812">EIO28*$C$28</f>
        <v>2.8182508686486446E+27</v>
      </c>
      <c r="EIS28" s="357">
        <f t="shared" ref="EIS28" si="1813">EIQ28*$C$28</f>
        <v>2.9027983947081041E+27</v>
      </c>
      <c r="EIU28" s="357">
        <f t="shared" ref="EIU28" si="1814">EIS28*$C$28</f>
        <v>2.9898823465493473E+27</v>
      </c>
      <c r="EIW28" s="357">
        <f t="shared" ref="EIW28" si="1815">EIU28*$C$28</f>
        <v>3.079578816945828E+27</v>
      </c>
      <c r="EIY28" s="357">
        <f t="shared" ref="EIY28" si="1816">EIW28*$C$28</f>
        <v>3.1719661814542032E+27</v>
      </c>
      <c r="EJA28" s="357">
        <f t="shared" ref="EJA28" si="1817">EIY28*$C$28</f>
        <v>3.2671251668978291E+27</v>
      </c>
      <c r="EJC28" s="357">
        <f t="shared" ref="EJC28" si="1818">EJA28*$C$28</f>
        <v>3.3651389219047639E+27</v>
      </c>
      <c r="EJE28" s="357">
        <f t="shared" ref="EJE28" si="1819">EJC28*$C$28</f>
        <v>3.4660930895619069E+27</v>
      </c>
      <c r="EJG28" s="357">
        <f t="shared" ref="EJG28" si="1820">EJE28*$C$28</f>
        <v>3.5700758822487642E+27</v>
      </c>
      <c r="EJI28" s="357">
        <f t="shared" ref="EJI28" si="1821">EJG28*$C$28</f>
        <v>3.6771781587162273E+27</v>
      </c>
      <c r="EJK28" s="357">
        <f t="shared" ref="EJK28" si="1822">EJI28*$C$28</f>
        <v>3.7874935034777144E+27</v>
      </c>
      <c r="EJM28" s="357">
        <f t="shared" ref="EJM28" si="1823">EJK28*$C$28</f>
        <v>3.9011183085820458E+27</v>
      </c>
      <c r="EJO28" s="357">
        <f t="shared" ref="EJO28" si="1824">EJM28*$C$28</f>
        <v>4.018151857839507E+27</v>
      </c>
      <c r="EJQ28" s="357">
        <f t="shared" ref="EJQ28" si="1825">EJO28*$C$28</f>
        <v>4.1386964135746924E+27</v>
      </c>
      <c r="EJS28" s="357">
        <f t="shared" ref="EJS28" si="1826">EJQ28*$C$28</f>
        <v>4.2628573059819331E+27</v>
      </c>
      <c r="EJU28" s="357">
        <f t="shared" ref="EJU28" si="1827">EJS28*$C$28</f>
        <v>4.3907430251613909E+27</v>
      </c>
      <c r="EJW28" s="357">
        <f t="shared" ref="EJW28" si="1828">EJU28*$C$28</f>
        <v>4.522465315916233E+27</v>
      </c>
      <c r="EJY28" s="357">
        <f t="shared" ref="EJY28" si="1829">EJW28*$C$28</f>
        <v>4.6581392753937201E+27</v>
      </c>
      <c r="EKA28" s="357">
        <f t="shared" ref="EKA28" si="1830">EJY28*$C$28</f>
        <v>4.797883453655532E+27</v>
      </c>
      <c r="EKC28" s="357">
        <f t="shared" ref="EKC28" si="1831">EKA28*$C$28</f>
        <v>4.9418199572651983E+27</v>
      </c>
      <c r="EKE28" s="357">
        <f t="shared" ref="EKE28" si="1832">EKC28*$C$28</f>
        <v>5.0900745559831543E+27</v>
      </c>
      <c r="EKG28" s="357">
        <f t="shared" ref="EKG28" si="1833">EKE28*$C$28</f>
        <v>5.2427767926626488E+27</v>
      </c>
      <c r="EKI28" s="357">
        <f t="shared" ref="EKI28" si="1834">EKG28*$C$28</f>
        <v>5.4000600964425279E+27</v>
      </c>
      <c r="EKK28" s="357">
        <f t="shared" ref="EKK28" si="1835">EKI28*$C$28</f>
        <v>5.5620618993358042E+27</v>
      </c>
      <c r="EKM28" s="357">
        <f t="shared" ref="EKM28" si="1836">EKK28*$C$28</f>
        <v>5.7289237563158788E+27</v>
      </c>
      <c r="EKO28" s="357">
        <f t="shared" ref="EKO28" si="1837">EKM28*$C$28</f>
        <v>5.9007914690053556E+27</v>
      </c>
      <c r="EKQ28" s="357">
        <f t="shared" ref="EKQ28" si="1838">EKO28*$C$28</f>
        <v>6.0778152130755163E+27</v>
      </c>
      <c r="EKS28" s="357">
        <f t="shared" ref="EKS28" si="1839">EKQ28*$C$28</f>
        <v>6.2601496694677824E+27</v>
      </c>
      <c r="EKU28" s="357">
        <f t="shared" ref="EKU28" si="1840">EKS28*$C$28</f>
        <v>6.447954159551816E+27</v>
      </c>
      <c r="EKW28" s="357">
        <f t="shared" ref="EKW28" si="1841">EKU28*$C$28</f>
        <v>6.6413927843383707E+27</v>
      </c>
      <c r="EKY28" s="357">
        <f t="shared" ref="EKY28" si="1842">EKW28*$C$28</f>
        <v>6.8406345678685217E+27</v>
      </c>
      <c r="ELA28" s="357">
        <f t="shared" ref="ELA28" si="1843">EKY28*$C$28</f>
        <v>7.0458536049045774E+27</v>
      </c>
      <c r="ELC28" s="357">
        <f t="shared" ref="ELC28" si="1844">ELA28*$C$28</f>
        <v>7.2572292130517148E+27</v>
      </c>
      <c r="ELE28" s="357">
        <f t="shared" ref="ELE28" si="1845">ELC28*$C$28</f>
        <v>7.4749460894432667E+27</v>
      </c>
      <c r="ELG28" s="357">
        <f t="shared" ref="ELG28" si="1846">ELE28*$C$28</f>
        <v>7.6991944721265651E+27</v>
      </c>
      <c r="ELI28" s="357">
        <f t="shared" ref="ELI28" si="1847">ELG28*$C$28</f>
        <v>7.9301703062903623E+27</v>
      </c>
      <c r="ELK28" s="357">
        <f t="shared" ref="ELK28" si="1848">ELI28*$C$28</f>
        <v>8.1680754154790737E+27</v>
      </c>
      <c r="ELM28" s="357">
        <f t="shared" ref="ELM28" si="1849">ELK28*$C$28</f>
        <v>8.4131176779434461E+27</v>
      </c>
      <c r="ELO28" s="357">
        <f t="shared" ref="ELO28" si="1850">ELM28*$C$28</f>
        <v>8.6655112082817497E+27</v>
      </c>
      <c r="ELQ28" s="357">
        <f t="shared" ref="ELQ28" si="1851">ELO28*$C$28</f>
        <v>8.925476544530203E+27</v>
      </c>
      <c r="ELS28" s="357">
        <f t="shared" ref="ELS28" si="1852">ELQ28*$C$28</f>
        <v>9.1932408408661092E+27</v>
      </c>
      <c r="ELU28" s="357">
        <f t="shared" ref="ELU28" si="1853">ELS28*$C$28</f>
        <v>9.4690380660920927E+27</v>
      </c>
      <c r="ELW28" s="357">
        <f t="shared" ref="ELW28" si="1854">ELU28*$C$28</f>
        <v>9.7531092080748555E+27</v>
      </c>
      <c r="ELY28" s="357">
        <f t="shared" ref="ELY28" si="1855">ELW28*$C$28</f>
        <v>1.0045702484317101E+28</v>
      </c>
      <c r="EMA28" s="357">
        <f t="shared" ref="EMA28" si="1856">ELY28*$C$28</f>
        <v>1.0347073558846614E+28</v>
      </c>
      <c r="EMC28" s="357">
        <f t="shared" ref="EMC28" si="1857">EMA28*$C$28</f>
        <v>1.0657485765612011E+28</v>
      </c>
      <c r="EME28" s="357">
        <f t="shared" ref="EME28" si="1858">EMC28*$C$28</f>
        <v>1.0977210338580372E+28</v>
      </c>
      <c r="EMG28" s="357">
        <f t="shared" ref="EMG28" si="1859">EME28*$C$28</f>
        <v>1.1306526648737783E+28</v>
      </c>
      <c r="EMI28" s="357">
        <f t="shared" ref="EMI28" si="1860">EMG28*$C$28</f>
        <v>1.1645722448199918E+28</v>
      </c>
      <c r="EMK28" s="357">
        <f t="shared" ref="EMK28" si="1861">EMI28*$C$28</f>
        <v>1.1995094121645915E+28</v>
      </c>
      <c r="EMM28" s="357">
        <f t="shared" ref="EMM28" si="1862">EMK28*$C$28</f>
        <v>1.2354946945295292E+28</v>
      </c>
      <c r="EMO28" s="357">
        <f t="shared" ref="EMO28" si="1863">EMM28*$C$28</f>
        <v>1.2725595353654152E+28</v>
      </c>
      <c r="EMQ28" s="357">
        <f t="shared" ref="EMQ28" si="1864">EMO28*$C$28</f>
        <v>1.3107363214263777E+28</v>
      </c>
      <c r="EMS28" s="357">
        <f t="shared" ref="EMS28" si="1865">EMQ28*$C$28</f>
        <v>1.350058411069169E+28</v>
      </c>
      <c r="EMU28" s="357">
        <f t="shared" ref="EMU28" si="1866">EMS28*$C$28</f>
        <v>1.390560163401244E+28</v>
      </c>
      <c r="EMW28" s="357">
        <f t="shared" ref="EMW28" si="1867">EMU28*$C$28</f>
        <v>1.4322769683032813E+28</v>
      </c>
      <c r="EMY28" s="357">
        <f t="shared" ref="EMY28" si="1868">EMW28*$C$28</f>
        <v>1.4752452773523797E+28</v>
      </c>
      <c r="ENA28" s="357">
        <f t="shared" ref="ENA28" si="1869">EMY28*$C$28</f>
        <v>1.5195026356729512E+28</v>
      </c>
      <c r="ENC28" s="357">
        <f t="shared" ref="ENC28" si="1870">ENA28*$C$28</f>
        <v>1.5650877147431399E+28</v>
      </c>
      <c r="ENE28" s="357">
        <f t="shared" ref="ENE28" si="1871">ENC28*$C$28</f>
        <v>1.6120403461854341E+28</v>
      </c>
      <c r="ENG28" s="357">
        <f t="shared" ref="ENG28" si="1872">ENE28*$C$28</f>
        <v>1.6604015565709973E+28</v>
      </c>
      <c r="ENI28" s="357">
        <f t="shared" ref="ENI28" si="1873">ENG28*$C$28</f>
        <v>1.7102136032681272E+28</v>
      </c>
      <c r="ENK28" s="357">
        <f t="shared" ref="ENK28" si="1874">ENI28*$C$28</f>
        <v>1.7615200113661712E+28</v>
      </c>
      <c r="ENM28" s="357">
        <f t="shared" ref="ENM28" si="1875">ENK28*$C$28</f>
        <v>1.8143656117071563E+28</v>
      </c>
      <c r="ENO28" s="357">
        <f t="shared" ref="ENO28" si="1876">ENM28*$C$28</f>
        <v>1.8687965800583711E+28</v>
      </c>
      <c r="ENQ28" s="357">
        <f t="shared" ref="ENQ28" si="1877">ENO28*$C$28</f>
        <v>1.9248604774601223E+28</v>
      </c>
      <c r="ENS28" s="357">
        <f t="shared" ref="ENS28" si="1878">ENQ28*$C$28</f>
        <v>1.9826062917839259E+28</v>
      </c>
      <c r="ENU28" s="357">
        <f t="shared" ref="ENU28" si="1879">ENS28*$C$28</f>
        <v>2.0420844805374439E+28</v>
      </c>
      <c r="ENW28" s="357">
        <f t="shared" ref="ENW28" si="1880">ENU28*$C$28</f>
        <v>2.1033470149535674E+28</v>
      </c>
      <c r="ENY28" s="357">
        <f t="shared" ref="ENY28" si="1881">ENW28*$C$28</f>
        <v>2.1664474254021744E+28</v>
      </c>
      <c r="EOA28" s="357">
        <f t="shared" ref="EOA28" si="1882">ENY28*$C$28</f>
        <v>2.2314408481642397E+28</v>
      </c>
      <c r="EOC28" s="357">
        <f t="shared" ref="EOC28" si="1883">EOA28*$C$28</f>
        <v>2.2983840736091669E+28</v>
      </c>
      <c r="EOE28" s="357">
        <f t="shared" ref="EOE28" si="1884">EOC28*$C$28</f>
        <v>2.3673355958174418E+28</v>
      </c>
      <c r="EOG28" s="357">
        <f t="shared" ref="EOG28" si="1885">EOE28*$C$28</f>
        <v>2.4383556636919652E+28</v>
      </c>
      <c r="EOI28" s="357">
        <f t="shared" ref="EOI28" si="1886">EOG28*$C$28</f>
        <v>2.5115063336027241E+28</v>
      </c>
      <c r="EOK28" s="357">
        <f t="shared" ref="EOK28" si="1887">EOI28*$C$28</f>
        <v>2.5868515236108057E+28</v>
      </c>
      <c r="EOM28" s="357">
        <f t="shared" ref="EOM28" si="1888">EOK28*$C$28</f>
        <v>2.6644570693191299E+28</v>
      </c>
      <c r="EOO28" s="357">
        <f t="shared" ref="EOO28" si="1889">EOM28*$C$28</f>
        <v>2.7443907813987038E+28</v>
      </c>
      <c r="EOQ28" s="357">
        <f t="shared" ref="EOQ28" si="1890">EOO28*$C$28</f>
        <v>2.8267225048406649E+28</v>
      </c>
      <c r="EOS28" s="357">
        <f t="shared" ref="EOS28" si="1891">EOQ28*$C$28</f>
        <v>2.9115241799858851E+28</v>
      </c>
      <c r="EOU28" s="357">
        <f t="shared" ref="EOU28" si="1892">EOS28*$C$28</f>
        <v>2.9988699053854617E+28</v>
      </c>
      <c r="EOW28" s="357">
        <f t="shared" ref="EOW28" si="1893">EOU28*$C$28</f>
        <v>3.0888360025470255E+28</v>
      </c>
      <c r="EOY28" s="357">
        <f t="shared" ref="EOY28" si="1894">EOW28*$C$28</f>
        <v>3.1815010826234362E+28</v>
      </c>
      <c r="EPA28" s="357">
        <f t="shared" ref="EPA28" si="1895">EOY28*$C$28</f>
        <v>3.2769461151021394E+28</v>
      </c>
      <c r="EPC28" s="357">
        <f t="shared" ref="EPC28" si="1896">EPA28*$C$28</f>
        <v>3.3752544985552034E+28</v>
      </c>
      <c r="EPE28" s="357">
        <f t="shared" ref="EPE28" si="1897">EPC28*$C$28</f>
        <v>3.4765121335118596E+28</v>
      </c>
      <c r="EPG28" s="357">
        <f t="shared" ref="EPG28" si="1898">EPE28*$C$28</f>
        <v>3.5808074975172153E+28</v>
      </c>
      <c r="EPI28" s="357">
        <f t="shared" ref="EPI28" si="1899">EPG28*$C$28</f>
        <v>3.688231722442732E+28</v>
      </c>
      <c r="EPK28" s="357">
        <f t="shared" ref="EPK28" si="1900">EPI28*$C$28</f>
        <v>3.798878674116014E+28</v>
      </c>
      <c r="EPM28" s="357">
        <f t="shared" ref="EPM28" si="1901">EPK28*$C$28</f>
        <v>3.9128450343394944E+28</v>
      </c>
      <c r="EPO28" s="357">
        <f t="shared" ref="EPO28" si="1902">EPM28*$C$28</f>
        <v>4.0302303853696796E+28</v>
      </c>
      <c r="EPQ28" s="357">
        <f t="shared" ref="EPQ28" si="1903">EPO28*$C$28</f>
        <v>4.1511372969307703E+28</v>
      </c>
      <c r="EPS28" s="357">
        <f t="shared" ref="EPS28" si="1904">EPQ28*$C$28</f>
        <v>4.2756714158386935E+28</v>
      </c>
      <c r="EPU28" s="357">
        <f t="shared" ref="EPU28" si="1905">EPS28*$C$28</f>
        <v>4.4039415583138546E+28</v>
      </c>
      <c r="EPW28" s="357">
        <f t="shared" ref="EPW28" si="1906">EPU28*$C$28</f>
        <v>4.5360598050632707E+28</v>
      </c>
      <c r="EPY28" s="357">
        <f t="shared" ref="EPY28" si="1907">EPW28*$C$28</f>
        <v>4.6721415992151688E+28</v>
      </c>
      <c r="EQA28" s="357">
        <f t="shared" ref="EQA28" si="1908">EPY28*$C$28</f>
        <v>4.812305847191624E+28</v>
      </c>
      <c r="EQC28" s="357">
        <f t="shared" ref="EQC28" si="1909">EQA28*$C$28</f>
        <v>4.9566750226073732E+28</v>
      </c>
      <c r="EQE28" s="357">
        <f t="shared" ref="EQE28" si="1910">EQC28*$C$28</f>
        <v>5.1053752732855948E+28</v>
      </c>
      <c r="EQG28" s="357">
        <f t="shared" ref="EQG28" si="1911">EQE28*$C$28</f>
        <v>5.2585365314841625E+28</v>
      </c>
      <c r="EQI28" s="357">
        <f t="shared" ref="EQI28" si="1912">EQG28*$C$28</f>
        <v>5.4162926274286874E+28</v>
      </c>
      <c r="EQK28" s="357">
        <f t="shared" ref="EQK28" si="1913">EQI28*$C$28</f>
        <v>5.5787814062515479E+28</v>
      </c>
      <c r="EQM28" s="357">
        <f t="shared" ref="EQM28" si="1914">EQK28*$C$28</f>
        <v>5.7461448484390947E+28</v>
      </c>
      <c r="EQO28" s="357">
        <f t="shared" ref="EQO28" si="1915">EQM28*$C$28</f>
        <v>5.9185291938922679E+28</v>
      </c>
      <c r="EQQ28" s="357">
        <f t="shared" ref="EQQ28" si="1916">EQO28*$C$28</f>
        <v>6.0960850697090358E+28</v>
      </c>
      <c r="EQS28" s="357">
        <f t="shared" ref="EQS28" si="1917">EQQ28*$C$28</f>
        <v>6.2789676218003067E+28</v>
      </c>
      <c r="EQU28" s="357">
        <f t="shared" ref="EQU28" si="1918">EQS28*$C$28</f>
        <v>6.467336650454316E+28</v>
      </c>
      <c r="EQW28" s="357">
        <f t="shared" ref="EQW28" si="1919">EQU28*$C$28</f>
        <v>6.6613567499679456E+28</v>
      </c>
      <c r="EQY28" s="357">
        <f t="shared" ref="EQY28" si="1920">EQW28*$C$28</f>
        <v>6.8611974524669838E+28</v>
      </c>
      <c r="ERA28" s="357">
        <f t="shared" ref="ERA28" si="1921">EQY28*$C$28</f>
        <v>7.0670333760409935E+28</v>
      </c>
      <c r="ERC28" s="357">
        <f t="shared" ref="ERC28" si="1922">ERA28*$C$28</f>
        <v>7.2790443773222233E+28</v>
      </c>
      <c r="ERE28" s="357">
        <f t="shared" ref="ERE28" si="1923">ERC28*$C$28</f>
        <v>7.49741570864189E+28</v>
      </c>
      <c r="ERG28" s="357">
        <f t="shared" ref="ERG28" si="1924">ERE28*$C$28</f>
        <v>7.7223381799011471E+28</v>
      </c>
      <c r="ERI28" s="357">
        <f t="shared" ref="ERI28" si="1925">ERG28*$C$28</f>
        <v>7.9540083252981811E+28</v>
      </c>
      <c r="ERK28" s="357">
        <f t="shared" ref="ERK28" si="1926">ERI28*$C$28</f>
        <v>8.1926285750571273E+28</v>
      </c>
      <c r="ERM28" s="357">
        <f t="shared" ref="ERM28" si="1927">ERK28*$C$28</f>
        <v>8.4384074323088409E+28</v>
      </c>
      <c r="ERO28" s="357">
        <f t="shared" ref="ERO28" si="1928">ERM28*$C$28</f>
        <v>8.691559655278106E+28</v>
      </c>
      <c r="ERQ28" s="357">
        <f t="shared" ref="ERQ28" si="1929">ERO28*$C$28</f>
        <v>8.9523064449364491E+28</v>
      </c>
      <c r="ERS28" s="357">
        <f t="shared" ref="ERS28" si="1930">ERQ28*$C$28</f>
        <v>9.2208756382845424E+28</v>
      </c>
      <c r="ERU28" s="357">
        <f t="shared" ref="ERU28" si="1931">ERS28*$C$28</f>
        <v>9.4975019074330794E+28</v>
      </c>
      <c r="ERW28" s="357">
        <f t="shared" ref="ERW28" si="1932">ERU28*$C$28</f>
        <v>9.7824269646560727E+28</v>
      </c>
      <c r="ERY28" s="357">
        <f t="shared" ref="ERY28" si="1933">ERW28*$C$28</f>
        <v>1.0075899773595756E+29</v>
      </c>
      <c r="ESA28" s="357">
        <f t="shared" ref="ESA28" si="1934">ERY28*$C$28</f>
        <v>1.0378176766803628E+29</v>
      </c>
      <c r="ESC28" s="357">
        <f t="shared" ref="ESC28" si="1935">ESA28*$C$28</f>
        <v>1.0689522069807738E+29</v>
      </c>
      <c r="ESE28" s="357">
        <f t="shared" ref="ESE28" si="1936">ESC28*$C$28</f>
        <v>1.101020773190197E+29</v>
      </c>
      <c r="ESG28" s="357">
        <f t="shared" ref="ESG28" si="1937">ESE28*$C$28</f>
        <v>1.1340513963859029E+29</v>
      </c>
      <c r="ESI28" s="357">
        <f t="shared" ref="ESI28" si="1938">ESG28*$C$28</f>
        <v>1.1680729382774799E+29</v>
      </c>
      <c r="ESK28" s="357">
        <f t="shared" ref="ESK28" si="1939">ESI28*$C$28</f>
        <v>1.2031151264258044E+29</v>
      </c>
      <c r="ESM28" s="357">
        <f t="shared" ref="ESM28" si="1940">ESK28*$C$28</f>
        <v>1.2392085802185786E+29</v>
      </c>
      <c r="ESO28" s="357">
        <f t="shared" ref="ESO28" si="1941">ESM28*$C$28</f>
        <v>1.276384837625136E+29</v>
      </c>
      <c r="ESQ28" s="357">
        <f t="shared" ref="ESQ28" si="1942">ESO28*$C$28</f>
        <v>1.31467638275389E+29</v>
      </c>
      <c r="ESS28" s="357">
        <f t="shared" ref="ESS28" si="1943">ESQ28*$C$28</f>
        <v>1.3541166742365067E+29</v>
      </c>
      <c r="ESU28" s="357">
        <f t="shared" ref="ESU28" si="1944">ESS28*$C$28</f>
        <v>1.3947401744636019E+29</v>
      </c>
      <c r="ESW28" s="357">
        <f t="shared" ref="ESW28" si="1945">ESU28*$C$28</f>
        <v>1.43658237969751E+29</v>
      </c>
      <c r="ESY28" s="357">
        <f t="shared" ref="ESY28" si="1946">ESW28*$C$28</f>
        <v>1.4796798510884353E+29</v>
      </c>
      <c r="ETA28" s="357">
        <f t="shared" ref="ETA28" si="1947">ESY28*$C$28</f>
        <v>1.5240702466210884E+29</v>
      </c>
      <c r="ETC28" s="357">
        <f t="shared" ref="ETC28" si="1948">ETA28*$C$28</f>
        <v>1.5697923540197212E+29</v>
      </c>
      <c r="ETE28" s="357">
        <f t="shared" ref="ETE28" si="1949">ETC28*$C$28</f>
        <v>1.6168861246403129E+29</v>
      </c>
      <c r="ETG28" s="357">
        <f t="shared" ref="ETG28" si="1950">ETE28*$C$28</f>
        <v>1.6653927083795223E+29</v>
      </c>
      <c r="ETI28" s="357">
        <f t="shared" ref="ETI28" si="1951">ETG28*$C$28</f>
        <v>1.715354489630908E+29</v>
      </c>
      <c r="ETK28" s="357">
        <f t="shared" ref="ETK28" si="1952">ETI28*$C$28</f>
        <v>1.7668151243198352E+29</v>
      </c>
      <c r="ETM28" s="357">
        <f t="shared" ref="ETM28" si="1953">ETK28*$C$28</f>
        <v>1.8198195780494305E+29</v>
      </c>
      <c r="ETO28" s="357">
        <f t="shared" ref="ETO28" si="1954">ETM28*$C$28</f>
        <v>1.8744141653909134E+29</v>
      </c>
      <c r="ETQ28" s="357">
        <f t="shared" ref="ETQ28" si="1955">ETO28*$C$28</f>
        <v>1.9306465903526407E+29</v>
      </c>
      <c r="ETS28" s="357">
        <f t="shared" ref="ETS28" si="1956">ETQ28*$C$28</f>
        <v>1.9885659880632199E+29</v>
      </c>
      <c r="ETU28" s="357">
        <f t="shared" ref="ETU28" si="1957">ETS28*$C$28</f>
        <v>2.0482229677051164E+29</v>
      </c>
      <c r="ETW28" s="357">
        <f t="shared" ref="ETW28" si="1958">ETU28*$C$28</f>
        <v>2.10966965673627E+29</v>
      </c>
      <c r="ETY28" s="357">
        <f t="shared" ref="ETY28" si="1959">ETW28*$C$28</f>
        <v>2.172959746438358E+29</v>
      </c>
      <c r="EUA28" s="357">
        <f t="shared" ref="EUA28" si="1960">ETY28*$C$28</f>
        <v>2.2381485388315087E+29</v>
      </c>
      <c r="EUC28" s="357">
        <f t="shared" ref="EUC28" si="1961">EUA28*$C$28</f>
        <v>2.3052929949964538E+29</v>
      </c>
      <c r="EUE28" s="357">
        <f t="shared" ref="EUE28" si="1962">EUC28*$C$28</f>
        <v>2.3744517848463474E+29</v>
      </c>
      <c r="EUG28" s="357">
        <f t="shared" ref="EUG28" si="1963">EUE28*$C$28</f>
        <v>2.4456853383917378E+29</v>
      </c>
      <c r="EUI28" s="357">
        <f t="shared" ref="EUI28" si="1964">EUG28*$C$28</f>
        <v>2.51905589854349E+29</v>
      </c>
      <c r="EUK28" s="357">
        <f t="shared" ref="EUK28" si="1965">EUI28*$C$28</f>
        <v>2.5946275754997947E+29</v>
      </c>
      <c r="EUM28" s="357">
        <f t="shared" ref="EUM28" si="1966">EUK28*$C$28</f>
        <v>2.6724664027647887E+29</v>
      </c>
      <c r="EUO28" s="357">
        <f t="shared" ref="EUO28" si="1967">EUM28*$C$28</f>
        <v>2.7526403948477325E+29</v>
      </c>
      <c r="EUQ28" s="357">
        <f t="shared" ref="EUQ28" si="1968">EUO28*$C$28</f>
        <v>2.8352196066931647E+29</v>
      </c>
      <c r="EUS28" s="357">
        <f t="shared" ref="EUS28" si="1969">EUQ28*$C$28</f>
        <v>2.9202761948939599E+29</v>
      </c>
      <c r="EUU28" s="357">
        <f t="shared" ref="EUU28" si="1970">EUS28*$C$28</f>
        <v>3.0078844807407787E+29</v>
      </c>
      <c r="EUW28" s="357">
        <f t="shared" ref="EUW28" si="1971">EUU28*$C$28</f>
        <v>3.098121015163002E+29</v>
      </c>
      <c r="EUY28" s="357">
        <f t="shared" ref="EUY28" si="1972">EUW28*$C$28</f>
        <v>3.1910646456178919E+29</v>
      </c>
      <c r="EVA28" s="357">
        <f t="shared" ref="EVA28" si="1973">EUY28*$C$28</f>
        <v>3.2867965849864284E+29</v>
      </c>
      <c r="EVC28" s="357">
        <f t="shared" ref="EVC28" si="1974">EVA28*$C$28</f>
        <v>3.3854004825360215E+29</v>
      </c>
      <c r="EVE28" s="357">
        <f t="shared" ref="EVE28" si="1975">EVC28*$C$28</f>
        <v>3.4869624970121025E+29</v>
      </c>
      <c r="EVG28" s="357">
        <f t="shared" ref="EVG28" si="1976">EVE28*$C$28</f>
        <v>3.5915713719224656E+29</v>
      </c>
      <c r="EVI28" s="357">
        <f t="shared" ref="EVI28" si="1977">EVG28*$C$28</f>
        <v>3.6993185130801398E+29</v>
      </c>
      <c r="EVK28" s="357">
        <f t="shared" ref="EVK28" si="1978">EVI28*$C$28</f>
        <v>3.8102980684725441E+29</v>
      </c>
      <c r="EVM28" s="357">
        <f t="shared" ref="EVM28" si="1979">EVK28*$C$28</f>
        <v>3.9246070105267208E+29</v>
      </c>
      <c r="EVO28" s="357">
        <f t="shared" ref="EVO28" si="1980">EVM28*$C$28</f>
        <v>4.0423452208425228E+29</v>
      </c>
      <c r="EVQ28" s="357">
        <f t="shared" ref="EVQ28" si="1981">EVO28*$C$28</f>
        <v>4.1636155774677986E+29</v>
      </c>
      <c r="EVS28" s="357">
        <f t="shared" ref="EVS28" si="1982">EVQ28*$C$28</f>
        <v>4.2885240447918324E+29</v>
      </c>
      <c r="EVU28" s="357">
        <f t="shared" ref="EVU28" si="1983">EVS28*$C$28</f>
        <v>4.4171797661355877E+29</v>
      </c>
      <c r="EVW28" s="357">
        <f t="shared" ref="EVW28" si="1984">EVU28*$C$28</f>
        <v>4.5496951591196557E+29</v>
      </c>
      <c r="EVY28" s="357">
        <f t="shared" ref="EVY28" si="1985">EVW28*$C$28</f>
        <v>4.6861860138932455E+29</v>
      </c>
      <c r="EWA28" s="357">
        <f t="shared" ref="EWA28" si="1986">EVY28*$C$28</f>
        <v>4.8267715943100432E+29</v>
      </c>
      <c r="EWC28" s="357">
        <f t="shared" ref="EWC28" si="1987">EWA28*$C$28</f>
        <v>4.9715747421393445E+29</v>
      </c>
      <c r="EWE28" s="357">
        <f t="shared" ref="EWE28" si="1988">EWC28*$C$28</f>
        <v>5.1207219844035247E+29</v>
      </c>
      <c r="EWG28" s="357">
        <f t="shared" ref="EWG28" si="1989">EWE28*$C$28</f>
        <v>5.2743436439356303E+29</v>
      </c>
      <c r="EWI28" s="357">
        <f t="shared" ref="EWI28" si="1990">EWG28*$C$28</f>
        <v>5.4325739532536991E+29</v>
      </c>
      <c r="EWK28" s="357">
        <f t="shared" ref="EWK28" si="1991">EWI28*$C$28</f>
        <v>5.5955511718513103E+29</v>
      </c>
      <c r="EWM28" s="357">
        <f t="shared" ref="EWM28" si="1992">EWK28*$C$28</f>
        <v>5.7634177070068497E+29</v>
      </c>
      <c r="EWO28" s="357">
        <f t="shared" ref="EWO28" si="1993">EWM28*$C$28</f>
        <v>5.9363202382170551E+29</v>
      </c>
      <c r="EWQ28" s="357">
        <f t="shared" ref="EWQ28" si="1994">EWO28*$C$28</f>
        <v>6.114409845363567E+29</v>
      </c>
      <c r="EWS28" s="357">
        <f t="shared" ref="EWS28" si="1995">EWQ28*$C$28</f>
        <v>6.2978421407244738E+29</v>
      </c>
      <c r="EWU28" s="357">
        <f t="shared" ref="EWU28" si="1996">EWS28*$C$28</f>
        <v>6.4867774049462082E+29</v>
      </c>
      <c r="EWW28" s="357">
        <f t="shared" ref="EWW28" si="1997">EWU28*$C$28</f>
        <v>6.6813807270945952E+29</v>
      </c>
      <c r="EWY28" s="357">
        <f t="shared" ref="EWY28" si="1998">EWW28*$C$28</f>
        <v>6.881822148907433E+29</v>
      </c>
      <c r="EXA28" s="357">
        <f t="shared" ref="EXA28" si="1999">EWY28*$C$28</f>
        <v>7.0882768133746558E+29</v>
      </c>
      <c r="EXC28" s="357">
        <f t="shared" ref="EXC28" si="2000">EXA28*$C$28</f>
        <v>7.3009251177758963E+29</v>
      </c>
      <c r="EXE28" s="357">
        <f t="shared" ref="EXE28" si="2001">EXC28*$C$28</f>
        <v>7.5199528713091739E+29</v>
      </c>
      <c r="EXG28" s="357">
        <f t="shared" ref="EXG28" si="2002">EXE28*$C$28</f>
        <v>7.7455514574484488E+29</v>
      </c>
      <c r="EXI28" s="357">
        <f t="shared" ref="EXI28" si="2003">EXG28*$C$28</f>
        <v>7.9779180011719028E+29</v>
      </c>
      <c r="EXK28" s="357">
        <f t="shared" ref="EXK28" si="2004">EXI28*$C$28</f>
        <v>8.2172555412070599E+29</v>
      </c>
      <c r="EXM28" s="357">
        <f t="shared" ref="EXM28" si="2005">EXK28*$C$28</f>
        <v>8.4637732074432714E+29</v>
      </c>
      <c r="EXO28" s="357">
        <f t="shared" ref="EXO28" si="2006">EXM28*$C$28</f>
        <v>8.7176864036665704E+29</v>
      </c>
      <c r="EXQ28" s="357">
        <f t="shared" ref="EXQ28" si="2007">EXO28*$C$28</f>
        <v>8.9792169957765672E+29</v>
      </c>
      <c r="EXS28" s="357">
        <f t="shared" ref="EXS28" si="2008">EXQ28*$C$28</f>
        <v>9.2485935056498641E+29</v>
      </c>
      <c r="EXU28" s="357">
        <f t="shared" ref="EXU28" si="2009">EXS28*$C$28</f>
        <v>9.5260513108193607E+29</v>
      </c>
      <c r="EXW28" s="357">
        <f t="shared" ref="EXW28" si="2010">EXU28*$C$28</f>
        <v>9.8118328501439411E+29</v>
      </c>
      <c r="EXY28" s="357">
        <f t="shared" ref="EXY28" si="2011">EXW28*$C$28</f>
        <v>1.0106187835648259E+30</v>
      </c>
      <c r="EYA28" s="357">
        <f t="shared" ref="EYA28" si="2012">EXY28*$C$28</f>
        <v>1.0409373470717707E+30</v>
      </c>
      <c r="EYC28" s="357">
        <f t="shared" ref="EYC28" si="2013">EYA28*$C$28</f>
        <v>1.0721654674839239E+30</v>
      </c>
      <c r="EYE28" s="357">
        <f t="shared" ref="EYE28" si="2014">EYC28*$C$28</f>
        <v>1.1043304315084415E+30</v>
      </c>
      <c r="EYG28" s="357">
        <f t="shared" ref="EYG28" si="2015">EYE28*$C$28</f>
        <v>1.1374603444536948E+30</v>
      </c>
      <c r="EYI28" s="357">
        <f t="shared" ref="EYI28" si="2016">EYG28*$C$28</f>
        <v>1.1715841547873056E+30</v>
      </c>
      <c r="EYK28" s="357">
        <f t="shared" ref="EYK28" si="2017">EYI28*$C$28</f>
        <v>1.2067316794309248E+30</v>
      </c>
      <c r="EYM28" s="357">
        <f t="shared" ref="EYM28" si="2018">EYK28*$C$28</f>
        <v>1.2429336298138525E+30</v>
      </c>
      <c r="EYO28" s="357">
        <f t="shared" ref="EYO28" si="2019">EYM28*$C$28</f>
        <v>1.2802216387082681E+30</v>
      </c>
      <c r="EYQ28" s="357">
        <f t="shared" ref="EYQ28" si="2020">EYO28*$C$28</f>
        <v>1.3186282878695162E+30</v>
      </c>
      <c r="EYS28" s="357">
        <f t="shared" ref="EYS28" si="2021">EYQ28*$C$28</f>
        <v>1.3581871365056019E+30</v>
      </c>
      <c r="EYU28" s="357">
        <f t="shared" ref="EYU28" si="2022">EYS28*$C$28</f>
        <v>1.3989327506007699E+30</v>
      </c>
      <c r="EYW28" s="357">
        <f t="shared" ref="EYW28" si="2023">EYU28*$C$28</f>
        <v>1.440900733118793E+30</v>
      </c>
      <c r="EYY28" s="357">
        <f t="shared" ref="EYY28" si="2024">EYW28*$C$28</f>
        <v>1.4841277551123568E+30</v>
      </c>
      <c r="EZA28" s="357">
        <f t="shared" ref="EZA28" si="2025">EYY28*$C$28</f>
        <v>1.5286515877657276E+30</v>
      </c>
      <c r="EZC28" s="357">
        <f t="shared" ref="EZC28" si="2026">EZA28*$C$28</f>
        <v>1.5745111353986994E+30</v>
      </c>
      <c r="EZE28" s="357">
        <f t="shared" ref="EZE28" si="2027">EZC28*$C$28</f>
        <v>1.6217464694606604E+30</v>
      </c>
      <c r="EZG28" s="357">
        <f t="shared" ref="EZG28" si="2028">EZE28*$C$28</f>
        <v>1.6703988635444801E+30</v>
      </c>
      <c r="EZI28" s="357">
        <f t="shared" ref="EZI28" si="2029">EZG28*$C$28</f>
        <v>1.7205108294508147E+30</v>
      </c>
      <c r="EZK28" s="357">
        <f t="shared" ref="EZK28" si="2030">EZI28*$C$28</f>
        <v>1.7721261543343391E+30</v>
      </c>
      <c r="EZM28" s="357">
        <f t="shared" ref="EZM28" si="2031">EZK28*$C$28</f>
        <v>1.8252899389643692E+30</v>
      </c>
      <c r="EZO28" s="357">
        <f t="shared" ref="EZO28" si="2032">EZM28*$C$28</f>
        <v>1.8800486371333005E+30</v>
      </c>
      <c r="EZQ28" s="357">
        <f t="shared" ref="EZQ28" si="2033">EZO28*$C$28</f>
        <v>1.9364500962472996E+30</v>
      </c>
      <c r="EZS28" s="357">
        <f t="shared" ref="EZS28" si="2034">EZQ28*$C$28</f>
        <v>1.9945435991347187E+30</v>
      </c>
      <c r="EZU28" s="357">
        <f t="shared" ref="EZU28" si="2035">EZS28*$C$28</f>
        <v>2.0543799071087603E+30</v>
      </c>
      <c r="EZW28" s="357">
        <f t="shared" ref="EZW28" si="2036">EZU28*$C$28</f>
        <v>2.1160113043220231E+30</v>
      </c>
      <c r="EZY28" s="357">
        <f t="shared" ref="EZY28" si="2037">EZW28*$C$28</f>
        <v>2.1794916434516837E+30</v>
      </c>
      <c r="FAA28" s="357">
        <f t="shared" ref="FAA28" si="2038">EZY28*$C$28</f>
        <v>2.2448763927552344E+30</v>
      </c>
      <c r="FAC28" s="357">
        <f t="shared" ref="FAC28" si="2039">FAA28*$C$28</f>
        <v>2.3122226845378916E+30</v>
      </c>
      <c r="FAE28" s="357">
        <f t="shared" ref="FAE28" si="2040">FAC28*$C$28</f>
        <v>2.3815893650740285E+30</v>
      </c>
      <c r="FAG28" s="357">
        <f t="shared" ref="FAG28" si="2041">FAE28*$C$28</f>
        <v>2.4530370460262493E+30</v>
      </c>
      <c r="FAI28" s="357">
        <f t="shared" ref="FAI28" si="2042">FAG28*$C$28</f>
        <v>2.5266281574070368E+30</v>
      </c>
      <c r="FAK28" s="357">
        <f t="shared" ref="FAK28" si="2043">FAI28*$C$28</f>
        <v>2.6024270021292481E+30</v>
      </c>
      <c r="FAM28" s="357">
        <f t="shared" ref="FAM28" si="2044">FAK28*$C$28</f>
        <v>2.6804998121931259E+30</v>
      </c>
      <c r="FAO28" s="357">
        <f t="shared" ref="FAO28" si="2045">FAM28*$C$28</f>
        <v>2.76091480655892E+30</v>
      </c>
      <c r="FAQ28" s="357">
        <f t="shared" ref="FAQ28" si="2046">FAO28*$C$28</f>
        <v>2.8437422507556877E+30</v>
      </c>
      <c r="FAS28" s="357">
        <f t="shared" ref="FAS28" si="2047">FAQ28*$C$28</f>
        <v>2.9290545182783585E+30</v>
      </c>
      <c r="FAU28" s="357">
        <f t="shared" ref="FAU28" si="2048">FAS28*$C$28</f>
        <v>3.0169261538267092E+30</v>
      </c>
      <c r="FAW28" s="357">
        <f t="shared" ref="FAW28" si="2049">FAU28*$C$28</f>
        <v>3.1074339384415105E+30</v>
      </c>
      <c r="FAY28" s="357">
        <f t="shared" ref="FAY28" si="2050">FAW28*$C$28</f>
        <v>3.2006569565947558E+30</v>
      </c>
      <c r="FBA28" s="357">
        <f t="shared" ref="FBA28" si="2051">FAY28*$C$28</f>
        <v>3.2966766652925987E+30</v>
      </c>
      <c r="FBC28" s="357">
        <f t="shared" ref="FBC28" si="2052">FBA28*$C$28</f>
        <v>3.3955769652513769E+30</v>
      </c>
      <c r="FBE28" s="357">
        <f t="shared" ref="FBE28" si="2053">FBC28*$C$28</f>
        <v>3.4974442742089183E+30</v>
      </c>
      <c r="FBG28" s="357">
        <f t="shared" ref="FBG28" si="2054">FBE28*$C$28</f>
        <v>3.602367602435186E+30</v>
      </c>
      <c r="FBI28" s="357">
        <f t="shared" ref="FBI28" si="2055">FBG28*$C$28</f>
        <v>3.7104386305082417E+30</v>
      </c>
      <c r="FBK28" s="357">
        <f t="shared" ref="FBK28" si="2056">FBI28*$C$28</f>
        <v>3.8217517894234893E+30</v>
      </c>
      <c r="FBM28" s="357">
        <f t="shared" ref="FBM28" si="2057">FBK28*$C$28</f>
        <v>3.9364043431061941E+30</v>
      </c>
      <c r="FBO28" s="357">
        <f t="shared" ref="FBO28" si="2058">FBM28*$C$28</f>
        <v>4.0544964733993798E+30</v>
      </c>
      <c r="FBQ28" s="357">
        <f t="shared" ref="FBQ28" si="2059">FBO28*$C$28</f>
        <v>4.1761313676013615E+30</v>
      </c>
      <c r="FBS28" s="357">
        <f t="shared" ref="FBS28" si="2060">FBQ28*$C$28</f>
        <v>4.3014153086294023E+30</v>
      </c>
      <c r="FBU28" s="357">
        <f t="shared" ref="FBU28" si="2061">FBS28*$C$28</f>
        <v>4.4304577678882848E+30</v>
      </c>
      <c r="FBW28" s="357">
        <f t="shared" ref="FBW28" si="2062">FBU28*$C$28</f>
        <v>4.5633715009249335E+30</v>
      </c>
      <c r="FBY28" s="357">
        <f t="shared" ref="FBY28" si="2063">FBW28*$C$28</f>
        <v>4.7002726459526816E+30</v>
      </c>
      <c r="FCA28" s="357">
        <f t="shared" ref="FCA28" si="2064">FBY28*$C$28</f>
        <v>4.8412808253312622E+30</v>
      </c>
      <c r="FCC28" s="357">
        <f t="shared" ref="FCC28" si="2065">FCA28*$C$28</f>
        <v>4.9865192500912005E+30</v>
      </c>
      <c r="FCE28" s="357">
        <f t="shared" ref="FCE28" si="2066">FCC28*$C$28</f>
        <v>5.1361148275939369E+30</v>
      </c>
      <c r="FCG28" s="357">
        <f t="shared" ref="FCG28" si="2067">FCE28*$C$28</f>
        <v>5.2901982724217551E+30</v>
      </c>
      <c r="FCI28" s="357">
        <f t="shared" ref="FCI28" si="2068">FCG28*$C$28</f>
        <v>5.4489042205944081E+30</v>
      </c>
      <c r="FCK28" s="357">
        <f t="shared" ref="FCK28" si="2069">FCI28*$C$28</f>
        <v>5.6123713472122409E+30</v>
      </c>
      <c r="FCM28" s="357">
        <f t="shared" ref="FCM28" si="2070">FCK28*$C$28</f>
        <v>5.7807424876286082E+30</v>
      </c>
      <c r="FCO28" s="357">
        <f t="shared" ref="FCO28" si="2071">FCM28*$C$28</f>
        <v>5.9541647622574671E+30</v>
      </c>
      <c r="FCQ28" s="357">
        <f t="shared" ref="FCQ28" si="2072">FCO28*$C$28</f>
        <v>6.1327897051251908E+30</v>
      </c>
      <c r="FCS28" s="357">
        <f t="shared" ref="FCS28" si="2073">FCQ28*$C$28</f>
        <v>6.3167733962789469E+30</v>
      </c>
      <c r="FCU28" s="357">
        <f t="shared" ref="FCU28" si="2074">FCS28*$C$28</f>
        <v>6.5062765981673155E+30</v>
      </c>
      <c r="FCW28" s="357">
        <f t="shared" ref="FCW28" si="2075">FCU28*$C$28</f>
        <v>6.7014648961123354E+30</v>
      </c>
      <c r="FCY28" s="357">
        <f t="shared" ref="FCY28" si="2076">FCW28*$C$28</f>
        <v>6.902508842995706E+30</v>
      </c>
      <c r="FDA28" s="357">
        <f t="shared" ref="FDA28" si="2077">FCY28*$C$28</f>
        <v>7.1095841082855772E+30</v>
      </c>
      <c r="FDC28" s="357">
        <f t="shared" ref="FDC28" si="2078">FDA28*$C$28</f>
        <v>7.3228716315341443E+30</v>
      </c>
      <c r="FDE28" s="357">
        <f t="shared" ref="FDE28" si="2079">FDC28*$C$28</f>
        <v>7.5425577804801683E+30</v>
      </c>
      <c r="FDG28" s="357">
        <f t="shared" ref="FDG28" si="2080">FDE28*$C$28</f>
        <v>7.7688345138945736E+30</v>
      </c>
      <c r="FDI28" s="357">
        <f t="shared" ref="FDI28" si="2081">FDG28*$C$28</f>
        <v>8.0018995493114106E+30</v>
      </c>
      <c r="FDK28" s="357">
        <f t="shared" ref="FDK28" si="2082">FDI28*$C$28</f>
        <v>8.2419565357907534E+30</v>
      </c>
      <c r="FDM28" s="357">
        <f t="shared" ref="FDM28" si="2083">FDK28*$C$28</f>
        <v>8.4892152318644766E+30</v>
      </c>
      <c r="FDO28" s="357">
        <f t="shared" ref="FDO28" si="2084">FDM28*$C$28</f>
        <v>8.7438916888204112E+30</v>
      </c>
      <c r="FDQ28" s="357">
        <f t="shared" ref="FDQ28" si="2085">FDO28*$C$28</f>
        <v>9.0062084394850234E+30</v>
      </c>
      <c r="FDS28" s="357">
        <f t="shared" ref="FDS28" si="2086">FDQ28*$C$28</f>
        <v>9.2763946926695739E+30</v>
      </c>
      <c r="FDU28" s="357">
        <f t="shared" ref="FDU28" si="2087">FDS28*$C$28</f>
        <v>9.5546865334496614E+30</v>
      </c>
      <c r="FDW28" s="357">
        <f t="shared" ref="FDW28" si="2088">FDU28*$C$28</f>
        <v>9.8413271294531516E+30</v>
      </c>
      <c r="FDY28" s="357">
        <f t="shared" ref="FDY28" si="2089">FDW28*$C$28</f>
        <v>1.0136566943336746E+31</v>
      </c>
      <c r="FEA28" s="357">
        <f t="shared" ref="FEA28" si="2090">FDY28*$C$28</f>
        <v>1.044066395163685E+31</v>
      </c>
      <c r="FEC28" s="357">
        <f t="shared" ref="FEC28" si="2091">FEA28*$C$28</f>
        <v>1.0753883870185955E+31</v>
      </c>
      <c r="FEE28" s="357">
        <f t="shared" ref="FEE28" si="2092">FEC28*$C$28</f>
        <v>1.1076500386291535E+31</v>
      </c>
      <c r="FEG28" s="357">
        <f t="shared" ref="FEG28" si="2093">FEE28*$C$28</f>
        <v>1.1408795397880282E+31</v>
      </c>
      <c r="FEI28" s="357">
        <f t="shared" ref="FEI28" si="2094">FEG28*$C$28</f>
        <v>1.1751059259816691E+31</v>
      </c>
      <c r="FEK28" s="357">
        <f t="shared" ref="FEK28" si="2095">FEI28*$C$28</f>
        <v>1.2103591037611193E+31</v>
      </c>
      <c r="FEM28" s="357">
        <f t="shared" ref="FEM28" si="2096">FEK28*$C$28</f>
        <v>1.2466698768739529E+31</v>
      </c>
      <c r="FEO28" s="357">
        <f t="shared" ref="FEO28" si="2097">FEM28*$C$28</f>
        <v>1.2840699731801716E+31</v>
      </c>
      <c r="FEQ28" s="357">
        <f t="shared" ref="FEQ28" si="2098">FEO28*$C$28</f>
        <v>1.3225920723755767E+31</v>
      </c>
      <c r="FES28" s="357">
        <f t="shared" ref="FES28" si="2099">FEQ28*$C$28</f>
        <v>1.362269834546844E+31</v>
      </c>
      <c r="FEU28" s="357">
        <f t="shared" ref="FEU28" si="2100">FES28*$C$28</f>
        <v>1.4031379295832493E+31</v>
      </c>
      <c r="FEW28" s="357">
        <f t="shared" ref="FEW28" si="2101">FEU28*$C$28</f>
        <v>1.445232067470747E+31</v>
      </c>
      <c r="FEY28" s="357">
        <f t="shared" ref="FEY28" si="2102">FEW28*$C$28</f>
        <v>1.4885890294948694E+31</v>
      </c>
      <c r="FFA28" s="357">
        <f t="shared" ref="FFA28" si="2103">FEY28*$C$28</f>
        <v>1.5332467003797156E+31</v>
      </c>
      <c r="FFC28" s="357">
        <f t="shared" ref="FFC28" si="2104">FFA28*$C$28</f>
        <v>1.579244101391107E+31</v>
      </c>
      <c r="FFE28" s="357">
        <f t="shared" ref="FFE28" si="2105">FFC28*$C$28</f>
        <v>1.6266214244328403E+31</v>
      </c>
      <c r="FFG28" s="357">
        <f t="shared" ref="FFG28" si="2106">FFE28*$C$28</f>
        <v>1.6754200671658255E+31</v>
      </c>
      <c r="FFI28" s="357">
        <f t="shared" ref="FFI28" si="2107">FFG28*$C$28</f>
        <v>1.7256826691808003E+31</v>
      </c>
      <c r="FFK28" s="357">
        <f t="shared" ref="FFK28" si="2108">FFI28*$C$28</f>
        <v>1.7774531492562244E+31</v>
      </c>
      <c r="FFM28" s="357">
        <f t="shared" ref="FFM28" si="2109">FFK28*$C$28</f>
        <v>1.8307767437339112E+31</v>
      </c>
      <c r="FFO28" s="357">
        <f t="shared" ref="FFO28" si="2110">FFM28*$C$28</f>
        <v>1.8857000460459285E+31</v>
      </c>
      <c r="FFQ28" s="357">
        <f t="shared" ref="FFQ28" si="2111">FFO28*$C$28</f>
        <v>1.9422710474273064E+31</v>
      </c>
      <c r="FFS28" s="357">
        <f t="shared" ref="FFS28" si="2112">FFQ28*$C$28</f>
        <v>2.0005391788501257E+31</v>
      </c>
      <c r="FFU28" s="357">
        <f t="shared" ref="FFU28" si="2113">FFS28*$C$28</f>
        <v>2.0605553542156295E+31</v>
      </c>
      <c r="FFW28" s="357">
        <f t="shared" ref="FFW28" si="2114">FFU28*$C$28</f>
        <v>2.1223720148420983E+31</v>
      </c>
      <c r="FFY28" s="357">
        <f t="shared" ref="FFY28" si="2115">FFW28*$C$28</f>
        <v>2.1860431752873613E+31</v>
      </c>
      <c r="FGA28" s="357">
        <f t="shared" ref="FGA28" si="2116">FFY28*$C$28</f>
        <v>2.2516244705459822E+31</v>
      </c>
      <c r="FGC28" s="357">
        <f t="shared" ref="FGC28" si="2117">FGA28*$C$28</f>
        <v>2.3191732046623618E+31</v>
      </c>
      <c r="FGE28" s="357">
        <f t="shared" ref="FGE28" si="2118">FGC28*$C$28</f>
        <v>2.3887484008022327E+31</v>
      </c>
      <c r="FGG28" s="357">
        <f t="shared" ref="FGG28" si="2119">FGE28*$C$28</f>
        <v>2.4604108528262998E+31</v>
      </c>
      <c r="FGI28" s="357">
        <f t="shared" ref="FGI28" si="2120">FGG28*$C$28</f>
        <v>2.5342231784110891E+31</v>
      </c>
      <c r="FGK28" s="357">
        <f t="shared" ref="FGK28" si="2121">FGI28*$C$28</f>
        <v>2.6102498737634216E+31</v>
      </c>
      <c r="FGM28" s="357">
        <f t="shared" ref="FGM28" si="2122">FGK28*$C$28</f>
        <v>2.6885573699763245E+31</v>
      </c>
      <c r="FGO28" s="357">
        <f t="shared" ref="FGO28" si="2123">FGM28*$C$28</f>
        <v>2.7692140910756141E+31</v>
      </c>
      <c r="FGQ28" s="357">
        <f t="shared" ref="FGQ28" si="2124">FGO28*$C$28</f>
        <v>2.8522905138078824E+31</v>
      </c>
      <c r="FGS28" s="357">
        <f t="shared" ref="FGS28" si="2125">FGQ28*$C$28</f>
        <v>2.937859229222119E+31</v>
      </c>
      <c r="FGU28" s="357">
        <f t="shared" ref="FGU28" si="2126">FGS28*$C$28</f>
        <v>3.0259950060987827E+31</v>
      </c>
      <c r="FGW28" s="357">
        <f t="shared" ref="FGW28" si="2127">FGU28*$C$28</f>
        <v>3.1167748562817463E+31</v>
      </c>
      <c r="FGY28" s="357">
        <f t="shared" ref="FGY28" si="2128">FGW28*$C$28</f>
        <v>3.210278101970199E+31</v>
      </c>
      <c r="FHA28" s="357">
        <f t="shared" ref="FHA28" si="2129">FGY28*$C$28</f>
        <v>3.3065864450293051E+31</v>
      </c>
      <c r="FHC28" s="357">
        <f t="shared" ref="FHC28" si="2130">FHA28*$C$28</f>
        <v>3.4057840383801844E+31</v>
      </c>
      <c r="FHE28" s="357">
        <f t="shared" ref="FHE28" si="2131">FHC28*$C$28</f>
        <v>3.50795755953159E+31</v>
      </c>
      <c r="FHG28" s="357">
        <f t="shared" ref="FHG28" si="2132">FHE28*$C$28</f>
        <v>3.6131962863175379E+31</v>
      </c>
      <c r="FHI28" s="357">
        <f t="shared" ref="FHI28" si="2133">FHG28*$C$28</f>
        <v>3.7215921749070643E+31</v>
      </c>
      <c r="FHK28" s="357">
        <f t="shared" ref="FHK28" si="2134">FHI28*$C$28</f>
        <v>3.8332399401542761E+31</v>
      </c>
      <c r="FHM28" s="357">
        <f t="shared" ref="FHM28" si="2135">FHK28*$C$28</f>
        <v>3.9482371383589044E+31</v>
      </c>
      <c r="FHO28" s="357">
        <f t="shared" ref="FHO28" si="2136">FHM28*$C$28</f>
        <v>4.0666842525096712E+31</v>
      </c>
      <c r="FHQ28" s="357">
        <f t="shared" ref="FHQ28" si="2137">FHO28*$C$28</f>
        <v>4.1886847800849618E+31</v>
      </c>
      <c r="FHS28" s="357">
        <f t="shared" ref="FHS28" si="2138">FHQ28*$C$28</f>
        <v>4.3143453234875111E+31</v>
      </c>
      <c r="FHU28" s="357">
        <f t="shared" ref="FHU28" si="2139">FHS28*$C$28</f>
        <v>4.4437756831921363E+31</v>
      </c>
      <c r="FHW28" s="357">
        <f t="shared" ref="FHW28" si="2140">FHU28*$C$28</f>
        <v>4.5770889536879006E+31</v>
      </c>
      <c r="FHY28" s="357">
        <f t="shared" ref="FHY28" si="2141">FHW28*$C$28</f>
        <v>4.7144016222985374E+31</v>
      </c>
      <c r="FIA28" s="357">
        <f t="shared" ref="FIA28" si="2142">FHY28*$C$28</f>
        <v>4.8558336709674937E+31</v>
      </c>
      <c r="FIC28" s="357">
        <f t="shared" ref="FIC28" si="2143">FIA28*$C$28</f>
        <v>5.0015086810965183E+31</v>
      </c>
      <c r="FIE28" s="357">
        <f t="shared" ref="FIE28" si="2144">FIC28*$C$28</f>
        <v>5.1515539415294141E+31</v>
      </c>
      <c r="FIG28" s="357">
        <f t="shared" ref="FIG28" si="2145">FIE28*$C$28</f>
        <v>5.3061005597752966E+31</v>
      </c>
      <c r="FII28" s="357">
        <f t="shared" ref="FII28" si="2146">FIG28*$C$28</f>
        <v>5.4652835765685555E+31</v>
      </c>
      <c r="FIK28" s="357">
        <f t="shared" ref="FIK28" si="2147">FII28*$C$28</f>
        <v>5.6292420838656121E+31</v>
      </c>
      <c r="FIM28" s="357">
        <f t="shared" ref="FIM28" si="2148">FIK28*$C$28</f>
        <v>5.7981193463815805E+31</v>
      </c>
      <c r="FIO28" s="357">
        <f t="shared" ref="FIO28" si="2149">FIM28*$C$28</f>
        <v>5.9720629267730281E+31</v>
      </c>
      <c r="FIQ28" s="357">
        <f t="shared" ref="FIQ28" si="2150">FIO28*$C$28</f>
        <v>6.1512248145762194E+31</v>
      </c>
      <c r="FIS28" s="357">
        <f t="shared" ref="FIS28" si="2151">FIQ28*$C$28</f>
        <v>6.3357615590135061E+31</v>
      </c>
      <c r="FIU28" s="357">
        <f t="shared" ref="FIU28" si="2152">FIS28*$C$28</f>
        <v>6.5258344057839112E+31</v>
      </c>
      <c r="FIW28" s="357">
        <f t="shared" ref="FIW28" si="2153">FIU28*$C$28</f>
        <v>6.7216094379574287E+31</v>
      </c>
      <c r="FIY28" s="357">
        <f t="shared" ref="FIY28" si="2154">FIW28*$C$28</f>
        <v>6.9232577210961517E+31</v>
      </c>
      <c r="FJA28" s="357">
        <f t="shared" ref="FJA28" si="2155">FIY28*$C$28</f>
        <v>7.1309554527290361E+31</v>
      </c>
      <c r="FJC28" s="357">
        <f t="shared" ref="FJC28" si="2156">FJA28*$C$28</f>
        <v>7.3448841163109077E+31</v>
      </c>
      <c r="FJE28" s="357">
        <f t="shared" ref="FJE28" si="2157">FJC28*$C$28</f>
        <v>7.5652306398002349E+31</v>
      </c>
      <c r="FJG28" s="357">
        <f t="shared" ref="FJG28" si="2158">FJE28*$C$28</f>
        <v>7.7921875589942422E+31</v>
      </c>
      <c r="FJI28" s="357">
        <f t="shared" ref="FJI28" si="2159">FJG28*$C$28</f>
        <v>8.0259531857640694E+31</v>
      </c>
      <c r="FJK28" s="357">
        <f t="shared" ref="FJK28" si="2160">FJI28*$C$28</f>
        <v>8.2667317813369925E+31</v>
      </c>
      <c r="FJM28" s="357">
        <f t="shared" ref="FJM28" si="2161">FJK28*$C$28</f>
        <v>8.5147337347771023E+31</v>
      </c>
      <c r="FJO28" s="357">
        <f t="shared" ref="FJO28" si="2162">FJM28*$C$28</f>
        <v>8.7701757468204148E+31</v>
      </c>
      <c r="FJQ28" s="357">
        <f t="shared" ref="FJQ28" si="2163">FJO28*$C$28</f>
        <v>9.0332810192250267E+31</v>
      </c>
      <c r="FJS28" s="357">
        <f t="shared" ref="FJS28" si="2164">FJQ28*$C$28</f>
        <v>9.3042794498017786E+31</v>
      </c>
      <c r="FJU28" s="357">
        <f t="shared" ref="FJU28" si="2165">FJS28*$C$28</f>
        <v>9.5834078332958315E+31</v>
      </c>
      <c r="FJW28" s="357">
        <f t="shared" ref="FJW28" si="2166">FJU28*$C$28</f>
        <v>9.8709100682947069E+31</v>
      </c>
      <c r="FJY28" s="357">
        <f t="shared" ref="FJY28" si="2167">FJW28*$C$28</f>
        <v>1.0167037370343548E+32</v>
      </c>
      <c r="FKA28" s="357">
        <f t="shared" ref="FKA28" si="2168">FJY28*$C$28</f>
        <v>1.0472048491453854E+32</v>
      </c>
      <c r="FKC28" s="357">
        <f t="shared" ref="FKC28" si="2169">FKA28*$C$28</f>
        <v>1.078620994619747E+32</v>
      </c>
      <c r="FKE28" s="357">
        <f t="shared" ref="FKE28" si="2170">FKC28*$C$28</f>
        <v>1.1109796244583395E+32</v>
      </c>
      <c r="FKG28" s="357">
        <f t="shared" ref="FKG28" si="2171">FKE28*$C$28</f>
        <v>1.1443090131920897E+32</v>
      </c>
      <c r="FKI28" s="357">
        <f t="shared" ref="FKI28" si="2172">FKG28*$C$28</f>
        <v>1.1786382835878525E+32</v>
      </c>
      <c r="FKK28" s="357">
        <f t="shared" ref="FKK28" si="2173">FKI28*$C$28</f>
        <v>1.213997432095488E+32</v>
      </c>
      <c r="FKM28" s="357">
        <f t="shared" ref="FKM28" si="2174">FKK28*$C$28</f>
        <v>1.2504173550583527E+32</v>
      </c>
      <c r="FKO28" s="357">
        <f t="shared" ref="FKO28" si="2175">FKM28*$C$28</f>
        <v>1.2879298757101033E+32</v>
      </c>
      <c r="FKQ28" s="357">
        <f t="shared" ref="FKQ28" si="2176">FKO28*$C$28</f>
        <v>1.3265677719814064E+32</v>
      </c>
      <c r="FKS28" s="357">
        <f t="shared" ref="FKS28" si="2177">FKQ28*$C$28</f>
        <v>1.3663648051408486E+32</v>
      </c>
      <c r="FKU28" s="357">
        <f t="shared" ref="FKU28" si="2178">FKS28*$C$28</f>
        <v>1.4073557492950742E+32</v>
      </c>
      <c r="FKW28" s="357">
        <f t="shared" ref="FKW28" si="2179">FKU28*$C$28</f>
        <v>1.4495764217739264E+32</v>
      </c>
      <c r="FKY28" s="357">
        <f t="shared" ref="FKY28" si="2180">FKW28*$C$28</f>
        <v>1.4930637144271442E+32</v>
      </c>
      <c r="FLA28" s="357">
        <f t="shared" ref="FLA28" si="2181">FKY28*$C$28</f>
        <v>1.5378556258599585E+32</v>
      </c>
      <c r="FLC28" s="357">
        <f t="shared" ref="FLC28" si="2182">FLA28*$C$28</f>
        <v>1.5839912946357573E+32</v>
      </c>
      <c r="FLE28" s="357">
        <f t="shared" ref="FLE28" si="2183">FLC28*$C$28</f>
        <v>1.63151103347483E+32</v>
      </c>
      <c r="FLG28" s="357">
        <f t="shared" ref="FLG28" si="2184">FLE28*$C$28</f>
        <v>1.6804563644790751E+32</v>
      </c>
      <c r="FLI28" s="357">
        <f t="shared" ref="FLI28" si="2185">FLG28*$C$28</f>
        <v>1.7308700554134475E+32</v>
      </c>
      <c r="FLK28" s="357">
        <f t="shared" ref="FLK28" si="2186">FLI28*$C$28</f>
        <v>1.7827961570758508E+32</v>
      </c>
      <c r="FLM28" s="357">
        <f t="shared" ref="FLM28" si="2187">FLK28*$C$28</f>
        <v>1.8362800417881263E+32</v>
      </c>
      <c r="FLO28" s="357">
        <f t="shared" ref="FLO28" si="2188">FLM28*$C$28</f>
        <v>1.8913684430417702E+32</v>
      </c>
      <c r="FLQ28" s="357">
        <f t="shared" ref="FLQ28" si="2189">FLO28*$C$28</f>
        <v>1.9481094963330235E+32</v>
      </c>
      <c r="FLS28" s="357">
        <f t="shared" ref="FLS28" si="2190">FLQ28*$C$28</f>
        <v>2.0065527812230142E+32</v>
      </c>
      <c r="FLU28" s="357">
        <f t="shared" ref="FLU28" si="2191">FLS28*$C$28</f>
        <v>2.0667493646597047E+32</v>
      </c>
      <c r="FLW28" s="357">
        <f t="shared" ref="FLW28" si="2192">FLU28*$C$28</f>
        <v>2.1287518455994961E+32</v>
      </c>
      <c r="FLY28" s="357">
        <f t="shared" ref="FLY28" si="2193">FLW28*$C$28</f>
        <v>2.1926144009674809E+32</v>
      </c>
      <c r="FMA28" s="357">
        <f t="shared" ref="FMA28" si="2194">FLY28*$C$28</f>
        <v>2.2583928329965055E+32</v>
      </c>
      <c r="FMC28" s="357">
        <f t="shared" ref="FMC28" si="2195">FMA28*$C$28</f>
        <v>2.3261446179864008E+32</v>
      </c>
      <c r="FME28" s="357">
        <f t="shared" ref="FME28" si="2196">FMC28*$C$28</f>
        <v>2.3959289565259931E+32</v>
      </c>
      <c r="FMG28" s="357">
        <f t="shared" ref="FMG28" si="2197">FME28*$C$28</f>
        <v>2.4678068252217728E+32</v>
      </c>
      <c r="FMI28" s="357">
        <f t="shared" ref="FMI28" si="2198">FMG28*$C$28</f>
        <v>2.5418410299784259E+32</v>
      </c>
      <c r="FMK28" s="357">
        <f t="shared" ref="FMK28" si="2199">FMI28*$C$28</f>
        <v>2.6180962608777787E+32</v>
      </c>
      <c r="FMM28" s="357">
        <f t="shared" ref="FMM28" si="2200">FMK28*$C$28</f>
        <v>2.6966391487041123E+32</v>
      </c>
      <c r="FMO28" s="357">
        <f t="shared" ref="FMO28" si="2201">FMM28*$C$28</f>
        <v>2.7775383231652358E+32</v>
      </c>
      <c r="FMQ28" s="357">
        <f t="shared" ref="FMQ28" si="2202">FMO28*$C$28</f>
        <v>2.8608644728601931E+32</v>
      </c>
      <c r="FMS28" s="357">
        <f t="shared" ref="FMS28" si="2203">FMQ28*$C$28</f>
        <v>2.9466904070459991E+32</v>
      </c>
      <c r="FMU28" s="357">
        <f t="shared" ref="FMU28" si="2204">FMS28*$C$28</f>
        <v>3.0350911192573792E+32</v>
      </c>
      <c r="FMW28" s="357">
        <f t="shared" ref="FMW28" si="2205">FMU28*$C$28</f>
        <v>3.1261438528351006E+32</v>
      </c>
      <c r="FMY28" s="357">
        <f t="shared" ref="FMY28" si="2206">FMW28*$C$28</f>
        <v>3.2199281684201538E+32</v>
      </c>
      <c r="FNA28" s="357">
        <f t="shared" ref="FNA28" si="2207">FMY28*$C$28</f>
        <v>3.3165260134727583E+32</v>
      </c>
      <c r="FNC28" s="357">
        <f t="shared" ref="FNC28" si="2208">FNA28*$C$28</f>
        <v>3.4160217938769409E+32</v>
      </c>
      <c r="FNE28" s="357">
        <f t="shared" ref="FNE28" si="2209">FNC28*$C$28</f>
        <v>3.5185024476932494E+32</v>
      </c>
      <c r="FNG28" s="357">
        <f t="shared" ref="FNG28" si="2210">FNE28*$C$28</f>
        <v>3.6240575211240468E+32</v>
      </c>
      <c r="FNI28" s="357">
        <f t="shared" ref="FNI28" si="2211">FNG28*$C$28</f>
        <v>3.7327792467577684E+32</v>
      </c>
      <c r="FNK28" s="357">
        <f t="shared" ref="FNK28" si="2212">FNI28*$C$28</f>
        <v>3.8447626241605019E+32</v>
      </c>
      <c r="FNM28" s="357">
        <f t="shared" ref="FNM28" si="2213">FNK28*$C$28</f>
        <v>3.960105502885317E+32</v>
      </c>
      <c r="FNO28" s="357">
        <f t="shared" ref="FNO28" si="2214">FNM28*$C$28</f>
        <v>4.0789086679718769E+32</v>
      </c>
      <c r="FNQ28" s="357">
        <f t="shared" ref="FNQ28" si="2215">FNO28*$C$28</f>
        <v>4.2012759280110336E+32</v>
      </c>
      <c r="FNS28" s="357">
        <f t="shared" ref="FNS28" si="2216">FNQ28*$C$28</f>
        <v>4.3273142058513649E+32</v>
      </c>
      <c r="FNU28" s="357">
        <f t="shared" ref="FNU28" si="2217">FNS28*$C$28</f>
        <v>4.4571336320269058E+32</v>
      </c>
      <c r="FNW28" s="357">
        <f t="shared" ref="FNW28" si="2218">FNU28*$C$28</f>
        <v>4.5908476409877127E+32</v>
      </c>
      <c r="FNY28" s="357">
        <f t="shared" ref="FNY28" si="2219">FNW28*$C$28</f>
        <v>4.728573070217344E+32</v>
      </c>
      <c r="FOA28" s="357">
        <f t="shared" ref="FOA28" si="2220">FNY28*$C$28</f>
        <v>4.8704302623238643E+32</v>
      </c>
      <c r="FOC28" s="357">
        <f t="shared" ref="FOC28" si="2221">FOA28*$C$28</f>
        <v>5.0165431701935802E+32</v>
      </c>
      <c r="FOE28" s="357">
        <f t="shared" ref="FOE28" si="2222">FOC28*$C$28</f>
        <v>5.1670394652993875E+32</v>
      </c>
      <c r="FOG28" s="357">
        <f t="shared" ref="FOG28" si="2223">FOE28*$C$28</f>
        <v>5.3220506492583692E+32</v>
      </c>
      <c r="FOI28" s="357">
        <f t="shared" ref="FOI28" si="2224">FOG28*$C$28</f>
        <v>5.4817121687361207E+32</v>
      </c>
      <c r="FOK28" s="357">
        <f t="shared" ref="FOK28" si="2225">FOI28*$C$28</f>
        <v>5.6461635337982044E+32</v>
      </c>
      <c r="FOM28" s="357">
        <f t="shared" ref="FOM28" si="2226">FOK28*$C$28</f>
        <v>5.8155484398121506E+32</v>
      </c>
      <c r="FOO28" s="357">
        <f t="shared" ref="FOO28" si="2227">FOM28*$C$28</f>
        <v>5.9900148930065156E+32</v>
      </c>
      <c r="FOQ28" s="357">
        <f t="shared" ref="FOQ28" si="2228">FOO28*$C$28</f>
        <v>6.1697153397967114E+32</v>
      </c>
      <c r="FOS28" s="357">
        <f t="shared" ref="FOS28" si="2229">FOQ28*$C$28</f>
        <v>6.3548067999906128E+32</v>
      </c>
      <c r="FOU28" s="357">
        <f t="shared" ref="FOU28" si="2230">FOS28*$C$28</f>
        <v>6.5454510039903317E+32</v>
      </c>
      <c r="FOW28" s="357">
        <f t="shared" ref="FOW28" si="2231">FOU28*$C$28</f>
        <v>6.7418145341100418E+32</v>
      </c>
      <c r="FOY28" s="357">
        <f t="shared" ref="FOY28" si="2232">FOW28*$C$28</f>
        <v>6.9440689701333431E+32</v>
      </c>
      <c r="FPA28" s="357">
        <f t="shared" ref="FPA28" si="2233">FOY28*$C$28</f>
        <v>7.1523910392373437E+32</v>
      </c>
      <c r="FPC28" s="357">
        <f t="shared" ref="FPC28" si="2234">FPA28*$C$28</f>
        <v>7.3669627704144639E+32</v>
      </c>
      <c r="FPE28" s="357">
        <f t="shared" ref="FPE28" si="2235">FPC28*$C$28</f>
        <v>7.5879716535268974E+32</v>
      </c>
      <c r="FPG28" s="357">
        <f t="shared" ref="FPG28" si="2236">FPE28*$C$28</f>
        <v>7.8156108031327044E+32</v>
      </c>
      <c r="FPI28" s="357">
        <f t="shared" ref="FPI28" si="2237">FPG28*$C$28</f>
        <v>8.0500791272266856E+32</v>
      </c>
      <c r="FPK28" s="357">
        <f t="shared" ref="FPK28" si="2238">FPI28*$C$28</f>
        <v>8.2915815010434858E+32</v>
      </c>
      <c r="FPM28" s="357">
        <f t="shared" ref="FPM28" si="2239">FPK28*$C$28</f>
        <v>8.5403289460747907E+32</v>
      </c>
      <c r="FPO28" s="357">
        <f t="shared" ref="FPO28" si="2240">FPM28*$C$28</f>
        <v>8.7965388144570353E+32</v>
      </c>
      <c r="FPQ28" s="357">
        <f t="shared" ref="FPQ28" si="2241">FPO28*$C$28</f>
        <v>9.0604349788907467E+32</v>
      </c>
      <c r="FPS28" s="357">
        <f t="shared" ref="FPS28" si="2242">FPQ28*$C$28</f>
        <v>9.3322480282574699E+32</v>
      </c>
      <c r="FPU28" s="357">
        <f t="shared" ref="FPU28" si="2243">FPS28*$C$28</f>
        <v>9.612215469105194E+32</v>
      </c>
      <c r="FPW28" s="357">
        <f t="shared" ref="FPW28" si="2244">FPU28*$C$28</f>
        <v>9.9005819331783507E+32</v>
      </c>
      <c r="FPY28" s="357">
        <f t="shared" ref="FPY28" si="2245">FPW28*$C$28</f>
        <v>1.0197599391173701E+33</v>
      </c>
      <c r="FQA28" s="357">
        <f t="shared" ref="FQA28" si="2246">FPY28*$C$28</f>
        <v>1.0503527372908913E+33</v>
      </c>
      <c r="FQC28" s="357">
        <f t="shared" ref="FQC28" si="2247">FQA28*$C$28</f>
        <v>1.081863319409618E+33</v>
      </c>
      <c r="FQE28" s="357">
        <f t="shared" ref="FQE28" si="2248">FQC28*$C$28</f>
        <v>1.1143192189919065E+33</v>
      </c>
      <c r="FQG28" s="357">
        <f t="shared" ref="FQG28" si="2249">FQE28*$C$28</f>
        <v>1.1477487955616637E+33</v>
      </c>
      <c r="FQI28" s="357">
        <f t="shared" ref="FQI28" si="2250">FQG28*$C$28</f>
        <v>1.1821812594285136E+33</v>
      </c>
      <c r="FQK28" s="357">
        <f t="shared" ref="FQK28" si="2251">FQI28*$C$28</f>
        <v>1.2176466972113691E+33</v>
      </c>
      <c r="FQM28" s="357">
        <f t="shared" ref="FQM28" si="2252">FQK28*$C$28</f>
        <v>1.2541760981277102E+33</v>
      </c>
      <c r="FQO28" s="357">
        <f t="shared" ref="FQO28" si="2253">FQM28*$C$28</f>
        <v>1.2918013810715415E+33</v>
      </c>
      <c r="FQQ28" s="357">
        <f t="shared" ref="FQQ28" si="2254">FQO28*$C$28</f>
        <v>1.3305554225036878E+33</v>
      </c>
      <c r="FQS28" s="357">
        <f t="shared" ref="FQS28" si="2255">FQQ28*$C$28</f>
        <v>1.3704720851787984E+33</v>
      </c>
      <c r="FQU28" s="357">
        <f t="shared" ref="FQU28" si="2256">FQS28*$C$28</f>
        <v>1.4115862477341624E+33</v>
      </c>
      <c r="FQW28" s="357">
        <f t="shared" ref="FQW28" si="2257">FQU28*$C$28</f>
        <v>1.4539338351661873E+33</v>
      </c>
      <c r="FQY28" s="357">
        <f t="shared" ref="FQY28" si="2258">FQW28*$C$28</f>
        <v>1.497551850221173E+33</v>
      </c>
      <c r="FRA28" s="357">
        <f t="shared" ref="FRA28" si="2259">FQY28*$C$28</f>
        <v>1.5424784057278081E+33</v>
      </c>
      <c r="FRC28" s="357">
        <f t="shared" ref="FRC28" si="2260">FRA28*$C$28</f>
        <v>1.5887527578996425E+33</v>
      </c>
      <c r="FRE28" s="357">
        <f t="shared" ref="FRE28" si="2261">FRC28*$C$28</f>
        <v>1.6364153406366319E+33</v>
      </c>
      <c r="FRG28" s="357">
        <f t="shared" ref="FRG28" si="2262">FRE28*$C$28</f>
        <v>1.6855078008557309E+33</v>
      </c>
      <c r="FRI28" s="357">
        <f t="shared" ref="FRI28" si="2263">FRG28*$C$28</f>
        <v>1.736073034881403E+33</v>
      </c>
      <c r="FRK28" s="357">
        <f t="shared" ref="FRK28" si="2264">FRI28*$C$28</f>
        <v>1.7881552259278449E+33</v>
      </c>
      <c r="FRM28" s="357">
        <f t="shared" ref="FRM28" si="2265">FRK28*$C$28</f>
        <v>1.8417998827056804E+33</v>
      </c>
      <c r="FRO28" s="357">
        <f t="shared" ref="FRO28" si="2266">FRM28*$C$28</f>
        <v>1.897053879186851E+33</v>
      </c>
      <c r="FRQ28" s="357">
        <f t="shared" ref="FRQ28" si="2267">FRO28*$C$28</f>
        <v>1.9539654955624565E+33</v>
      </c>
      <c r="FRS28" s="357">
        <f t="shared" ref="FRS28" si="2268">FRQ28*$C$28</f>
        <v>2.0125844604293302E+33</v>
      </c>
      <c r="FRU28" s="357">
        <f t="shared" ref="FRU28" si="2269">FRS28*$C$28</f>
        <v>2.0729619942422103E+33</v>
      </c>
      <c r="FRW28" s="357">
        <f t="shared" ref="FRW28" si="2270">FRU28*$C$28</f>
        <v>2.1351508540694767E+33</v>
      </c>
      <c r="FRY28" s="357">
        <f t="shared" ref="FRY28" si="2271">FRW28*$C$28</f>
        <v>2.199205379691561E+33</v>
      </c>
      <c r="FSA28" s="357">
        <f t="shared" ref="FSA28" si="2272">FRY28*$C$28</f>
        <v>2.265181541082308E+33</v>
      </c>
      <c r="FSC28" s="357">
        <f t="shared" ref="FSC28" si="2273">FSA28*$C$28</f>
        <v>2.3331369873147772E+33</v>
      </c>
      <c r="FSE28" s="357">
        <f t="shared" ref="FSE28" si="2274">FSC28*$C$28</f>
        <v>2.4031310969342206E+33</v>
      </c>
      <c r="FSG28" s="357">
        <f t="shared" ref="FSG28" si="2275">FSE28*$C$28</f>
        <v>2.4752250298422474E+33</v>
      </c>
      <c r="FSI28" s="357">
        <f t="shared" ref="FSI28" si="2276">FSG28*$C$28</f>
        <v>2.549481780737515E+33</v>
      </c>
      <c r="FSK28" s="357">
        <f t="shared" ref="FSK28" si="2277">FSI28*$C$28</f>
        <v>2.6259662341596407E+33</v>
      </c>
      <c r="FSM28" s="357">
        <f t="shared" ref="FSM28" si="2278">FSK28*$C$28</f>
        <v>2.7047452211844298E+33</v>
      </c>
      <c r="FSO28" s="357">
        <f t="shared" ref="FSO28" si="2279">FSM28*$C$28</f>
        <v>2.7858875778199625E+33</v>
      </c>
      <c r="FSQ28" s="357">
        <f t="shared" ref="FSQ28" si="2280">FSO28*$C$28</f>
        <v>2.8694642051545616E+33</v>
      </c>
      <c r="FSS28" s="357">
        <f t="shared" ref="FSS28" si="2281">FSQ28*$C$28</f>
        <v>2.9555481313091988E+33</v>
      </c>
      <c r="FSU28" s="357">
        <f t="shared" ref="FSU28" si="2282">FSS28*$C$28</f>
        <v>3.044214575248475E+33</v>
      </c>
      <c r="FSW28" s="357">
        <f t="shared" ref="FSW28" si="2283">FSU28*$C$28</f>
        <v>3.1355410125059294E+33</v>
      </c>
      <c r="FSY28" s="357">
        <f t="shared" ref="FSY28" si="2284">FSW28*$C$28</f>
        <v>3.2296072428811075E+33</v>
      </c>
      <c r="FTA28" s="357">
        <f t="shared" ref="FTA28" si="2285">FSY28*$C$28</f>
        <v>3.3264954601675409E+33</v>
      </c>
      <c r="FTC28" s="357">
        <f t="shared" ref="FTC28" si="2286">FTA28*$C$28</f>
        <v>3.426290323972567E+33</v>
      </c>
      <c r="FTE28" s="357">
        <f t="shared" ref="FTE28" si="2287">FTC28*$C$28</f>
        <v>3.5290790336917442E+33</v>
      </c>
      <c r="FTG28" s="357">
        <f t="shared" ref="FTG28" si="2288">FTE28*$C$28</f>
        <v>3.6349514047024969E+33</v>
      </c>
      <c r="FTI28" s="357">
        <f t="shared" ref="FTI28" si="2289">FTG28*$C$28</f>
        <v>3.7439999468435719E+33</v>
      </c>
      <c r="FTK28" s="357">
        <f t="shared" ref="FTK28" si="2290">FTI28*$C$28</f>
        <v>3.8563199452488791E+33</v>
      </c>
      <c r="FTM28" s="357">
        <f t="shared" ref="FTM28" si="2291">FTK28*$C$28</f>
        <v>3.9720095436063456E+33</v>
      </c>
      <c r="FTO28" s="357">
        <f t="shared" ref="FTO28" si="2292">FTM28*$C$28</f>
        <v>4.0911698299145363E+33</v>
      </c>
      <c r="FTQ28" s="357">
        <f t="shared" ref="FTQ28" si="2293">FTO28*$C$28</f>
        <v>4.2139049248119726E+33</v>
      </c>
      <c r="FTS28" s="357">
        <f t="shared" ref="FTS28" si="2294">FTQ28*$C$28</f>
        <v>4.3403220725563321E+33</v>
      </c>
      <c r="FTU28" s="357">
        <f t="shared" ref="FTU28" si="2295">FTS28*$C$28</f>
        <v>4.4705317347330224E+33</v>
      </c>
      <c r="FTW28" s="357">
        <f t="shared" ref="FTW28" si="2296">FTU28*$C$28</f>
        <v>4.6046476867750132E+33</v>
      </c>
      <c r="FTY28" s="357">
        <f t="shared" ref="FTY28" si="2297">FTW28*$C$28</f>
        <v>4.7427871173782639E+33</v>
      </c>
      <c r="FUA28" s="357">
        <f t="shared" ref="FUA28" si="2298">FTY28*$C$28</f>
        <v>4.8850707308996123E+33</v>
      </c>
      <c r="FUC28" s="357">
        <f t="shared" ref="FUC28" si="2299">FUA28*$C$28</f>
        <v>5.0316228528266006E+33</v>
      </c>
      <c r="FUE28" s="357">
        <f t="shared" ref="FUE28" si="2300">FUC28*$C$28</f>
        <v>5.1825715384113986E+33</v>
      </c>
      <c r="FUG28" s="357">
        <f t="shared" ref="FUG28" si="2301">FUE28*$C$28</f>
        <v>5.3380486845637402E+33</v>
      </c>
      <c r="FUI28" s="357">
        <f t="shared" ref="FUI28" si="2302">FUG28*$C$28</f>
        <v>5.4981901451006529E+33</v>
      </c>
      <c r="FUK28" s="357">
        <f t="shared" ref="FUK28" si="2303">FUI28*$C$28</f>
        <v>5.6631358494536731E+33</v>
      </c>
      <c r="FUM28" s="357">
        <f t="shared" ref="FUM28" si="2304">FUK28*$C$28</f>
        <v>5.8330299249372832E+33</v>
      </c>
      <c r="FUO28" s="357">
        <f t="shared" ref="FUO28" si="2305">FUM28*$C$28</f>
        <v>6.0080208226854016E+33</v>
      </c>
      <c r="FUQ28" s="357">
        <f t="shared" ref="FUQ28" si="2306">FUO28*$C$28</f>
        <v>6.1882614473659638E+33</v>
      </c>
      <c r="FUS28" s="357">
        <f t="shared" ref="FUS28" si="2307">FUQ28*$C$28</f>
        <v>6.3739092907869424E+33</v>
      </c>
      <c r="FUU28" s="357">
        <f t="shared" ref="FUU28" si="2308">FUS28*$C$28</f>
        <v>6.5651265695105508E+33</v>
      </c>
      <c r="FUW28" s="357">
        <f t="shared" ref="FUW28" si="2309">FUU28*$C$28</f>
        <v>6.7620803665958679E+33</v>
      </c>
      <c r="FUY28" s="357">
        <f t="shared" ref="FUY28" si="2310">FUW28*$C$28</f>
        <v>6.9649427775937444E+33</v>
      </c>
      <c r="FVA28" s="357">
        <f t="shared" ref="FVA28" si="2311">FUY28*$C$28</f>
        <v>7.1738910609215571E+33</v>
      </c>
      <c r="FVC28" s="357">
        <f t="shared" ref="FVC28" si="2312">FVA28*$C$28</f>
        <v>7.3891077927492041E+33</v>
      </c>
      <c r="FVE28" s="357">
        <f t="shared" ref="FVE28" si="2313">FVC28*$C$28</f>
        <v>7.61078102653168E+33</v>
      </c>
      <c r="FVG28" s="357">
        <f t="shared" ref="FVG28" si="2314">FVE28*$C$28</f>
        <v>7.8391044573276309E+33</v>
      </c>
      <c r="FVI28" s="357">
        <f t="shared" ref="FVI28" si="2315">FVG28*$C$28</f>
        <v>8.0742775910474598E+33</v>
      </c>
      <c r="FVK28" s="357">
        <f t="shared" ref="FVK28" si="2316">FVI28*$C$28</f>
        <v>8.3165059187788844E+33</v>
      </c>
      <c r="FVM28" s="357">
        <f t="shared" ref="FVM28" si="2317">FVK28*$C$28</f>
        <v>8.566001096342251E+33</v>
      </c>
      <c r="FVO28" s="357">
        <f t="shared" ref="FVO28" si="2318">FVM28*$C$28</f>
        <v>8.822981129232519E+33</v>
      </c>
      <c r="FVQ28" s="357">
        <f t="shared" ref="FVQ28" si="2319">FVO28*$C$28</f>
        <v>9.0876705631094944E+33</v>
      </c>
      <c r="FVS28" s="357">
        <f t="shared" ref="FVS28" si="2320">FVQ28*$C$28</f>
        <v>9.3603006800027791E+33</v>
      </c>
      <c r="FVU28" s="357">
        <f t="shared" ref="FVU28" si="2321">FVS28*$C$28</f>
        <v>9.6411097004028631E+33</v>
      </c>
      <c r="FVW28" s="357">
        <f t="shared" ref="FVW28" si="2322">FVU28*$C$28</f>
        <v>9.9303429914149496E+33</v>
      </c>
      <c r="FVY28" s="357">
        <f t="shared" ref="FVY28" si="2323">FVW28*$C$28</f>
        <v>1.0228253281157398E+34</v>
      </c>
      <c r="FWA28" s="357">
        <f t="shared" ref="FWA28" si="2324">FVY28*$C$28</f>
        <v>1.053510087959212E+34</v>
      </c>
      <c r="FWC28" s="357">
        <f t="shared" ref="FWC28" si="2325">FWA28*$C$28</f>
        <v>1.0851153905979884E+34</v>
      </c>
      <c r="FWE28" s="357">
        <f t="shared" ref="FWE28" si="2326">FWC28*$C$28</f>
        <v>1.1176688523159282E+34</v>
      </c>
      <c r="FWG28" s="357">
        <f t="shared" ref="FWG28" si="2327">FWE28*$C$28</f>
        <v>1.151198917885406E+34</v>
      </c>
      <c r="FWI28" s="357">
        <f t="shared" ref="FWI28" si="2328">FWG28*$C$28</f>
        <v>1.1857348854219681E+34</v>
      </c>
      <c r="FWK28" s="357">
        <f t="shared" ref="FWK28" si="2329">FWI28*$C$28</f>
        <v>1.2213069319846272E+34</v>
      </c>
      <c r="FWM28" s="357">
        <f t="shared" ref="FWM28" si="2330">FWK28*$C$28</f>
        <v>1.2579461399441661E+34</v>
      </c>
      <c r="FWO28" s="357">
        <f t="shared" ref="FWO28" si="2331">FWM28*$C$28</f>
        <v>1.295684524142491E+34</v>
      </c>
      <c r="FWQ28" s="357">
        <f t="shared" ref="FWQ28" si="2332">FWO28*$C$28</f>
        <v>1.3345550598667657E+34</v>
      </c>
      <c r="FWS28" s="357">
        <f t="shared" ref="FWS28" si="2333">FWQ28*$C$28</f>
        <v>1.3745917116627688E+34</v>
      </c>
      <c r="FWU28" s="357">
        <f t="shared" ref="FWU28" si="2334">FWS28*$C$28</f>
        <v>1.4158294630126518E+34</v>
      </c>
      <c r="FWW28" s="357">
        <f t="shared" ref="FWW28" si="2335">FWU28*$C$28</f>
        <v>1.4583043469030313E+34</v>
      </c>
      <c r="FWY28" s="357">
        <f t="shared" ref="FWY28" si="2336">FWW28*$C$28</f>
        <v>1.5020534773101224E+34</v>
      </c>
      <c r="FXA28" s="357">
        <f t="shared" ref="FXA28" si="2337">FWY28*$C$28</f>
        <v>1.547115081629426E+34</v>
      </c>
      <c r="FXC28" s="357">
        <f t="shared" ref="FXC28" si="2338">FXA28*$C$28</f>
        <v>1.5935285340783089E+34</v>
      </c>
      <c r="FXE28" s="357">
        <f t="shared" ref="FXE28" si="2339">FXC28*$C$28</f>
        <v>1.6413343901006582E+34</v>
      </c>
      <c r="FXG28" s="357">
        <f t="shared" ref="FXG28" si="2340">FXE28*$C$28</f>
        <v>1.690574421803678E+34</v>
      </c>
      <c r="FXI28" s="357">
        <f t="shared" ref="FXI28" si="2341">FXG28*$C$28</f>
        <v>1.7412916544577884E+34</v>
      </c>
      <c r="FXK28" s="357">
        <f t="shared" ref="FXK28" si="2342">FXI28*$C$28</f>
        <v>1.7935304040915222E+34</v>
      </c>
      <c r="FXM28" s="357">
        <f t="shared" ref="FXM28" si="2343">FXK28*$C$28</f>
        <v>1.8473363162142679E+34</v>
      </c>
      <c r="FXO28" s="357">
        <f t="shared" ref="FXO28" si="2344">FXM28*$C$28</f>
        <v>1.902756405700696E+34</v>
      </c>
      <c r="FXQ28" s="357">
        <f t="shared" ref="FXQ28" si="2345">FXO28*$C$28</f>
        <v>1.959839097871717E+34</v>
      </c>
      <c r="FXS28" s="357">
        <f t="shared" ref="FXS28" si="2346">FXQ28*$C$28</f>
        <v>2.0186342708078686E+34</v>
      </c>
      <c r="FXU28" s="357">
        <f t="shared" ref="FXU28" si="2347">FXS28*$C$28</f>
        <v>2.0791932989321049E+34</v>
      </c>
      <c r="FXW28" s="357">
        <f t="shared" ref="FXW28" si="2348">FXU28*$C$28</f>
        <v>2.1415690979000683E+34</v>
      </c>
      <c r="FXY28" s="357">
        <f t="shared" ref="FXY28" si="2349">FXW28*$C$28</f>
        <v>2.2058161708370706E+34</v>
      </c>
      <c r="FYA28" s="357">
        <f t="shared" ref="FYA28" si="2350">FXY28*$C$28</f>
        <v>2.2719906559621829E+34</v>
      </c>
      <c r="FYC28" s="357">
        <f t="shared" ref="FYC28" si="2351">FYA28*$C$28</f>
        <v>2.3401503756410484E+34</v>
      </c>
      <c r="FYE28" s="357">
        <f t="shared" ref="FYE28" si="2352">FYC28*$C$28</f>
        <v>2.4103548869102801E+34</v>
      </c>
      <c r="FYG28" s="357">
        <f t="shared" ref="FYG28" si="2353">FYE28*$C$28</f>
        <v>2.4826655335175886E+34</v>
      </c>
      <c r="FYI28" s="357">
        <f t="shared" ref="FYI28" si="2354">FYG28*$C$28</f>
        <v>2.5571454995231162E+34</v>
      </c>
      <c r="FYK28" s="357">
        <f t="shared" ref="FYK28" si="2355">FYI28*$C$28</f>
        <v>2.6338598645088099E+34</v>
      </c>
      <c r="FYM28" s="357">
        <f t="shared" ref="FYM28" si="2356">FYK28*$C$28</f>
        <v>2.7128756604440743E+34</v>
      </c>
      <c r="FYO28" s="357">
        <f t="shared" ref="FYO28" si="2357">FYM28*$C$28</f>
        <v>2.7942619302573966E+34</v>
      </c>
      <c r="FYQ28" s="357">
        <f t="shared" ref="FYQ28" si="2358">FYO28*$C$28</f>
        <v>2.8780897881651188E+34</v>
      </c>
      <c r="FYS28" s="357">
        <f t="shared" ref="FYS28" si="2359">FYQ28*$C$28</f>
        <v>2.9644324818100723E+34</v>
      </c>
      <c r="FYU28" s="357">
        <f t="shared" ref="FYU28" si="2360">FYS28*$C$28</f>
        <v>3.0533654562643747E+34</v>
      </c>
      <c r="FYW28" s="357">
        <f t="shared" ref="FYW28" si="2361">FYU28*$C$28</f>
        <v>3.1449664199523061E+34</v>
      </c>
      <c r="FYY28" s="357">
        <f t="shared" ref="FYY28" si="2362">FYW28*$C$28</f>
        <v>3.2393154125508752E+34</v>
      </c>
      <c r="FZA28" s="357">
        <f t="shared" ref="FZA28" si="2363">FYY28*$C$28</f>
        <v>3.3364948749274014E+34</v>
      </c>
      <c r="FZC28" s="357">
        <f t="shared" ref="FZC28" si="2364">FZA28*$C$28</f>
        <v>3.4365897211752237E+34</v>
      </c>
      <c r="FZE28" s="357">
        <f t="shared" ref="FZE28" si="2365">FZC28*$C$28</f>
        <v>3.5396874128104805E+34</v>
      </c>
      <c r="FZG28" s="357">
        <f t="shared" ref="FZG28" si="2366">FZE28*$C$28</f>
        <v>3.6458780351947949E+34</v>
      </c>
      <c r="FZI28" s="357">
        <f t="shared" ref="FZI28" si="2367">FZG28*$C$28</f>
        <v>3.7552543762506388E+34</v>
      </c>
      <c r="FZK28" s="357">
        <f t="shared" ref="FZK28" si="2368">FZI28*$C$28</f>
        <v>3.8679120075381583E+34</v>
      </c>
      <c r="FZM28" s="357">
        <f t="shared" ref="FZM28" si="2369">FZK28*$C$28</f>
        <v>3.9839493677643033E+34</v>
      </c>
      <c r="FZO28" s="357">
        <f t="shared" ref="FZO28" si="2370">FZM28*$C$28</f>
        <v>4.1034678487972326E+34</v>
      </c>
      <c r="FZQ28" s="357">
        <f t="shared" ref="FZQ28" si="2371">FZO28*$C$28</f>
        <v>4.2265718842611492E+34</v>
      </c>
      <c r="FZS28" s="357">
        <f t="shared" ref="FZS28" si="2372">FZQ28*$C$28</f>
        <v>4.353369040788984E+34</v>
      </c>
      <c r="FZU28" s="357">
        <f t="shared" ref="FZU28" si="2373">FZS28*$C$28</f>
        <v>4.4839701120126539E+34</v>
      </c>
      <c r="FZW28" s="357">
        <f t="shared" ref="FZW28" si="2374">FZU28*$C$28</f>
        <v>4.6184892153730338E+34</v>
      </c>
      <c r="FZY28" s="357">
        <f t="shared" ref="FZY28" si="2375">FZW28*$C$28</f>
        <v>4.7570438918342253E+34</v>
      </c>
      <c r="GAA28" s="357">
        <f t="shared" ref="GAA28" si="2376">FZY28*$C$28</f>
        <v>4.899755208589252E+34</v>
      </c>
      <c r="GAC28" s="357">
        <f t="shared" ref="GAC28" si="2377">GAA28*$C$28</f>
        <v>5.0467478648469296E+34</v>
      </c>
      <c r="GAE28" s="357">
        <f t="shared" ref="GAE28" si="2378">GAC28*$C$28</f>
        <v>5.1981503007923378E+34</v>
      </c>
      <c r="GAG28" s="357">
        <f t="shared" ref="GAG28" si="2379">GAE28*$C$28</f>
        <v>5.354094809816108E+34</v>
      </c>
      <c r="GAI28" s="357">
        <f t="shared" ref="GAI28" si="2380">GAG28*$C$28</f>
        <v>5.5147176541105916E+34</v>
      </c>
      <c r="GAK28" s="357">
        <f t="shared" ref="GAK28" si="2381">GAI28*$C$28</f>
        <v>5.6801591837339093E+34</v>
      </c>
      <c r="GAM28" s="357">
        <f t="shared" ref="GAM28" si="2382">GAK28*$C$28</f>
        <v>5.8505639592459267E+34</v>
      </c>
      <c r="GAO28" s="357">
        <f t="shared" ref="GAO28" si="2383">GAM28*$C$28</f>
        <v>6.0260808780233047E+34</v>
      </c>
      <c r="GAQ28" s="357">
        <f t="shared" ref="GAQ28" si="2384">GAO28*$C$28</f>
        <v>6.2068633043640041E+34</v>
      </c>
      <c r="GAS28" s="357">
        <f t="shared" ref="GAS28" si="2385">GAQ28*$C$28</f>
        <v>6.393069203494924E+34</v>
      </c>
      <c r="GAU28" s="357">
        <f t="shared" ref="GAU28" si="2386">GAS28*$C$28</f>
        <v>6.5848612795997716E+34</v>
      </c>
      <c r="GAW28" s="357">
        <f t="shared" ref="GAW28" si="2387">GAU28*$C$28</f>
        <v>6.7824071179877652E+34</v>
      </c>
      <c r="GAY28" s="357">
        <f t="shared" ref="GAY28" si="2388">GAW28*$C$28</f>
        <v>6.9858793315273986E+34</v>
      </c>
      <c r="GBA28" s="357">
        <f t="shared" ref="GBA28" si="2389">GAY28*$C$28</f>
        <v>7.1954557114732208E+34</v>
      </c>
      <c r="GBC28" s="357">
        <f t="shared" ref="GBC28" si="2390">GBA28*$C$28</f>
        <v>7.4113193828174175E+34</v>
      </c>
      <c r="GBE28" s="357">
        <f t="shared" ref="GBE28" si="2391">GBC28*$C$28</f>
        <v>7.6336589643019399E+34</v>
      </c>
      <c r="GBG28" s="357">
        <f t="shared" ref="GBG28" si="2392">GBE28*$C$28</f>
        <v>7.8626687332309979E+34</v>
      </c>
      <c r="GBI28" s="357">
        <f t="shared" ref="GBI28" si="2393">GBG28*$C$28</f>
        <v>8.0985487952279279E+34</v>
      </c>
      <c r="GBK28" s="357">
        <f t="shared" ref="GBK28" si="2394">GBI28*$C$28</f>
        <v>8.3415052590847662E+34</v>
      </c>
      <c r="GBM28" s="357">
        <f t="shared" ref="GBM28" si="2395">GBK28*$C$28</f>
        <v>8.5917504168573101E+34</v>
      </c>
      <c r="GBO28" s="357">
        <f t="shared" ref="GBO28" si="2396">GBM28*$C$28</f>
        <v>8.8495029293630294E+34</v>
      </c>
      <c r="GBQ28" s="357">
        <f t="shared" ref="GBQ28" si="2397">GBO28*$C$28</f>
        <v>9.1149880172439213E+34</v>
      </c>
      <c r="GBS28" s="357">
        <f t="shared" ref="GBS28" si="2398">GBQ28*$C$28</f>
        <v>9.3884376577612389E+34</v>
      </c>
      <c r="GBU28" s="357">
        <f t="shared" ref="GBU28" si="2399">GBS28*$C$28</f>
        <v>9.6700907874940764E+34</v>
      </c>
      <c r="GBW28" s="357">
        <f t="shared" ref="GBW28" si="2400">GBU28*$C$28</f>
        <v>9.9601935111188985E+34</v>
      </c>
      <c r="GBY28" s="357">
        <f t="shared" ref="GBY28" si="2401">GBW28*$C$28</f>
        <v>1.0258999316452465E+35</v>
      </c>
      <c r="GCA28" s="357">
        <f t="shared" ref="GCA28" si="2402">GBY28*$C$28</f>
        <v>1.0566769295946039E+35</v>
      </c>
      <c r="GCC28" s="357">
        <f t="shared" ref="GCC28" si="2403">GCA28*$C$28</f>
        <v>1.088377237482442E+35</v>
      </c>
      <c r="GCE28" s="357">
        <f t="shared" ref="GCE28" si="2404">GCC28*$C$28</f>
        <v>1.1210285546069152E+35</v>
      </c>
      <c r="GCG28" s="357">
        <f t="shared" ref="GCG28" si="2405">GCE28*$C$28</f>
        <v>1.1546594112451228E+35</v>
      </c>
      <c r="GCI28" s="357">
        <f t="shared" ref="GCI28" si="2406">GCG28*$C$28</f>
        <v>1.1892991935824766E+35</v>
      </c>
      <c r="GCK28" s="357">
        <f t="shared" ref="GCK28" si="2407">GCI28*$C$28</f>
        <v>1.2249781693899509E+35</v>
      </c>
      <c r="GCM28" s="357">
        <f t="shared" ref="GCM28" si="2408">GCK28*$C$28</f>
        <v>1.2617275144716494E+35</v>
      </c>
      <c r="GCO28" s="357">
        <f t="shared" ref="GCO28" si="2409">GCM28*$C$28</f>
        <v>1.2995793399057989E+35</v>
      </c>
      <c r="GCQ28" s="357">
        <f t="shared" ref="GCQ28" si="2410">GCO28*$C$28</f>
        <v>1.3385667201029729E+35</v>
      </c>
      <c r="GCS28" s="357">
        <f t="shared" ref="GCS28" si="2411">GCQ28*$C$28</f>
        <v>1.3787237217060621E+35</v>
      </c>
      <c r="GCU28" s="357">
        <f t="shared" ref="GCU28" si="2412">GCS28*$C$28</f>
        <v>1.420085433357244E+35</v>
      </c>
      <c r="GCW28" s="357">
        <f t="shared" ref="GCW28" si="2413">GCU28*$C$28</f>
        <v>1.4626879963579614E+35</v>
      </c>
      <c r="GCY28" s="357">
        <f t="shared" ref="GCY28" si="2414">GCW28*$C$28</f>
        <v>1.5065686362487003E+35</v>
      </c>
      <c r="GDA28" s="357">
        <f t="shared" ref="GDA28" si="2415">GCY28*$C$28</f>
        <v>1.5517656953361614E+35</v>
      </c>
      <c r="GDC28" s="357">
        <f t="shared" ref="GDC28" si="2416">GDA28*$C$28</f>
        <v>1.5983186661962463E+35</v>
      </c>
      <c r="GDE28" s="357">
        <f t="shared" ref="GDE28" si="2417">GDC28*$C$28</f>
        <v>1.6462682261821337E+35</v>
      </c>
      <c r="GDG28" s="357">
        <f t="shared" ref="GDG28" si="2418">GDE28*$C$28</f>
        <v>1.6956562729675979E+35</v>
      </c>
      <c r="GDI28" s="357">
        <f t="shared" ref="GDI28" si="2419">GDG28*$C$28</f>
        <v>1.746525961156626E+35</v>
      </c>
      <c r="GDK28" s="357">
        <f t="shared" ref="GDK28" si="2420">GDI28*$C$28</f>
        <v>1.7989217399913247E+35</v>
      </c>
      <c r="GDM28" s="357">
        <f t="shared" ref="GDM28" si="2421">GDK28*$C$28</f>
        <v>1.8528893921910645E+35</v>
      </c>
      <c r="GDO28" s="357">
        <f t="shared" ref="GDO28" si="2422">GDM28*$C$28</f>
        <v>1.9084760739567963E+35</v>
      </c>
      <c r="GDQ28" s="357">
        <f t="shared" ref="GDQ28" si="2423">GDO28*$C$28</f>
        <v>1.9657303561755001E+35</v>
      </c>
      <c r="GDS28" s="357">
        <f t="shared" ref="GDS28" si="2424">GDQ28*$C$28</f>
        <v>2.0247022668607652E+35</v>
      </c>
      <c r="GDU28" s="357">
        <f t="shared" ref="GDU28" si="2425">GDS28*$C$28</f>
        <v>2.0854433348665883E+35</v>
      </c>
      <c r="GDW28" s="357">
        <f t="shared" ref="GDW28" si="2426">GDU28*$C$28</f>
        <v>2.1480066349125861E+35</v>
      </c>
      <c r="GDY28" s="357">
        <f t="shared" ref="GDY28" si="2427">GDW28*$C$28</f>
        <v>2.2124468339599637E+35</v>
      </c>
      <c r="GEA28" s="357">
        <f t="shared" ref="GEA28" si="2428">GDY28*$C$28</f>
        <v>2.2788202389787626E+35</v>
      </c>
      <c r="GEC28" s="357">
        <f t="shared" ref="GEC28" si="2429">GEA28*$C$28</f>
        <v>2.3471848461481254E+35</v>
      </c>
      <c r="GEE28" s="357">
        <f t="shared" ref="GEE28" si="2430">GEC28*$C$28</f>
        <v>2.4176003915325692E+35</v>
      </c>
      <c r="GEG28" s="357">
        <f t="shared" ref="GEG28" si="2431">GEE28*$C$28</f>
        <v>2.4901284032785461E+35</v>
      </c>
      <c r="GEI28" s="357">
        <f t="shared" ref="GEI28" si="2432">GEG28*$C$28</f>
        <v>2.5648322553769027E+35</v>
      </c>
      <c r="GEK28" s="357">
        <f t="shared" ref="GEK28" si="2433">GEI28*$C$28</f>
        <v>2.6417772230382097E+35</v>
      </c>
      <c r="GEM28" s="357">
        <f t="shared" ref="GEM28" si="2434">GEK28*$C$28</f>
        <v>2.7210305397293559E+35</v>
      </c>
      <c r="GEO28" s="357">
        <f t="shared" ref="GEO28" si="2435">GEM28*$C$28</f>
        <v>2.8026614559212366E+35</v>
      </c>
      <c r="GEQ28" s="357">
        <f t="shared" ref="GEQ28" si="2436">GEO28*$C$28</f>
        <v>2.886741299598874E+35</v>
      </c>
      <c r="GES28" s="357">
        <f t="shared" ref="GES28" si="2437">GEQ28*$C$28</f>
        <v>2.9733435385868404E+35</v>
      </c>
      <c r="GEU28" s="357">
        <f t="shared" ref="GEU28" si="2438">GES28*$C$28</f>
        <v>3.0625438447444455E+35</v>
      </c>
      <c r="GEW28" s="357">
        <f t="shared" ref="GEW28" si="2439">GEU28*$C$28</f>
        <v>3.1544201600867789E+35</v>
      </c>
      <c r="GEY28" s="357">
        <f t="shared" ref="GEY28" si="2440">GEW28*$C$28</f>
        <v>3.2490527648893823E+35</v>
      </c>
      <c r="GFA28" s="357">
        <f t="shared" ref="GFA28" si="2441">GEY28*$C$28</f>
        <v>3.3465243478360635E+35</v>
      </c>
      <c r="GFC28" s="357">
        <f t="shared" ref="GFC28" si="2442">GFA28*$C$28</f>
        <v>3.4469200782711454E+35</v>
      </c>
      <c r="GFE28" s="357">
        <f t="shared" ref="GFE28" si="2443">GFC28*$C$28</f>
        <v>3.5503276806192801E+35</v>
      </c>
      <c r="GFG28" s="357">
        <f t="shared" ref="GFG28" si="2444">GFE28*$C$28</f>
        <v>3.6568375110378587E+35</v>
      </c>
      <c r="GFI28" s="357">
        <f t="shared" ref="GFI28" si="2445">GFG28*$C$28</f>
        <v>3.7665426363689945E+35</v>
      </c>
      <c r="GFK28" s="357">
        <f t="shared" ref="GFK28" si="2446">GFI28*$C$28</f>
        <v>3.8795389154600648E+35</v>
      </c>
      <c r="GFM28" s="357">
        <f t="shared" ref="GFM28" si="2447">GFK28*$C$28</f>
        <v>3.9959250829238669E+35</v>
      </c>
      <c r="GFO28" s="357">
        <f t="shared" ref="GFO28" si="2448">GFM28*$C$28</f>
        <v>4.1158028354115833E+35</v>
      </c>
      <c r="GFQ28" s="357">
        <f t="shared" ref="GFQ28" si="2449">GFO28*$C$28</f>
        <v>4.2392769204739312E+35</v>
      </c>
      <c r="GFS28" s="357">
        <f t="shared" ref="GFS28" si="2450">GFQ28*$C$28</f>
        <v>4.3664552280881491E+35</v>
      </c>
      <c r="GFU28" s="357">
        <f t="shared" ref="GFU28" si="2451">GFS28*$C$28</f>
        <v>4.4974488849307937E+35</v>
      </c>
      <c r="GFW28" s="357">
        <f t="shared" ref="GFW28" si="2452">GFU28*$C$28</f>
        <v>4.6323723514787176E+35</v>
      </c>
      <c r="GFY28" s="357">
        <f t="shared" ref="GFY28" si="2453">GFW28*$C$28</f>
        <v>4.7713435220230793E+35</v>
      </c>
      <c r="GGA28" s="357">
        <f t="shared" ref="GGA28" si="2454">GFY28*$C$28</f>
        <v>4.9144838276837714E+35</v>
      </c>
      <c r="GGC28" s="357">
        <f t="shared" ref="GGC28" si="2455">GGA28*$C$28</f>
        <v>5.0619183425142847E+35</v>
      </c>
      <c r="GGE28" s="357">
        <f t="shared" ref="GGE28" si="2456">GGC28*$C$28</f>
        <v>5.2137758927897133E+35</v>
      </c>
      <c r="GGG28" s="357">
        <f t="shared" ref="GGG28" si="2457">GGE28*$C$28</f>
        <v>5.3701891695734051E+35</v>
      </c>
      <c r="GGI28" s="357">
        <f t="shared" ref="GGI28" si="2458">GGG28*$C$28</f>
        <v>5.5312948446606077E+35</v>
      </c>
      <c r="GGK28" s="357">
        <f t="shared" ref="GGK28" si="2459">GGI28*$C$28</f>
        <v>5.697233690000426E+35</v>
      </c>
      <c r="GGM28" s="357">
        <f t="shared" ref="GGM28" si="2460">GGK28*$C$28</f>
        <v>5.8681507007004391E+35</v>
      </c>
      <c r="GGO28" s="357">
        <f t="shared" ref="GGO28" si="2461">GGM28*$C$28</f>
        <v>6.0441952217214525E+35</v>
      </c>
      <c r="GGQ28" s="357">
        <f t="shared" ref="GGQ28" si="2462">GGO28*$C$28</f>
        <v>6.2255210783730962E+35</v>
      </c>
      <c r="GGS28" s="357">
        <f t="shared" ref="GGS28" si="2463">GGQ28*$C$28</f>
        <v>6.4122867107242895E+35</v>
      </c>
      <c r="GGU28" s="357">
        <f t="shared" ref="GGU28" si="2464">GGS28*$C$28</f>
        <v>6.6046553120460181E+35</v>
      </c>
      <c r="GGW28" s="357">
        <f t="shared" ref="GGW28" si="2465">GGU28*$C$28</f>
        <v>6.8027949714073984E+35</v>
      </c>
      <c r="GGY28" s="357">
        <f t="shared" ref="GGY28" si="2466">GGW28*$C$28</f>
        <v>7.0068788205496209E+35</v>
      </c>
      <c r="GHA28" s="357">
        <f t="shared" ref="GHA28" si="2467">GGY28*$C$28</f>
        <v>7.2170851851661094E+35</v>
      </c>
      <c r="GHC28" s="357">
        <f t="shared" ref="GHC28" si="2468">GHA28*$C$28</f>
        <v>7.4335977407210921E+35</v>
      </c>
      <c r="GHE28" s="357">
        <f t="shared" ref="GHE28" si="2469">GHC28*$C$28</f>
        <v>7.6566056729427257E+35</v>
      </c>
      <c r="GHG28" s="357">
        <f t="shared" ref="GHG28" si="2470">GHE28*$C$28</f>
        <v>7.8863038431310072E+35</v>
      </c>
      <c r="GHI28" s="357">
        <f t="shared" ref="GHI28" si="2471">GHG28*$C$28</f>
        <v>8.1228929584249372E+35</v>
      </c>
      <c r="GHK28" s="357">
        <f t="shared" ref="GHK28" si="2472">GHI28*$C$28</f>
        <v>8.3665797471776853E+35</v>
      </c>
      <c r="GHM28" s="357">
        <f t="shared" ref="GHM28" si="2473">GHK28*$C$28</f>
        <v>8.6175771395930154E+35</v>
      </c>
      <c r="GHO28" s="357">
        <f t="shared" ref="GHO28" si="2474">GHM28*$C$28</f>
        <v>8.8761044537808057E+35</v>
      </c>
      <c r="GHQ28" s="357">
        <f t="shared" ref="GHQ28" si="2475">GHO28*$C$28</f>
        <v>9.1423875873942306E+35</v>
      </c>
      <c r="GHS28" s="357">
        <f t="shared" ref="GHS28" si="2476">GHQ28*$C$28</f>
        <v>9.4166592150160575E+35</v>
      </c>
      <c r="GHU28" s="357">
        <f t="shared" ref="GHU28" si="2477">GHS28*$C$28</f>
        <v>9.6991589914665392E+35</v>
      </c>
      <c r="GHW28" s="357">
        <f t="shared" ref="GHW28" si="2478">GHU28*$C$28</f>
        <v>9.9901337612105357E+35</v>
      </c>
      <c r="GHY28" s="357">
        <f t="shared" ref="GHY28" si="2479">GHW28*$C$28</f>
        <v>1.0289837774046853E+36</v>
      </c>
      <c r="GIA28" s="357">
        <f t="shared" ref="GIA28" si="2480">GHY28*$C$28</f>
        <v>1.0598532907268259E+36</v>
      </c>
      <c r="GIC28" s="357">
        <f t="shared" ref="GIC28" si="2481">GIA28*$C$28</f>
        <v>1.0916488894486306E+36</v>
      </c>
      <c r="GIE28" s="357">
        <f t="shared" ref="GIE28" si="2482">GIC28*$C$28</f>
        <v>1.1243983561320896E+36</v>
      </c>
      <c r="GIG28" s="357">
        <f t="shared" ref="GIG28" si="2483">GIE28*$C$28</f>
        <v>1.1581303068160523E+36</v>
      </c>
      <c r="GII28" s="357">
        <f t="shared" ref="GII28" si="2484">GIG28*$C$28</f>
        <v>1.1928742160205339E+36</v>
      </c>
      <c r="GIK28" s="357">
        <f t="shared" ref="GIK28" si="2485">GII28*$C$28</f>
        <v>1.22866044250115E+36</v>
      </c>
      <c r="GIM28" s="357">
        <f t="shared" ref="GIM28" si="2486">GIK28*$C$28</f>
        <v>1.2655202557761844E+36</v>
      </c>
      <c r="GIO28" s="357">
        <f t="shared" ref="GIO28" si="2487">GIM28*$C$28</f>
        <v>1.3034858634494699E+36</v>
      </c>
      <c r="GIQ28" s="357">
        <f t="shared" ref="GIQ28" si="2488">GIO28*$C$28</f>
        <v>1.3425904393529542E+36</v>
      </c>
      <c r="GIS28" s="357">
        <f t="shared" ref="GIS28" si="2489">GIQ28*$C$28</f>
        <v>1.382868152533543E+36</v>
      </c>
      <c r="GIU28" s="357">
        <f t="shared" ref="GIU28" si="2490">GIS28*$C$28</f>
        <v>1.4243541971095494E+36</v>
      </c>
      <c r="GIW28" s="357">
        <f t="shared" ref="GIW28" si="2491">GIU28*$C$28</f>
        <v>1.4670848230228358E+36</v>
      </c>
      <c r="GIY28" s="357">
        <f t="shared" ref="GIY28" si="2492">GIW28*$C$28</f>
        <v>1.5110973677135208E+36</v>
      </c>
      <c r="GJA28" s="357">
        <f t="shared" ref="GJA28" si="2493">GIY28*$C$28</f>
        <v>1.5564302887449265E+36</v>
      </c>
      <c r="GJC28" s="357">
        <f t="shared" ref="GJC28" si="2494">GJA28*$C$28</f>
        <v>1.6031231974072742E+36</v>
      </c>
      <c r="GJE28" s="357">
        <f t="shared" ref="GJE28" si="2495">GJC28*$C$28</f>
        <v>1.6512168933294926E+36</v>
      </c>
      <c r="GJG28" s="357">
        <f t="shared" ref="GJG28" si="2496">GJE28*$C$28</f>
        <v>1.7007534001293775E+36</v>
      </c>
      <c r="GJI28" s="357">
        <f t="shared" ref="GJI28" si="2497">GJG28*$C$28</f>
        <v>1.7517760021332588E+36</v>
      </c>
      <c r="GJK28" s="357">
        <f t="shared" ref="GJK28" si="2498">GJI28*$C$28</f>
        <v>1.8043292821972567E+36</v>
      </c>
      <c r="GJM28" s="357">
        <f t="shared" ref="GJM28" si="2499">GJK28*$C$28</f>
        <v>1.8584591606631745E+36</v>
      </c>
      <c r="GJO28" s="357">
        <f t="shared" ref="GJO28" si="2500">GJM28*$C$28</f>
        <v>1.9142129354830698E+36</v>
      </c>
      <c r="GJQ28" s="357">
        <f t="shared" ref="GJQ28" si="2501">GJO28*$C$28</f>
        <v>1.971639323547562E+36</v>
      </c>
      <c r="GJS28" s="357">
        <f t="shared" ref="GJS28" si="2502">GJQ28*$C$28</f>
        <v>2.0307885032539889E+36</v>
      </c>
      <c r="GJU28" s="357">
        <f t="shared" ref="GJU28" si="2503">GJS28*$C$28</f>
        <v>2.0917121583516085E+36</v>
      </c>
      <c r="GJW28" s="357">
        <f t="shared" ref="GJW28" si="2504">GJU28*$C$28</f>
        <v>2.1544635231021568E+36</v>
      </c>
      <c r="GJY28" s="357">
        <f t="shared" ref="GJY28" si="2505">GJW28*$C$28</f>
        <v>2.2190974287952217E+36</v>
      </c>
      <c r="GKA28" s="357">
        <f t="shared" ref="GKA28" si="2506">GJY28*$C$28</f>
        <v>2.2856703516590784E+36</v>
      </c>
      <c r="GKC28" s="357">
        <f t="shared" ref="GKC28" si="2507">GKA28*$C$28</f>
        <v>2.3542404622088509E+36</v>
      </c>
      <c r="GKE28" s="357">
        <f t="shared" ref="GKE28" si="2508">GKC28*$C$28</f>
        <v>2.4248676760751165E+36</v>
      </c>
      <c r="GKG28" s="357">
        <f t="shared" ref="GKG28" si="2509">GKE28*$C$28</f>
        <v>2.49761370635737E+36</v>
      </c>
      <c r="GKI28" s="357">
        <f t="shared" ref="GKI28" si="2510">GKG28*$C$28</f>
        <v>2.5725421175480913E+36</v>
      </c>
      <c r="GKK28" s="357">
        <f t="shared" ref="GKK28" si="2511">GKI28*$C$28</f>
        <v>2.6497183810745342E+36</v>
      </c>
      <c r="GKM28" s="357">
        <f t="shared" ref="GKM28" si="2512">GKK28*$C$28</f>
        <v>2.72920993250677E+36</v>
      </c>
      <c r="GKO28" s="357">
        <f t="shared" ref="GKO28" si="2513">GKM28*$C$28</f>
        <v>2.811086230481973E+36</v>
      </c>
      <c r="GKQ28" s="357">
        <f t="shared" ref="GKQ28" si="2514">GKO28*$C$28</f>
        <v>2.8954188173964324E+36</v>
      </c>
      <c r="GKS28" s="357">
        <f t="shared" ref="GKS28" si="2515">GKQ28*$C$28</f>
        <v>2.9822813819183256E+36</v>
      </c>
      <c r="GKU28" s="357">
        <f t="shared" ref="GKU28" si="2516">GKS28*$C$28</f>
        <v>3.0717498233758757E+36</v>
      </c>
      <c r="GKW28" s="357">
        <f t="shared" ref="GKW28" si="2517">GKU28*$C$28</f>
        <v>3.1639023180771522E+36</v>
      </c>
      <c r="GKY28" s="357">
        <f t="shared" ref="GKY28" si="2518">GKW28*$C$28</f>
        <v>3.2588193876194666E+36</v>
      </c>
      <c r="GLA28" s="357">
        <f t="shared" ref="GLA28" si="2519">GKY28*$C$28</f>
        <v>3.3565839692480505E+36</v>
      </c>
      <c r="GLC28" s="357">
        <f t="shared" ref="GLC28" si="2520">GLA28*$C$28</f>
        <v>3.4572814883254921E+36</v>
      </c>
      <c r="GLE28" s="357">
        <f t="shared" ref="GLE28" si="2521">GLC28*$C$28</f>
        <v>3.5609999329752571E+36</v>
      </c>
      <c r="GLG28" s="357">
        <f t="shared" ref="GLG28" si="2522">GLE28*$C$28</f>
        <v>3.6678299309645149E+36</v>
      </c>
      <c r="GLI28" s="357">
        <f t="shared" ref="GLI28" si="2523">GLG28*$C$28</f>
        <v>3.7778648288934506E+36</v>
      </c>
      <c r="GLK28" s="357">
        <f t="shared" ref="GLK28" si="2524">GLI28*$C$28</f>
        <v>3.8912007737602541E+36</v>
      </c>
      <c r="GLM28" s="357">
        <f t="shared" ref="GLM28" si="2525">GLK28*$C$28</f>
        <v>4.0079367969730619E+36</v>
      </c>
      <c r="GLO28" s="357">
        <f t="shared" ref="GLO28" si="2526">GLM28*$C$28</f>
        <v>4.1281749008822537E+36</v>
      </c>
      <c r="GLQ28" s="357">
        <f t="shared" ref="GLQ28" si="2527">GLO28*$C$28</f>
        <v>4.2520201479087216E+36</v>
      </c>
      <c r="GLS28" s="357">
        <f t="shared" ref="GLS28" si="2528">GLQ28*$C$28</f>
        <v>4.3795807523459836E+36</v>
      </c>
      <c r="GLU28" s="357">
        <f t="shared" ref="GLU28" si="2529">GLS28*$C$28</f>
        <v>4.5109681749163634E+36</v>
      </c>
      <c r="GLW28" s="357">
        <f t="shared" ref="GLW28" si="2530">GLU28*$C$28</f>
        <v>4.6462972201638545E+36</v>
      </c>
      <c r="GLY28" s="357">
        <f t="shared" ref="GLY28" si="2531">GLW28*$C$28</f>
        <v>4.7856861367687701E+36</v>
      </c>
      <c r="GMA28" s="357">
        <f t="shared" ref="GMA28" si="2532">GLY28*$C$28</f>
        <v>4.9292567208718333E+36</v>
      </c>
      <c r="GMC28" s="357">
        <f t="shared" ref="GMC28" si="2533">GMA28*$C$28</f>
        <v>5.0771344224979881E+36</v>
      </c>
      <c r="GME28" s="357">
        <f t="shared" ref="GME28" si="2534">GMC28*$C$28</f>
        <v>5.2294484551729279E+36</v>
      </c>
      <c r="GMG28" s="357">
        <f t="shared" ref="GMG28" si="2535">GME28*$C$28</f>
        <v>5.3863319088281155E+36</v>
      </c>
      <c r="GMI28" s="357">
        <f t="shared" ref="GMI28" si="2536">GMG28*$C$28</f>
        <v>5.5479218660929592E+36</v>
      </c>
      <c r="GMK28" s="357">
        <f t="shared" ref="GMK28" si="2537">GMI28*$C$28</f>
        <v>5.7143595220757481E+36</v>
      </c>
      <c r="GMM28" s="357">
        <f t="shared" ref="GMM28" si="2538">GMK28*$C$28</f>
        <v>5.8857903077380206E+36</v>
      </c>
      <c r="GMO28" s="357">
        <f t="shared" ref="GMO28" si="2539">GMM28*$C$28</f>
        <v>6.0623640169701613E+36</v>
      </c>
      <c r="GMQ28" s="357">
        <f t="shared" ref="GMQ28" si="2540">GMO28*$C$28</f>
        <v>6.2442349374792666E+36</v>
      </c>
      <c r="GMS28" s="357">
        <f t="shared" ref="GMS28" si="2541">GMQ28*$C$28</f>
        <v>6.4315619856036445E+36</v>
      </c>
      <c r="GMU28" s="357">
        <f t="shared" ref="GMU28" si="2542">GMS28*$C$28</f>
        <v>6.6245088451717536E+36</v>
      </c>
      <c r="GMW28" s="357">
        <f t="shared" ref="GMW28" si="2543">GMU28*$C$28</f>
        <v>6.8232441105269069E+36</v>
      </c>
      <c r="GMY28" s="357">
        <f t="shared" ref="GMY28" si="2544">GMW28*$C$28</f>
        <v>7.0279414338427146E+36</v>
      </c>
      <c r="GNA28" s="357">
        <f t="shared" ref="GNA28" si="2545">GMY28*$C$28</f>
        <v>7.2387796768579958E+36</v>
      </c>
      <c r="GNC28" s="357">
        <f t="shared" ref="GNC28" si="2546">GNA28*$C$28</f>
        <v>7.4559430671637359E+36</v>
      </c>
      <c r="GNE28" s="357">
        <f t="shared" ref="GNE28" si="2547">GNC28*$C$28</f>
        <v>7.679621359178648E+36</v>
      </c>
      <c r="GNG28" s="357">
        <f t="shared" ref="GNG28" si="2548">GNE28*$C$28</f>
        <v>7.9100099999540074E+36</v>
      </c>
      <c r="GNI28" s="357">
        <f t="shared" ref="GNI28" si="2549">GNG28*$C$28</f>
        <v>8.1473102999526277E+36</v>
      </c>
      <c r="GNK28" s="357">
        <f t="shared" ref="GNK28" si="2550">GNI28*$C$28</f>
        <v>8.3917296089512068E+36</v>
      </c>
      <c r="GNM28" s="357">
        <f t="shared" ref="GNM28" si="2551">GNK28*$C$28</f>
        <v>8.6434814972197436E+36</v>
      </c>
      <c r="GNO28" s="357">
        <f t="shared" ref="GNO28" si="2552">GNM28*$C$28</f>
        <v>8.9027859421363364E+36</v>
      </c>
      <c r="GNQ28" s="357">
        <f t="shared" ref="GNQ28" si="2553">GNO28*$C$28</f>
        <v>9.1698695204004267E+36</v>
      </c>
      <c r="GNS28" s="357">
        <f t="shared" ref="GNS28" si="2554">GNQ28*$C$28</f>
        <v>9.4449656060124401E+36</v>
      </c>
      <c r="GNU28" s="357">
        <f t="shared" ref="GNU28" si="2555">GNS28*$C$28</f>
        <v>9.7283145741928139E+36</v>
      </c>
      <c r="GNW28" s="357">
        <f t="shared" ref="GNW28" si="2556">GNU28*$C$28</f>
        <v>1.0020164011418598E+37</v>
      </c>
      <c r="GNY28" s="357">
        <f t="shared" ref="GNY28" si="2557">GNW28*$C$28</f>
        <v>1.0320768931761156E+37</v>
      </c>
      <c r="GOA28" s="357">
        <f t="shared" ref="GOA28" si="2558">GNY28*$C$28</f>
        <v>1.0630391999713991E+37</v>
      </c>
      <c r="GOC28" s="357">
        <f t="shared" ref="GOC28" si="2559">GOA28*$C$28</f>
        <v>1.0949303759705411E+37</v>
      </c>
      <c r="GOE28" s="357">
        <f t="shared" ref="GOE28" si="2560">GOC28*$C$28</f>
        <v>1.1277782872496574E+37</v>
      </c>
      <c r="GOG28" s="357">
        <f t="shared" ref="GOG28" si="2561">GOE28*$C$28</f>
        <v>1.1616116358671472E+37</v>
      </c>
      <c r="GOI28" s="357">
        <f t="shared" ref="GOI28" si="2562">GOG28*$C$28</f>
        <v>1.1964599849431616E+37</v>
      </c>
      <c r="GOK28" s="357">
        <f t="shared" ref="GOK28" si="2563">GOI28*$C$28</f>
        <v>1.2323537844914564E+37</v>
      </c>
      <c r="GOM28" s="357">
        <f t="shared" ref="GOM28" si="2564">GOK28*$C$28</f>
        <v>1.2693243980262002E+37</v>
      </c>
      <c r="GOO28" s="357">
        <f t="shared" ref="GOO28" si="2565">GOM28*$C$28</f>
        <v>1.3074041299669864E+37</v>
      </c>
      <c r="GOQ28" s="357">
        <f t="shared" ref="GOQ28" si="2566">GOO28*$C$28</f>
        <v>1.3466262538659959E+37</v>
      </c>
      <c r="GOS28" s="357">
        <f t="shared" ref="GOS28" si="2567">GOQ28*$C$28</f>
        <v>1.3870250414819759E+37</v>
      </c>
      <c r="GOU28" s="357">
        <f t="shared" ref="GOU28" si="2568">GOS28*$C$28</f>
        <v>1.4286357927264353E+37</v>
      </c>
      <c r="GOW28" s="357">
        <f t="shared" ref="GOW28" si="2569">GOU28*$C$28</f>
        <v>1.4714948665082285E+37</v>
      </c>
      <c r="GOY28" s="357">
        <f t="shared" ref="GOY28" si="2570">GOW28*$C$28</f>
        <v>1.5156397125034754E+37</v>
      </c>
      <c r="GPA28" s="357">
        <f t="shared" ref="GPA28" si="2571">GOY28*$C$28</f>
        <v>1.5611089038785797E+37</v>
      </c>
      <c r="GPC28" s="357">
        <f t="shared" ref="GPC28" si="2572">GPA28*$C$28</f>
        <v>1.6079421709949372E+37</v>
      </c>
      <c r="GPE28" s="357">
        <f t="shared" ref="GPE28" si="2573">GPC28*$C$28</f>
        <v>1.6561804361247853E+37</v>
      </c>
      <c r="GPG28" s="357">
        <f t="shared" ref="GPG28" si="2574">GPE28*$C$28</f>
        <v>1.705865849208529E+37</v>
      </c>
      <c r="GPI28" s="357">
        <f t="shared" ref="GPI28" si="2575">GPG28*$C$28</f>
        <v>1.7570418246847849E+37</v>
      </c>
      <c r="GPK28" s="357">
        <f t="shared" ref="GPK28" si="2576">GPI28*$C$28</f>
        <v>1.8097530794253284E+37</v>
      </c>
      <c r="GPM28" s="357">
        <f t="shared" ref="GPM28" si="2577">GPK28*$C$28</f>
        <v>1.8640456718080882E+37</v>
      </c>
      <c r="GPO28" s="357">
        <f t="shared" ref="GPO28" si="2578">GPM28*$C$28</f>
        <v>1.9199670419623308E+37</v>
      </c>
      <c r="GPQ28" s="357">
        <f t="shared" ref="GPQ28" si="2579">GPO28*$C$28</f>
        <v>1.9775660532212007E+37</v>
      </c>
      <c r="GPS28" s="357">
        <f t="shared" ref="GPS28" si="2580">GPQ28*$C$28</f>
        <v>2.0368930348178367E+37</v>
      </c>
      <c r="GPU28" s="357">
        <f t="shared" ref="GPU28" si="2581">GPS28*$C$28</f>
        <v>2.0979998258623717E+37</v>
      </c>
      <c r="GPW28" s="357">
        <f t="shared" ref="GPW28" si="2582">GPU28*$C$28</f>
        <v>2.1609398206382429E+37</v>
      </c>
      <c r="GPY28" s="357">
        <f t="shared" ref="GPY28" si="2583">GPW28*$C$28</f>
        <v>2.22576801525739E+37</v>
      </c>
      <c r="GQA28" s="357">
        <f t="shared" ref="GQA28" si="2584">GPY28*$C$28</f>
        <v>2.2925410557151119E+37</v>
      </c>
      <c r="GQC28" s="357">
        <f t="shared" ref="GQC28" si="2585">GQA28*$C$28</f>
        <v>2.3613172873865652E+37</v>
      </c>
      <c r="GQE28" s="357">
        <f t="shared" ref="GQE28" si="2586">GQC28*$C$28</f>
        <v>2.4321568060081622E+37</v>
      </c>
      <c r="GQG28" s="357">
        <f t="shared" ref="GQG28" si="2587">GQE28*$C$28</f>
        <v>2.5051215101884073E+37</v>
      </c>
      <c r="GQI28" s="357">
        <f t="shared" ref="GQI28" si="2588">GQG28*$C$28</f>
        <v>2.5802751554940594E+37</v>
      </c>
      <c r="GQK28" s="357">
        <f t="shared" ref="GQK28" si="2589">GQI28*$C$28</f>
        <v>2.6576834101588813E+37</v>
      </c>
      <c r="GQM28" s="357">
        <f t="shared" ref="GQM28" si="2590">GQK28*$C$28</f>
        <v>2.7374139124636477E+37</v>
      </c>
      <c r="GQO28" s="357">
        <f t="shared" ref="GQO28" si="2591">GQM28*$C$28</f>
        <v>2.8195363298375573E+37</v>
      </c>
      <c r="GQQ28" s="357">
        <f t="shared" ref="GQQ28" si="2592">GQO28*$C$28</f>
        <v>2.904122419732684E+37</v>
      </c>
      <c r="GQS28" s="357">
        <f t="shared" ref="GQS28" si="2593">GQQ28*$C$28</f>
        <v>2.9912460923246646E+37</v>
      </c>
      <c r="GQU28" s="357">
        <f t="shared" ref="GQU28" si="2594">GQS28*$C$28</f>
        <v>3.0809834750944044E+37</v>
      </c>
      <c r="GQW28" s="357">
        <f t="shared" ref="GQW28" si="2595">GQU28*$C$28</f>
        <v>3.1734129793472367E+37</v>
      </c>
      <c r="GQY28" s="357">
        <f t="shared" ref="GQY28" si="2596">GQW28*$C$28</f>
        <v>3.268615368727654E+37</v>
      </c>
      <c r="GRA28" s="357">
        <f t="shared" ref="GRA28" si="2597">GQY28*$C$28</f>
        <v>3.3666738297894839E+37</v>
      </c>
      <c r="GRC28" s="357">
        <f t="shared" ref="GRC28" si="2598">GRA28*$C$28</f>
        <v>3.4676740446831683E+37</v>
      </c>
      <c r="GRE28" s="357">
        <f t="shared" ref="GRE28" si="2599">GRC28*$C$28</f>
        <v>3.5717042660236634E+37</v>
      </c>
      <c r="GRG28" s="357">
        <f t="shared" ref="GRG28" si="2600">GRE28*$C$28</f>
        <v>3.6788553940043735E+37</v>
      </c>
      <c r="GRI28" s="357">
        <f t="shared" ref="GRI28" si="2601">GRG28*$C$28</f>
        <v>3.7892210558245048E+37</v>
      </c>
      <c r="GRK28" s="357">
        <f t="shared" ref="GRK28" si="2602">GRI28*$C$28</f>
        <v>3.9028976874992399E+37</v>
      </c>
      <c r="GRM28" s="357">
        <f t="shared" ref="GRM28" si="2603">GRK28*$C$28</f>
        <v>4.0199846181242172E+37</v>
      </c>
      <c r="GRO28" s="357">
        <f t="shared" ref="GRO28" si="2604">GRM28*$C$28</f>
        <v>4.1405841566679437E+37</v>
      </c>
      <c r="GRQ28" s="357">
        <f t="shared" ref="GRQ28" si="2605">GRO28*$C$28</f>
        <v>4.2648016813679824E+37</v>
      </c>
      <c r="GRS28" s="357">
        <f t="shared" ref="GRS28" si="2606">GRQ28*$C$28</f>
        <v>4.3927457318090217E+37</v>
      </c>
      <c r="GRU28" s="357">
        <f t="shared" ref="GRU28" si="2607">GRS28*$C$28</f>
        <v>4.5245281037632929E+37</v>
      </c>
      <c r="GRW28" s="357">
        <f t="shared" ref="GRW28" si="2608">GRU28*$C$28</f>
        <v>4.6602639468761922E+37</v>
      </c>
      <c r="GRY28" s="357">
        <f t="shared" ref="GRY28" si="2609">GRW28*$C$28</f>
        <v>4.8000718652824777E+37</v>
      </c>
      <c r="GSA28" s="357">
        <f t="shared" ref="GSA28" si="2610">GRY28*$C$28</f>
        <v>4.9440740212409522E+37</v>
      </c>
      <c r="GSC28" s="357">
        <f t="shared" ref="GSC28" si="2611">GSA28*$C$28</f>
        <v>5.0923962418781808E+37</v>
      </c>
      <c r="GSE28" s="357">
        <f t="shared" ref="GSE28" si="2612">GSC28*$C$28</f>
        <v>5.2451681291345263E+37</v>
      </c>
      <c r="GSG28" s="357">
        <f t="shared" ref="GSG28" si="2613">GSE28*$C$28</f>
        <v>5.4025231730085622E+37</v>
      </c>
      <c r="GSI28" s="357">
        <f t="shared" ref="GSI28" si="2614">GSG28*$C$28</f>
        <v>5.564598868198819E+37</v>
      </c>
      <c r="GSK28" s="357">
        <f t="shared" ref="GSK28" si="2615">GSI28*$C$28</f>
        <v>5.7315368342447839E+37</v>
      </c>
      <c r="GSM28" s="357">
        <f t="shared" ref="GSM28" si="2616">GSK28*$C$28</f>
        <v>5.9034829392721271E+37</v>
      </c>
      <c r="GSO28" s="357">
        <f t="shared" ref="GSO28" si="2617">GSM28*$C$28</f>
        <v>6.0805874274502909E+37</v>
      </c>
      <c r="GSQ28" s="357">
        <f t="shared" ref="GSQ28" si="2618">GSO28*$C$28</f>
        <v>6.2630050502737997E+37</v>
      </c>
      <c r="GSS28" s="357">
        <f t="shared" ref="GSS28" si="2619">GSQ28*$C$28</f>
        <v>6.4508952017820142E+37</v>
      </c>
      <c r="GSU28" s="357">
        <f t="shared" ref="GSU28" si="2620">GSS28*$C$28</f>
        <v>6.644422057835475E+37</v>
      </c>
      <c r="GSW28" s="357">
        <f t="shared" ref="GSW28" si="2621">GSU28*$C$28</f>
        <v>6.8437547195705393E+37</v>
      </c>
      <c r="GSY28" s="357">
        <f t="shared" ref="GSY28" si="2622">GSW28*$C$28</f>
        <v>7.0490673611576554E+37</v>
      </c>
      <c r="GTA28" s="357">
        <f t="shared" ref="GTA28" si="2623">GSY28*$C$28</f>
        <v>7.2605393819923852E+37</v>
      </c>
      <c r="GTC28" s="357">
        <f t="shared" ref="GTC28" si="2624">GTA28*$C$28</f>
        <v>7.478355563452157E+37</v>
      </c>
      <c r="GTE28" s="357">
        <f t="shared" ref="GTE28" si="2625">GTC28*$C$28</f>
        <v>7.7027062303557219E+37</v>
      </c>
      <c r="GTG28" s="357">
        <f t="shared" ref="GTG28" si="2626">GTE28*$C$28</f>
        <v>7.9337874172663935E+37</v>
      </c>
      <c r="GTI28" s="357">
        <f t="shared" ref="GTI28" si="2627">GTG28*$C$28</f>
        <v>8.1718010397843854E+37</v>
      </c>
      <c r="GTK28" s="357">
        <f t="shared" ref="GTK28" si="2628">GTI28*$C$28</f>
        <v>8.4169550709779168E+37</v>
      </c>
      <c r="GTM28" s="357">
        <f t="shared" ref="GTM28" si="2629">GTK28*$C$28</f>
        <v>8.6694637231072548E+37</v>
      </c>
      <c r="GTO28" s="357">
        <f t="shared" ref="GTO28" si="2630">GTM28*$C$28</f>
        <v>8.9295476348004718E+37</v>
      </c>
      <c r="GTQ28" s="357">
        <f t="shared" ref="GTQ28" si="2631">GTO28*$C$28</f>
        <v>9.1974340638444854E+37</v>
      </c>
      <c r="GTS28" s="357">
        <f t="shared" ref="GTS28" si="2632">GTQ28*$C$28</f>
        <v>9.4733570857598205E+37</v>
      </c>
      <c r="GTU28" s="357">
        <f t="shared" ref="GTU28" si="2633">GTS28*$C$28</f>
        <v>9.7575577983326159E+37</v>
      </c>
      <c r="GTW28" s="357">
        <f t="shared" ref="GTW28" si="2634">GTU28*$C$28</f>
        <v>1.0050284532282595E+38</v>
      </c>
      <c r="GTY28" s="357">
        <f t="shared" ref="GTY28" si="2635">GTW28*$C$28</f>
        <v>1.0351793068251072E+38</v>
      </c>
      <c r="GUA28" s="357">
        <f t="shared" ref="GUA28" si="2636">GTY28*$C$28</f>
        <v>1.0662346860298605E+38</v>
      </c>
      <c r="GUC28" s="357">
        <f t="shared" ref="GUC28" si="2637">GUA28*$C$28</f>
        <v>1.0982217266107563E+38</v>
      </c>
      <c r="GUE28" s="357">
        <f t="shared" ref="GUE28" si="2638">GUC28*$C$28</f>
        <v>1.1311683784090791E+38</v>
      </c>
      <c r="GUG28" s="357">
        <f t="shared" ref="GUG28" si="2639">GUE28*$C$28</f>
        <v>1.1651034297613514E+38</v>
      </c>
      <c r="GUI28" s="357">
        <f t="shared" ref="GUI28" si="2640">GUG28*$C$28</f>
        <v>1.200056532654192E+38</v>
      </c>
      <c r="GUK28" s="357">
        <f t="shared" ref="GUK28" si="2641">GUI28*$C$28</f>
        <v>1.2360582286338178E+38</v>
      </c>
      <c r="GUM28" s="357">
        <f t="shared" ref="GUM28" si="2642">GUK28*$C$28</f>
        <v>1.2731399754928323E+38</v>
      </c>
      <c r="GUO28" s="357">
        <f t="shared" ref="GUO28" si="2643">GUM28*$C$28</f>
        <v>1.3113341747576172E+38</v>
      </c>
      <c r="GUQ28" s="357">
        <f t="shared" ref="GUQ28" si="2644">GUO28*$C$28</f>
        <v>1.3506742000003457E+38</v>
      </c>
      <c r="GUS28" s="357">
        <f t="shared" ref="GUS28" si="2645">GUQ28*$C$28</f>
        <v>1.3911944260003562E+38</v>
      </c>
      <c r="GUU28" s="357">
        <f t="shared" ref="GUU28" si="2646">GUS28*$C$28</f>
        <v>1.4329302587803669E+38</v>
      </c>
      <c r="GUW28" s="357">
        <f t="shared" ref="GUW28" si="2647">GUU28*$C$28</f>
        <v>1.4759181665437779E+38</v>
      </c>
      <c r="GUY28" s="357">
        <f t="shared" ref="GUY28" si="2648">GUW28*$C$28</f>
        <v>1.5201957115400912E+38</v>
      </c>
      <c r="GVA28" s="357">
        <f t="shared" ref="GVA28" si="2649">GUY28*$C$28</f>
        <v>1.565801582886294E+38</v>
      </c>
      <c r="GVC28" s="357">
        <f t="shared" ref="GVC28" si="2650">GVA28*$C$28</f>
        <v>1.6127756303728828E+38</v>
      </c>
      <c r="GVE28" s="357">
        <f t="shared" ref="GVE28" si="2651">GVC28*$C$28</f>
        <v>1.6611588992840693E+38</v>
      </c>
      <c r="GVG28" s="357">
        <f t="shared" ref="GVG28" si="2652">GVE28*$C$28</f>
        <v>1.7109936662625914E+38</v>
      </c>
      <c r="GVI28" s="357">
        <f t="shared" ref="GVI28" si="2653">GVG28*$C$28</f>
        <v>1.762323476250469E+38</v>
      </c>
      <c r="GVK28" s="357">
        <f t="shared" ref="GVK28" si="2654">GVI28*$C$28</f>
        <v>1.8151931805379832E+38</v>
      </c>
      <c r="GVM28" s="357">
        <f t="shared" ref="GVM28" si="2655">GVK28*$C$28</f>
        <v>1.8696489759541228E+38</v>
      </c>
      <c r="GVO28" s="357">
        <f t="shared" ref="GVO28" si="2656">GVM28*$C$28</f>
        <v>1.9257384452327466E+38</v>
      </c>
      <c r="GVQ28" s="357">
        <f t="shared" ref="GVQ28" si="2657">GVO28*$C$28</f>
        <v>1.9835105985897291E+38</v>
      </c>
      <c r="GVS28" s="357">
        <f t="shared" ref="GVS28" si="2658">GVQ28*$C$28</f>
        <v>2.043015916547421E+38</v>
      </c>
      <c r="GVU28" s="357">
        <f t="shared" ref="GVU28" si="2659">GVS28*$C$28</f>
        <v>2.1043063940438436E+38</v>
      </c>
      <c r="GVW28" s="357">
        <f t="shared" ref="GVW28" si="2660">GVU28*$C$28</f>
        <v>2.1674355858651588E+38</v>
      </c>
      <c r="GVY28" s="357">
        <f t="shared" ref="GVY28" si="2661">GVW28*$C$28</f>
        <v>2.2324586534411138E+38</v>
      </c>
      <c r="GWA28" s="357">
        <f t="shared" ref="GWA28" si="2662">GVY28*$C$28</f>
        <v>2.2994324130443472E+38</v>
      </c>
      <c r="GWC28" s="357">
        <f t="shared" ref="GWC28" si="2663">GWA28*$C$28</f>
        <v>2.3684153854356778E+38</v>
      </c>
      <c r="GWE28" s="357">
        <f t="shared" ref="GWE28" si="2664">GWC28*$C$28</f>
        <v>2.439467846998748E+38</v>
      </c>
      <c r="GWG28" s="357">
        <f t="shared" ref="GWG28" si="2665">GWE28*$C$28</f>
        <v>2.5126518824087106E+38</v>
      </c>
      <c r="GWI28" s="357">
        <f t="shared" ref="GWI28" si="2666">GWG28*$C$28</f>
        <v>2.5880314388809719E+38</v>
      </c>
      <c r="GWK28" s="357">
        <f t="shared" ref="GWK28" si="2667">GWI28*$C$28</f>
        <v>2.6656723820474013E+38</v>
      </c>
      <c r="GWM28" s="357">
        <f t="shared" ref="GWM28" si="2668">GWK28*$C$28</f>
        <v>2.7456425535088233E+38</v>
      </c>
      <c r="GWO28" s="357">
        <f t="shared" ref="GWO28" si="2669">GWM28*$C$28</f>
        <v>2.8280118301140882E+38</v>
      </c>
      <c r="GWQ28" s="357">
        <f t="shared" ref="GWQ28" si="2670">GWO28*$C$28</f>
        <v>2.9128521850175108E+38</v>
      </c>
      <c r="GWS28" s="357">
        <f t="shared" ref="GWS28" si="2671">GWQ28*$C$28</f>
        <v>3.0002377505680361E+38</v>
      </c>
      <c r="GWU28" s="357">
        <f t="shared" ref="GWU28" si="2672">GWS28*$C$28</f>
        <v>3.0902448830850771E+38</v>
      </c>
      <c r="GWW28" s="357">
        <f t="shared" ref="GWW28" si="2673">GWU28*$C$28</f>
        <v>3.1829522295776295E+38</v>
      </c>
      <c r="GWY28" s="357">
        <f t="shared" ref="GWY28" si="2674">GWW28*$C$28</f>
        <v>3.2784407964649585E+38</v>
      </c>
      <c r="GXA28" s="357">
        <f t="shared" ref="GXA28" si="2675">GWY28*$C$28</f>
        <v>3.3767940203589072E+38</v>
      </c>
      <c r="GXC28" s="357">
        <f t="shared" ref="GXC28" si="2676">GXA28*$C$28</f>
        <v>3.4780978409696742E+38</v>
      </c>
      <c r="GXE28" s="357">
        <f t="shared" ref="GXE28" si="2677">GXC28*$C$28</f>
        <v>3.5824407761987647E+38</v>
      </c>
      <c r="GXG28" s="357">
        <f t="shared" ref="GXG28" si="2678">GXE28*$C$28</f>
        <v>3.6899139994847278E+38</v>
      </c>
      <c r="GXI28" s="357">
        <f t="shared" ref="GXI28" si="2679">GXG28*$C$28</f>
        <v>3.8006114194692697E+38</v>
      </c>
      <c r="GXK28" s="357">
        <f t="shared" ref="GXK28" si="2680">GXI28*$C$28</f>
        <v>3.9146297620533479E+38</v>
      </c>
      <c r="GXM28" s="357">
        <f t="shared" ref="GXM28" si="2681">GXK28*$C$28</f>
        <v>4.0320686549149484E+38</v>
      </c>
      <c r="GXO28" s="357">
        <f t="shared" ref="GXO28" si="2682">GXM28*$C$28</f>
        <v>4.1530307145623971E+38</v>
      </c>
      <c r="GXQ28" s="357">
        <f t="shared" ref="GXQ28" si="2683">GXO28*$C$28</f>
        <v>4.2776216359992694E+38</v>
      </c>
      <c r="GXS28" s="357">
        <f t="shared" ref="GXS28" si="2684">GXQ28*$C$28</f>
        <v>4.4059502850792474E+38</v>
      </c>
      <c r="GXU28" s="357">
        <f t="shared" ref="GXU28" si="2685">GXS28*$C$28</f>
        <v>4.5381287936316249E+38</v>
      </c>
      <c r="GXW28" s="357">
        <f t="shared" ref="GXW28" si="2686">GXU28*$C$28</f>
        <v>4.674272657440574E+38</v>
      </c>
      <c r="GXY28" s="357">
        <f t="shared" ref="GXY28" si="2687">GXW28*$C$28</f>
        <v>4.8145008371637912E+38</v>
      </c>
      <c r="GYA28" s="357">
        <f t="shared" ref="GYA28" si="2688">GXY28*$C$28</f>
        <v>4.9589358622787049E+38</v>
      </c>
      <c r="GYC28" s="357">
        <f t="shared" ref="GYC28" si="2689">GYA28*$C$28</f>
        <v>5.1077039381470661E+38</v>
      </c>
      <c r="GYE28" s="357">
        <f t="shared" ref="GYE28" si="2690">GYC28*$C$28</f>
        <v>5.260935056291478E+38</v>
      </c>
      <c r="GYG28" s="357">
        <f t="shared" ref="GYG28" si="2691">GYE28*$C$28</f>
        <v>5.4187631079802228E+38</v>
      </c>
      <c r="GYI28" s="357">
        <f t="shared" ref="GYI28" si="2692">GYG28*$C$28</f>
        <v>5.5813260012196297E+38</v>
      </c>
      <c r="GYK28" s="357">
        <f t="shared" ref="GYK28" si="2693">GYI28*$C$28</f>
        <v>5.7487657812562188E+38</v>
      </c>
      <c r="GYM28" s="357">
        <f t="shared" ref="GYM28" si="2694">GYK28*$C$28</f>
        <v>5.9212287546939058E+38</v>
      </c>
      <c r="GYO28" s="357">
        <f t="shared" ref="GYO28" si="2695">GYM28*$C$28</f>
        <v>6.0988656173347232E+38</v>
      </c>
      <c r="GYQ28" s="357">
        <f t="shared" ref="GYQ28" si="2696">GYO28*$C$28</f>
        <v>6.2818315858547651E+38</v>
      </c>
      <c r="GYS28" s="357">
        <f t="shared" ref="GYS28" si="2697">GYQ28*$C$28</f>
        <v>6.4702865334304085E+38</v>
      </c>
      <c r="GYU28" s="357">
        <f t="shared" ref="GYU28" si="2698">GYS28*$C$28</f>
        <v>6.6643951294333212E+38</v>
      </c>
      <c r="GYW28" s="357">
        <f t="shared" ref="GYW28" si="2699">GYU28*$C$28</f>
        <v>6.8643269833163213E+38</v>
      </c>
      <c r="GYY28" s="357">
        <f t="shared" ref="GYY28" si="2700">GYW28*$C$28</f>
        <v>7.0702567928158111E+38</v>
      </c>
      <c r="GZA28" s="357">
        <f t="shared" ref="GZA28" si="2701">GYY28*$C$28</f>
        <v>7.2823644966002853E+38</v>
      </c>
      <c r="GZC28" s="357">
        <f t="shared" ref="GZC28" si="2702">GZA28*$C$28</f>
        <v>7.500835431498294E+38</v>
      </c>
      <c r="GZE28" s="357">
        <f t="shared" ref="GZE28" si="2703">GZC28*$C$28</f>
        <v>7.7258604944432427E+38</v>
      </c>
      <c r="GZG28" s="357">
        <f t="shared" ref="GZG28" si="2704">GZE28*$C$28</f>
        <v>7.9576363092765397E+38</v>
      </c>
      <c r="GZI28" s="357">
        <f t="shared" ref="GZI28" si="2705">GZG28*$C$28</f>
        <v>8.1963653985548359E+38</v>
      </c>
      <c r="GZK28" s="357">
        <f t="shared" ref="GZK28" si="2706">GZI28*$C$28</f>
        <v>8.4422563605114814E+38</v>
      </c>
      <c r="GZM28" s="357">
        <f t="shared" ref="GZM28" si="2707">GZK28*$C$28</f>
        <v>8.695524051326826E+38</v>
      </c>
      <c r="GZO28" s="357">
        <f t="shared" ref="GZO28" si="2708">GZM28*$C$28</f>
        <v>8.9563897728666313E+38</v>
      </c>
      <c r="GZQ28" s="357">
        <f t="shared" ref="GZQ28" si="2709">GZO28*$C$28</f>
        <v>9.2250814660526305E+38</v>
      </c>
      <c r="GZS28" s="357">
        <f t="shared" ref="GZS28" si="2710">GZQ28*$C$28</f>
        <v>9.5018339100342095E+38</v>
      </c>
      <c r="GZU28" s="357">
        <f t="shared" ref="GZU28" si="2711">GZS28*$C$28</f>
        <v>9.7868889273352366E+38</v>
      </c>
      <c r="GZW28" s="357">
        <f t="shared" ref="GZW28" si="2712">GZU28*$C$28</f>
        <v>1.0080495595155294E+39</v>
      </c>
      <c r="GZY28" s="357">
        <f t="shared" ref="GZY28" si="2713">GZW28*$C$28</f>
        <v>1.0382910463009954E+39</v>
      </c>
      <c r="HAA28" s="357">
        <f t="shared" ref="HAA28" si="2714">GZY28*$C$28</f>
        <v>1.0694397776900253E+39</v>
      </c>
      <c r="HAC28" s="357">
        <f t="shared" ref="HAC28" si="2715">HAA28*$C$28</f>
        <v>1.101522971020726E+39</v>
      </c>
      <c r="HAE28" s="357">
        <f t="shared" ref="HAE28" si="2716">HAC28*$C$28</f>
        <v>1.1345686601513478E+39</v>
      </c>
      <c r="HAG28" s="357">
        <f t="shared" ref="HAG28" si="2717">HAE28*$C$28</f>
        <v>1.1686057199558883E+39</v>
      </c>
      <c r="HAI28" s="357">
        <f t="shared" ref="HAI28" si="2718">HAG28*$C$28</f>
        <v>1.203663891554565E+39</v>
      </c>
      <c r="HAK28" s="357">
        <f t="shared" ref="HAK28" si="2719">HAI28*$C$28</f>
        <v>1.2397738083012019E+39</v>
      </c>
      <c r="HAM28" s="357">
        <f t="shared" ref="HAM28" si="2720">HAK28*$C$28</f>
        <v>1.276967022550238E+39</v>
      </c>
      <c r="HAO28" s="357">
        <f t="shared" ref="HAO28" si="2721">HAM28*$C$28</f>
        <v>1.3152760332267451E+39</v>
      </c>
      <c r="HAQ28" s="357">
        <f t="shared" ref="HAQ28" si="2722">HAO28*$C$28</f>
        <v>1.3547343142235475E+39</v>
      </c>
      <c r="HAS28" s="357">
        <f t="shared" ref="HAS28" si="2723">HAQ28*$C$28</f>
        <v>1.3953763436502538E+39</v>
      </c>
      <c r="HAU28" s="357">
        <f t="shared" ref="HAU28" si="2724">HAS28*$C$28</f>
        <v>1.4372376339597616E+39</v>
      </c>
      <c r="HAW28" s="357">
        <f t="shared" ref="HAW28" si="2725">HAU28*$C$28</f>
        <v>1.4803547629785544E+39</v>
      </c>
      <c r="HAY28" s="357">
        <f t="shared" ref="HAY28" si="2726">HAW28*$C$28</f>
        <v>1.524765405867911E+39</v>
      </c>
      <c r="HBA28" s="357">
        <f t="shared" ref="HBA28" si="2727">HAY28*$C$28</f>
        <v>1.5705083680439483E+39</v>
      </c>
      <c r="HBC28" s="357">
        <f t="shared" ref="HBC28" si="2728">HBA28*$C$28</f>
        <v>1.6176236190852668E+39</v>
      </c>
      <c r="HBE28" s="357">
        <f t="shared" ref="HBE28" si="2729">HBC28*$C$28</f>
        <v>1.6661523276578249E+39</v>
      </c>
      <c r="HBG28" s="357">
        <f t="shared" ref="HBG28" si="2730">HBE28*$C$28</f>
        <v>1.7161368974875596E+39</v>
      </c>
      <c r="HBI28" s="357">
        <f t="shared" ref="HBI28" si="2731">HBG28*$C$28</f>
        <v>1.7676210044121865E+39</v>
      </c>
      <c r="HBK28" s="357">
        <f t="shared" ref="HBK28" si="2732">HBI28*$C$28</f>
        <v>1.8206496345445523E+39</v>
      </c>
      <c r="HBM28" s="357">
        <f t="shared" ref="HBM28" si="2733">HBK28*$C$28</f>
        <v>1.8752691235808889E+39</v>
      </c>
      <c r="HBO28" s="357">
        <f t="shared" ref="HBO28" si="2734">HBM28*$C$28</f>
        <v>1.9315271972883154E+39</v>
      </c>
      <c r="HBQ28" s="357">
        <f t="shared" ref="HBQ28" si="2735">HBO28*$C$28</f>
        <v>1.989473013206965E+39</v>
      </c>
      <c r="HBS28" s="357">
        <f t="shared" ref="HBS28" si="2736">HBQ28*$C$28</f>
        <v>2.049157203603174E+39</v>
      </c>
      <c r="HBU28" s="357">
        <f t="shared" ref="HBU28" si="2737">HBS28*$C$28</f>
        <v>2.1106319197112693E+39</v>
      </c>
      <c r="HBW28" s="357">
        <f t="shared" ref="HBW28" si="2738">HBU28*$C$28</f>
        <v>2.1739508773026075E+39</v>
      </c>
      <c r="HBY28" s="357">
        <f t="shared" ref="HBY28" si="2739">HBW28*$C$28</f>
        <v>2.2391694036216858E+39</v>
      </c>
      <c r="HCA28" s="357">
        <f t="shared" ref="HCA28" si="2740">HBY28*$C$28</f>
        <v>2.3063444857303364E+39</v>
      </c>
      <c r="HCC28" s="357">
        <f t="shared" ref="HCC28" si="2741">HCA28*$C$28</f>
        <v>2.3755348203022465E+39</v>
      </c>
      <c r="HCE28" s="357">
        <f t="shared" ref="HCE28" si="2742">HCC28*$C$28</f>
        <v>2.4468008649113138E+39</v>
      </c>
      <c r="HCG28" s="357">
        <f t="shared" ref="HCG28" si="2743">HCE28*$C$28</f>
        <v>2.5202048908586532E+39</v>
      </c>
      <c r="HCI28" s="357">
        <f t="shared" ref="HCI28" si="2744">HCG28*$C$28</f>
        <v>2.5958110375844129E+39</v>
      </c>
      <c r="HCK28" s="357">
        <f t="shared" ref="HCK28" si="2745">HCI28*$C$28</f>
        <v>2.6736853687119452E+39</v>
      </c>
      <c r="HCM28" s="357">
        <f t="shared" ref="HCM28" si="2746">HCK28*$C$28</f>
        <v>2.7538959297733037E+39</v>
      </c>
      <c r="HCO28" s="357">
        <f t="shared" ref="HCO28" si="2747">HCM28*$C$28</f>
        <v>2.8365128076665026E+39</v>
      </c>
      <c r="HCQ28" s="357">
        <f t="shared" ref="HCQ28" si="2748">HCO28*$C$28</f>
        <v>2.9216081918964976E+39</v>
      </c>
      <c r="HCS28" s="357">
        <f t="shared" ref="HCS28" si="2749">HCQ28*$C$28</f>
        <v>3.0092564376533923E+39</v>
      </c>
      <c r="HCU28" s="357">
        <f t="shared" ref="HCU28" si="2750">HCS28*$C$28</f>
        <v>3.0995341307829944E+39</v>
      </c>
      <c r="HCW28" s="357">
        <f t="shared" ref="HCW28" si="2751">HCU28*$C$28</f>
        <v>3.1925201547064845E+39</v>
      </c>
      <c r="HCY28" s="357">
        <f t="shared" ref="HCY28" si="2752">HCW28*$C$28</f>
        <v>3.2882957593476791E+39</v>
      </c>
      <c r="HDA28" s="357">
        <f t="shared" ref="HDA28" si="2753">HCY28*$C$28</f>
        <v>3.3869446321281094E+39</v>
      </c>
      <c r="HDC28" s="357">
        <f t="shared" ref="HDC28" si="2754">HDA28*$C$28</f>
        <v>3.4885529710919526E+39</v>
      </c>
      <c r="HDE28" s="357">
        <f t="shared" ref="HDE28" si="2755">HDC28*$C$28</f>
        <v>3.5932095602247114E+39</v>
      </c>
      <c r="HDG28" s="357">
        <f t="shared" ref="HDG28" si="2756">HDE28*$C$28</f>
        <v>3.7010058470314526E+39</v>
      </c>
      <c r="HDI28" s="357">
        <f t="shared" ref="HDI28" si="2757">HDG28*$C$28</f>
        <v>3.8120360224423963E+39</v>
      </c>
      <c r="HDK28" s="357">
        <f t="shared" ref="HDK28" si="2758">HDI28*$C$28</f>
        <v>3.9263971031156685E+39</v>
      </c>
      <c r="HDM28" s="357">
        <f t="shared" ref="HDM28" si="2759">HDK28*$C$28</f>
        <v>4.0441890162091384E+39</v>
      </c>
      <c r="HDO28" s="357">
        <f t="shared" ref="HDO28" si="2760">HDM28*$C$28</f>
        <v>4.1655146866954125E+39</v>
      </c>
      <c r="HDQ28" s="357">
        <f t="shared" ref="HDQ28" si="2761">HDO28*$C$28</f>
        <v>4.2904801272962751E+39</v>
      </c>
      <c r="HDS28" s="357">
        <f t="shared" ref="HDS28" si="2762">HDQ28*$C$28</f>
        <v>4.4191945311151637E+39</v>
      </c>
      <c r="HDU28" s="357">
        <f t="shared" ref="HDU28" si="2763">HDS28*$C$28</f>
        <v>4.5517703670486187E+39</v>
      </c>
      <c r="HDW28" s="357">
        <f t="shared" ref="HDW28" si="2764">HDU28*$C$28</f>
        <v>4.6883234780600774E+39</v>
      </c>
      <c r="HDY28" s="357">
        <f t="shared" ref="HDY28" si="2765">HDW28*$C$28</f>
        <v>4.82897318240188E+39</v>
      </c>
      <c r="HEA28" s="357">
        <f t="shared" ref="HEA28" si="2766">HDY28*$C$28</f>
        <v>4.9738423778739365E+39</v>
      </c>
      <c r="HEC28" s="357">
        <f t="shared" ref="HEC28" si="2767">HEA28*$C$28</f>
        <v>5.1230576492101544E+39</v>
      </c>
      <c r="HEE28" s="357">
        <f t="shared" ref="HEE28" si="2768">HEC28*$C$28</f>
        <v>5.2767493786864592E+39</v>
      </c>
      <c r="HEG28" s="357">
        <f t="shared" ref="HEG28" si="2769">HEE28*$C$28</f>
        <v>5.4350518600470533E+39</v>
      </c>
      <c r="HEI28" s="357">
        <f t="shared" ref="HEI28" si="2770">HEG28*$C$28</f>
        <v>5.5981034158484651E+39</v>
      </c>
      <c r="HEK28" s="357">
        <f t="shared" ref="HEK28" si="2771">HEI28*$C$28</f>
        <v>5.7660465183239192E+39</v>
      </c>
      <c r="HEM28" s="357">
        <f t="shared" ref="HEM28" si="2772">HEK28*$C$28</f>
        <v>5.9390279138736368E+39</v>
      </c>
      <c r="HEO28" s="357">
        <f t="shared" ref="HEO28" si="2773">HEM28*$C$28</f>
        <v>6.1171987512898462E+39</v>
      </c>
      <c r="HEQ28" s="357">
        <f t="shared" ref="HEQ28" si="2774">HEO28*$C$28</f>
        <v>6.3007147138285422E+39</v>
      </c>
      <c r="HES28" s="357">
        <f t="shared" ref="HES28" si="2775">HEQ28*$C$28</f>
        <v>6.4897361552433984E+39</v>
      </c>
      <c r="HEU28" s="357">
        <f t="shared" ref="HEU28" si="2776">HES28*$C$28</f>
        <v>6.6844282399007004E+39</v>
      </c>
      <c r="HEW28" s="357">
        <f t="shared" ref="HEW28" si="2777">HEU28*$C$28</f>
        <v>6.884961087097722E+39</v>
      </c>
      <c r="HEY28" s="357">
        <f t="shared" ref="HEY28" si="2778">HEW28*$C$28</f>
        <v>7.0915099197106541E+39</v>
      </c>
      <c r="HFA28" s="357">
        <f t="shared" ref="HFA28" si="2779">HEY28*$C$28</f>
        <v>7.3042552173019739E+39</v>
      </c>
      <c r="HFC28" s="357">
        <f t="shared" ref="HFC28" si="2780">HFA28*$C$28</f>
        <v>7.5233828738210332E+39</v>
      </c>
      <c r="HFE28" s="357">
        <f t="shared" ref="HFE28" si="2781">HFC28*$C$28</f>
        <v>7.749084360035664E+39</v>
      </c>
      <c r="HFG28" s="357">
        <f t="shared" ref="HFG28" si="2782">HFE28*$C$28</f>
        <v>7.9815568908367344E+39</v>
      </c>
      <c r="HFI28" s="357">
        <f t="shared" ref="HFI28" si="2783">HFG28*$C$28</f>
        <v>8.2210035975618363E+39</v>
      </c>
      <c r="HFK28" s="357">
        <f t="shared" ref="HFK28" si="2784">HFI28*$C$28</f>
        <v>8.4676337054886923E+39</v>
      </c>
      <c r="HFM28" s="357">
        <f t="shared" ref="HFM28" si="2785">HFK28*$C$28</f>
        <v>8.721662716653353E+39</v>
      </c>
      <c r="HFO28" s="357">
        <f t="shared" ref="HFO28" si="2786">HFM28*$C$28</f>
        <v>8.983312598152954E+39</v>
      </c>
      <c r="HFQ28" s="357">
        <f t="shared" ref="HFQ28" si="2787">HFO28*$C$28</f>
        <v>9.2528119760975429E+39</v>
      </c>
      <c r="HFS28" s="357">
        <f t="shared" ref="HFS28" si="2788">HFQ28*$C$28</f>
        <v>9.5303963353804696E+39</v>
      </c>
      <c r="HFU28" s="357">
        <f t="shared" ref="HFU28" si="2789">HFS28*$C$28</f>
        <v>9.8163082254418844E+39</v>
      </c>
      <c r="HFW28" s="357">
        <f t="shared" ref="HFW28" si="2790">HFU28*$C$28</f>
        <v>1.0110797472205141E+40</v>
      </c>
      <c r="HFY28" s="357">
        <f t="shared" ref="HFY28" si="2791">HFW28*$C$28</f>
        <v>1.0414121396371295E+40</v>
      </c>
      <c r="HGA28" s="357">
        <f t="shared" ref="HGA28" si="2792">HFY28*$C$28</f>
        <v>1.0726545038262434E+40</v>
      </c>
      <c r="HGC28" s="357">
        <f t="shared" ref="HGC28" si="2793">HGA28*$C$28</f>
        <v>1.1048341389410309E+40</v>
      </c>
      <c r="HGE28" s="357">
        <f t="shared" ref="HGE28" si="2794">HGC28*$C$28</f>
        <v>1.1379791631092618E+40</v>
      </c>
      <c r="HGG28" s="357">
        <f t="shared" ref="HGG28" si="2795">HGE28*$C$28</f>
        <v>1.1721185380025397E+40</v>
      </c>
      <c r="HGI28" s="357">
        <f t="shared" ref="HGI28" si="2796">HGG28*$C$28</f>
        <v>1.2072820941426158E+40</v>
      </c>
      <c r="HGK28" s="357">
        <f t="shared" ref="HGK28" si="2797">HGI28*$C$28</f>
        <v>1.2435005569668944E+40</v>
      </c>
      <c r="HGM28" s="357">
        <f t="shared" ref="HGM28" si="2798">HGK28*$C$28</f>
        <v>1.2808055736759012E+40</v>
      </c>
      <c r="HGO28" s="357">
        <f t="shared" ref="HGO28" si="2799">HGM28*$C$28</f>
        <v>1.3192297408861784E+40</v>
      </c>
      <c r="HGQ28" s="357">
        <f t="shared" ref="HGQ28" si="2800">HGO28*$C$28</f>
        <v>1.3588066331127637E+40</v>
      </c>
      <c r="HGS28" s="357">
        <f t="shared" ref="HGS28" si="2801">HGQ28*$C$28</f>
        <v>1.3995708321061466E+40</v>
      </c>
      <c r="HGU28" s="357">
        <f t="shared" ref="HGU28" si="2802">HGS28*$C$28</f>
        <v>1.441557957069331E+40</v>
      </c>
      <c r="HGW28" s="357">
        <f t="shared" ref="HGW28" si="2803">HGU28*$C$28</f>
        <v>1.4848046957814109E+40</v>
      </c>
      <c r="HGY28" s="357">
        <f t="shared" ref="HGY28" si="2804">HGW28*$C$28</f>
        <v>1.5293488366548533E+40</v>
      </c>
      <c r="HHA28" s="357">
        <f t="shared" ref="HHA28" si="2805">HGY28*$C$28</f>
        <v>1.5752293017544988E+40</v>
      </c>
      <c r="HHC28" s="357">
        <f t="shared" ref="HHC28" si="2806">HHA28*$C$28</f>
        <v>1.6224861808071339E+40</v>
      </c>
      <c r="HHE28" s="357">
        <f t="shared" ref="HHE28" si="2807">HHC28*$C$28</f>
        <v>1.6711607662313478E+40</v>
      </c>
      <c r="HHG28" s="357">
        <f t="shared" ref="HHG28" si="2808">HHE28*$C$28</f>
        <v>1.7212955892182883E+40</v>
      </c>
      <c r="HHI28" s="357">
        <f t="shared" ref="HHI28" si="2809">HHG28*$C$28</f>
        <v>1.7729344568948369E+40</v>
      </c>
      <c r="HHK28" s="357">
        <f t="shared" ref="HHK28" si="2810">HHI28*$C$28</f>
        <v>1.826122490601682E+40</v>
      </c>
      <c r="HHM28" s="357">
        <f t="shared" ref="HHM28" si="2811">HHK28*$C$28</f>
        <v>1.8809061653197324E+40</v>
      </c>
      <c r="HHO28" s="357">
        <f t="shared" ref="HHO28" si="2812">HHM28*$C$28</f>
        <v>1.9373333502793245E+40</v>
      </c>
      <c r="HHQ28" s="357">
        <f t="shared" ref="HHQ28" si="2813">HHO28*$C$28</f>
        <v>1.9954533507877042E+40</v>
      </c>
      <c r="HHS28" s="357">
        <f t="shared" ref="HHS28" si="2814">HHQ28*$C$28</f>
        <v>2.0553169513113354E+40</v>
      </c>
      <c r="HHU28" s="357">
        <f t="shared" ref="HHU28" si="2815">HHS28*$C$28</f>
        <v>2.1169764598506756E+40</v>
      </c>
      <c r="HHW28" s="357">
        <f t="shared" ref="HHW28" si="2816">HHU28*$C$28</f>
        <v>2.1804857536461958E+40</v>
      </c>
      <c r="HHY28" s="357">
        <f t="shared" ref="HHY28" si="2817">HHW28*$C$28</f>
        <v>2.2459003262555817E+40</v>
      </c>
      <c r="HIA28" s="357">
        <f t="shared" ref="HIA28" si="2818">HHY28*$C$28</f>
        <v>2.3132773360432491E+40</v>
      </c>
      <c r="HIC28" s="357">
        <f t="shared" ref="HIC28" si="2819">HIA28*$C$28</f>
        <v>2.3826756561245466E+40</v>
      </c>
      <c r="HIE28" s="357">
        <f t="shared" ref="HIE28" si="2820">HIC28*$C$28</f>
        <v>2.4541559258082832E+40</v>
      </c>
      <c r="HIG28" s="357">
        <f t="shared" ref="HIG28" si="2821">HIE28*$C$28</f>
        <v>2.5277806035825319E+40</v>
      </c>
      <c r="HII28" s="357">
        <f t="shared" ref="HII28" si="2822">HIG28*$C$28</f>
        <v>2.6036140216900081E+40</v>
      </c>
      <c r="HIK28" s="357">
        <f t="shared" ref="HIK28" si="2823">HII28*$C$28</f>
        <v>2.6817224423407086E+40</v>
      </c>
      <c r="HIM28" s="357">
        <f t="shared" ref="HIM28" si="2824">HIK28*$C$28</f>
        <v>2.7621741156109298E+40</v>
      </c>
      <c r="HIO28" s="357">
        <f t="shared" ref="HIO28" si="2825">HIM28*$C$28</f>
        <v>2.845039339079258E+40</v>
      </c>
      <c r="HIQ28" s="357">
        <f t="shared" ref="HIQ28" si="2826">HIO28*$C$28</f>
        <v>2.9303905192516356E+40</v>
      </c>
      <c r="HIS28" s="357">
        <f t="shared" ref="HIS28" si="2827">HIQ28*$C$28</f>
        <v>3.018302234829185E+40</v>
      </c>
      <c r="HIU28" s="357">
        <f t="shared" ref="HIU28" si="2828">HIS28*$C$28</f>
        <v>3.1088513018740604E+40</v>
      </c>
      <c r="HIW28" s="357">
        <f t="shared" ref="HIW28" si="2829">HIU28*$C$28</f>
        <v>3.2021168409302823E+40</v>
      </c>
      <c r="HIY28" s="357">
        <f t="shared" ref="HIY28" si="2830">HIW28*$C$28</f>
        <v>3.2981803461581909E+40</v>
      </c>
      <c r="HJA28" s="357">
        <f t="shared" ref="HJA28" si="2831">HIY28*$C$28</f>
        <v>3.3971257565429368E+40</v>
      </c>
      <c r="HJC28" s="357">
        <f t="shared" ref="HJC28" si="2832">HJA28*$C$28</f>
        <v>3.4990395292392248E+40</v>
      </c>
      <c r="HJE28" s="357">
        <f t="shared" ref="HJE28" si="2833">HJC28*$C$28</f>
        <v>3.6040107151164016E+40</v>
      </c>
      <c r="HJG28" s="357">
        <f t="shared" ref="HJG28" si="2834">HJE28*$C$28</f>
        <v>3.7121310365698939E+40</v>
      </c>
      <c r="HJI28" s="357">
        <f t="shared" ref="HJI28" si="2835">HJG28*$C$28</f>
        <v>3.8234949676669906E+40</v>
      </c>
      <c r="HJK28" s="357">
        <f t="shared" ref="HJK28" si="2836">HJI28*$C$28</f>
        <v>3.9381998166970003E+40</v>
      </c>
      <c r="HJM28" s="357">
        <f t="shared" ref="HJM28" si="2837">HJK28*$C$28</f>
        <v>4.0563458111979106E+40</v>
      </c>
      <c r="HJO28" s="357">
        <f t="shared" ref="HJO28" si="2838">HJM28*$C$28</f>
        <v>4.178036185533848E+40</v>
      </c>
      <c r="HJQ28" s="357">
        <f t="shared" ref="HJQ28" si="2839">HJO28*$C$28</f>
        <v>4.3033772710998638E+40</v>
      </c>
      <c r="HJS28" s="357">
        <f t="shared" ref="HJS28" si="2840">HJQ28*$C$28</f>
        <v>4.4324785892328597E+40</v>
      </c>
      <c r="HJU28" s="357">
        <f t="shared" ref="HJU28" si="2841">HJS28*$C$28</f>
        <v>4.5654529469098453E+40</v>
      </c>
      <c r="HJW28" s="357">
        <f t="shared" ref="HJW28" si="2842">HJU28*$C$28</f>
        <v>4.7024165353171405E+40</v>
      </c>
      <c r="HJY28" s="357">
        <f t="shared" ref="HJY28" si="2843">HJW28*$C$28</f>
        <v>4.8434890313766548E+40</v>
      </c>
      <c r="HKA28" s="357">
        <f t="shared" ref="HKA28" si="2844">HJY28*$C$28</f>
        <v>4.988793702317955E+40</v>
      </c>
      <c r="HKC28" s="357">
        <f t="shared" ref="HKC28" si="2845">HKA28*$C$28</f>
        <v>5.1384575133874936E+40</v>
      </c>
      <c r="HKE28" s="357">
        <f t="shared" ref="HKE28" si="2846">HKC28*$C$28</f>
        <v>5.2926112387891184E+40</v>
      </c>
      <c r="HKG28" s="357">
        <f t="shared" ref="HKG28" si="2847">HKE28*$C$28</f>
        <v>5.4513895759527917E+40</v>
      </c>
      <c r="HKI28" s="357">
        <f t="shared" ref="HKI28" si="2848">HKG28*$C$28</f>
        <v>5.6149312632313752E+40</v>
      </c>
      <c r="HKK28" s="357">
        <f t="shared" ref="HKK28" si="2849">HKI28*$C$28</f>
        <v>5.7833792011283166E+40</v>
      </c>
      <c r="HKM28" s="357">
        <f t="shared" ref="HKM28" si="2850">HKK28*$C$28</f>
        <v>5.9568805771621661E+40</v>
      </c>
      <c r="HKO28" s="357">
        <f t="shared" ref="HKO28" si="2851">HKM28*$C$28</f>
        <v>6.1355869944770313E+40</v>
      </c>
      <c r="HKQ28" s="357">
        <f t="shared" ref="HKQ28" si="2852">HKO28*$C$28</f>
        <v>6.319654604311342E+40</v>
      </c>
      <c r="HKS28" s="357">
        <f t="shared" ref="HKS28" si="2853">HKQ28*$C$28</f>
        <v>6.5092442424406821E+40</v>
      </c>
      <c r="HKU28" s="357">
        <f t="shared" ref="HKU28" si="2854">HKS28*$C$28</f>
        <v>6.7045215697139029E+40</v>
      </c>
      <c r="HKW28" s="357">
        <f t="shared" ref="HKW28" si="2855">HKU28*$C$28</f>
        <v>6.90565721680532E+40</v>
      </c>
      <c r="HKY28" s="357">
        <f t="shared" ref="HKY28" si="2856">HKW28*$C$28</f>
        <v>7.1128269333094798E+40</v>
      </c>
      <c r="HLA28" s="357">
        <f t="shared" ref="HLA28" si="2857">HKY28*$C$28</f>
        <v>7.3262117413087643E+40</v>
      </c>
      <c r="HLC28" s="357">
        <f t="shared" ref="HLC28" si="2858">HLA28*$C$28</f>
        <v>7.545998093548027E+40</v>
      </c>
      <c r="HLE28" s="357">
        <f t="shared" ref="HLE28" si="2859">HLC28*$C$28</f>
        <v>7.7723780363544679E+40</v>
      </c>
      <c r="HLG28" s="357">
        <f t="shared" ref="HLG28" si="2860">HLE28*$C$28</f>
        <v>8.005549377445102E+40</v>
      </c>
      <c r="HLI28" s="357">
        <f t="shared" ref="HLI28" si="2861">HLG28*$C$28</f>
        <v>8.2457158587684554E+40</v>
      </c>
      <c r="HLK28" s="357">
        <f t="shared" ref="HLK28" si="2862">HLI28*$C$28</f>
        <v>8.4930873345315096E+40</v>
      </c>
      <c r="HLM28" s="357">
        <f t="shared" ref="HLM28" si="2863">HLK28*$C$28</f>
        <v>8.7478799545674548E+40</v>
      </c>
      <c r="HLO28" s="357">
        <f t="shared" ref="HLO28" si="2864">HLM28*$C$28</f>
        <v>9.0103163532044788E+40</v>
      </c>
      <c r="HLQ28" s="357">
        <f t="shared" ref="HLQ28" si="2865">HLO28*$C$28</f>
        <v>9.280625843800614E+40</v>
      </c>
      <c r="HLS28" s="357">
        <f t="shared" ref="HLS28" si="2866">HLQ28*$C$28</f>
        <v>9.5590446191146325E+40</v>
      </c>
      <c r="HLU28" s="357">
        <f t="shared" ref="HLU28" si="2867">HLS28*$C$28</f>
        <v>9.8458159576880713E+40</v>
      </c>
      <c r="HLW28" s="357">
        <f t="shared" ref="HLW28" si="2868">HLU28*$C$28</f>
        <v>1.0141190436418714E+41</v>
      </c>
      <c r="HLY28" s="357">
        <f t="shared" ref="HLY28" si="2869">HLW28*$C$28</f>
        <v>1.0445426149511276E+41</v>
      </c>
      <c r="HMA28" s="357">
        <f t="shared" ref="HMA28" si="2870">HLY28*$C$28</f>
        <v>1.0758788933996614E+41</v>
      </c>
      <c r="HMC28" s="357">
        <f t="shared" ref="HMC28" si="2871">HMA28*$C$28</f>
        <v>1.1081552602016512E+41</v>
      </c>
      <c r="HME28" s="357">
        <f t="shared" ref="HME28" si="2872">HMC28*$C$28</f>
        <v>1.1413999180077007E+41</v>
      </c>
      <c r="HMG28" s="357">
        <f t="shared" ref="HMG28" si="2873">HME28*$C$28</f>
        <v>1.1756419155479317E+41</v>
      </c>
      <c r="HMI28" s="357">
        <f t="shared" ref="HMI28" si="2874">HMG28*$C$28</f>
        <v>1.2109111730143696E+41</v>
      </c>
      <c r="HMK28" s="357">
        <f t="shared" ref="HMK28" si="2875">HMI28*$C$28</f>
        <v>1.2472385082048008E+41</v>
      </c>
      <c r="HMM28" s="357">
        <f t="shared" ref="HMM28" si="2876">HMK28*$C$28</f>
        <v>1.2846556634509447E+41</v>
      </c>
      <c r="HMO28" s="357">
        <f t="shared" ref="HMO28" si="2877">HMM28*$C$28</f>
        <v>1.3231953333544732E+41</v>
      </c>
      <c r="HMQ28" s="357">
        <f t="shared" ref="HMQ28" si="2878">HMO28*$C$28</f>
        <v>1.3628911933551074E+41</v>
      </c>
      <c r="HMS28" s="357">
        <f t="shared" ref="HMS28" si="2879">HMQ28*$C$28</f>
        <v>1.4037779291557608E+41</v>
      </c>
      <c r="HMU28" s="357">
        <f t="shared" ref="HMU28" si="2880">HMS28*$C$28</f>
        <v>1.4458912670304336E+41</v>
      </c>
      <c r="HMW28" s="357">
        <f t="shared" ref="HMW28" si="2881">HMU28*$C$28</f>
        <v>1.4892680050413466E+41</v>
      </c>
      <c r="HMY28" s="357">
        <f t="shared" ref="HMY28" si="2882">HMW28*$C$28</f>
        <v>1.533946045192587E+41</v>
      </c>
      <c r="HNA28" s="357">
        <f t="shared" ref="HNA28" si="2883">HMY28*$C$28</f>
        <v>1.5799644265483647E+41</v>
      </c>
      <c r="HNC28" s="357">
        <f t="shared" ref="HNC28" si="2884">HNA28*$C$28</f>
        <v>1.6273633593448158E+41</v>
      </c>
      <c r="HNE28" s="357">
        <f t="shared" ref="HNE28" si="2885">HNC28*$C$28</f>
        <v>1.6761842601251603E+41</v>
      </c>
      <c r="HNG28" s="357">
        <f t="shared" ref="HNG28" si="2886">HNE28*$C$28</f>
        <v>1.7264697879289152E+41</v>
      </c>
      <c r="HNI28" s="357">
        <f t="shared" ref="HNI28" si="2887">HNG28*$C$28</f>
        <v>1.7782638815667827E+41</v>
      </c>
      <c r="HNK28" s="357">
        <f t="shared" ref="HNK28" si="2888">HNI28*$C$28</f>
        <v>1.8316117980137863E+41</v>
      </c>
      <c r="HNM28" s="357">
        <f t="shared" ref="HNM28" si="2889">HNK28*$C$28</f>
        <v>1.8865601519541998E+41</v>
      </c>
      <c r="HNO28" s="357">
        <f t="shared" ref="HNO28" si="2890">HNM28*$C$28</f>
        <v>1.9431569565128257E+41</v>
      </c>
      <c r="HNQ28" s="357">
        <f t="shared" ref="HNQ28" si="2891">HNO28*$C$28</f>
        <v>2.0014516652082105E+41</v>
      </c>
      <c r="HNS28" s="357">
        <f t="shared" ref="HNS28" si="2892">HNQ28*$C$28</f>
        <v>2.0614952151644569E+41</v>
      </c>
      <c r="HNU28" s="357">
        <f t="shared" ref="HNU28" si="2893">HNS28*$C$28</f>
        <v>2.1233400716193905E+41</v>
      </c>
      <c r="HNW28" s="357">
        <f t="shared" ref="HNW28" si="2894">HNU28*$C$28</f>
        <v>2.1870402737679725E+41</v>
      </c>
      <c r="HNY28" s="357">
        <f t="shared" ref="HNY28" si="2895">HNW28*$C$28</f>
        <v>2.2526514819810117E+41</v>
      </c>
      <c r="HOA28" s="357">
        <f t="shared" ref="HOA28" si="2896">HNY28*$C$28</f>
        <v>2.320231026440442E+41</v>
      </c>
      <c r="HOC28" s="357">
        <f t="shared" ref="HOC28" si="2897">HOA28*$C$28</f>
        <v>2.3898379572336551E+41</v>
      </c>
      <c r="HOE28" s="357">
        <f t="shared" ref="HOE28" si="2898">HOC28*$C$28</f>
        <v>2.4615330959506647E+41</v>
      </c>
      <c r="HOG28" s="357">
        <f t="shared" ref="HOG28" si="2899">HOE28*$C$28</f>
        <v>2.5353790888291846E+41</v>
      </c>
      <c r="HOI28" s="357">
        <f t="shared" ref="HOI28" si="2900">HOG28*$C$28</f>
        <v>2.6114404614940601E+41</v>
      </c>
      <c r="HOK28" s="357">
        <f t="shared" ref="HOK28" si="2901">HOI28*$C$28</f>
        <v>2.6897836753388818E+41</v>
      </c>
      <c r="HOM28" s="357">
        <f t="shared" ref="HOM28" si="2902">HOK28*$C$28</f>
        <v>2.7704771855990484E+41</v>
      </c>
      <c r="HOO28" s="357">
        <f t="shared" ref="HOO28" si="2903">HOM28*$C$28</f>
        <v>2.8535915011670199E+41</v>
      </c>
      <c r="HOQ28" s="357">
        <f t="shared" ref="HOQ28" si="2904">HOO28*$C$28</f>
        <v>2.9391992462020307E+41</v>
      </c>
      <c r="HOS28" s="357">
        <f t="shared" ref="HOS28" si="2905">HOQ28*$C$28</f>
        <v>3.0273752235880919E+41</v>
      </c>
      <c r="HOU28" s="357">
        <f t="shared" ref="HOU28" si="2906">HOS28*$C$28</f>
        <v>3.1181964802957346E+41</v>
      </c>
      <c r="HOW28" s="357">
        <f t="shared" ref="HOW28" si="2907">HOU28*$C$28</f>
        <v>3.2117423747046067E+41</v>
      </c>
      <c r="HOY28" s="357">
        <f t="shared" ref="HOY28" si="2908">HOW28*$C$28</f>
        <v>3.3080946459457451E+41</v>
      </c>
      <c r="HPA28" s="357">
        <f t="shared" ref="HPA28" si="2909">HOY28*$C$28</f>
        <v>3.4073374853241177E+41</v>
      </c>
      <c r="HPC28" s="357">
        <f t="shared" ref="HPC28" si="2910">HPA28*$C$28</f>
        <v>3.509557609883841E+41</v>
      </c>
      <c r="HPE28" s="357">
        <f t="shared" ref="HPE28" si="2911">HPC28*$C$28</f>
        <v>3.6148443381803567E+41</v>
      </c>
      <c r="HPG28" s="357">
        <f t="shared" ref="HPG28" si="2912">HPE28*$C$28</f>
        <v>3.7232896683257678E+41</v>
      </c>
      <c r="HPI28" s="357">
        <f t="shared" ref="HPI28" si="2913">HPG28*$C$28</f>
        <v>3.8349883583755413E+41</v>
      </c>
      <c r="HPK28" s="357">
        <f t="shared" ref="HPK28" si="2914">HPI28*$C$28</f>
        <v>3.9500380091268073E+41</v>
      </c>
      <c r="HPM28" s="357">
        <f t="shared" ref="HPM28" si="2915">HPK28*$C$28</f>
        <v>4.0685391494006113E+41</v>
      </c>
      <c r="HPO28" s="357">
        <f t="shared" ref="HPO28" si="2916">HPM28*$C$28</f>
        <v>4.1905953238826301E+41</v>
      </c>
      <c r="HPQ28" s="357">
        <f t="shared" ref="HPQ28" si="2917">HPO28*$C$28</f>
        <v>4.3163131835991092E+41</v>
      </c>
      <c r="HPS28" s="357">
        <f t="shared" ref="HPS28" si="2918">HPQ28*$C$28</f>
        <v>4.4458025791070826E+41</v>
      </c>
      <c r="HPU28" s="357">
        <f t="shared" ref="HPU28" si="2919">HPS28*$C$28</f>
        <v>4.5791766564802951E+41</v>
      </c>
      <c r="HPW28" s="357">
        <f t="shared" ref="HPW28" si="2920">HPU28*$C$28</f>
        <v>4.7165519561747039E+41</v>
      </c>
      <c r="HPY28" s="357">
        <f t="shared" ref="HPY28" si="2921">HPW28*$C$28</f>
        <v>4.8580485148599454E+41</v>
      </c>
      <c r="HQA28" s="357">
        <f t="shared" ref="HQA28" si="2922">HPY28*$C$28</f>
        <v>5.0037899703057441E+41</v>
      </c>
      <c r="HQC28" s="357">
        <f t="shared" ref="HQC28" si="2923">HQA28*$C$28</f>
        <v>5.1539036694149165E+41</v>
      </c>
      <c r="HQE28" s="357">
        <f t="shared" ref="HQE28" si="2924">HQC28*$C$28</f>
        <v>5.3085207794973645E+41</v>
      </c>
      <c r="HQG28" s="357">
        <f t="shared" ref="HQG28" si="2925">HQE28*$C$28</f>
        <v>5.4677764028822854E+41</v>
      </c>
      <c r="HQI28" s="357">
        <f t="shared" ref="HQI28" si="2926">HQG28*$C$28</f>
        <v>5.6318096949687542E+41</v>
      </c>
      <c r="HQK28" s="357">
        <f t="shared" ref="HQK28" si="2927">HQI28*$C$28</f>
        <v>5.8007639858178173E+41</v>
      </c>
      <c r="HQM28" s="357">
        <f t="shared" ref="HQM28" si="2928">HQK28*$C$28</f>
        <v>5.9747869053923517E+41</v>
      </c>
      <c r="HQO28" s="357">
        <f t="shared" ref="HQO28" si="2929">HQM28*$C$28</f>
        <v>6.1540305125541227E+41</v>
      </c>
      <c r="HQQ28" s="357">
        <f t="shared" ref="HQQ28" si="2930">HQO28*$C$28</f>
        <v>6.3386514279307464E+41</v>
      </c>
      <c r="HQS28" s="357">
        <f t="shared" ref="HQS28" si="2931">HQQ28*$C$28</f>
        <v>6.528810970768669E+41</v>
      </c>
      <c r="HQU28" s="357">
        <f t="shared" ref="HQU28" si="2932">HQS28*$C$28</f>
        <v>6.7246752998917289E+41</v>
      </c>
      <c r="HQW28" s="357">
        <f t="shared" ref="HQW28" si="2933">HQU28*$C$28</f>
        <v>6.9264155588884809E+41</v>
      </c>
      <c r="HQY28" s="357">
        <f t="shared" ref="HQY28" si="2934">HQW28*$C$28</f>
        <v>7.1342080256551358E+41</v>
      </c>
      <c r="HRA28" s="357">
        <f t="shared" ref="HRA28" si="2935">HQY28*$C$28</f>
        <v>7.34823426642479E+41</v>
      </c>
      <c r="HRC28" s="357">
        <f t="shared" ref="HRC28" si="2936">HRA28*$C$28</f>
        <v>7.5686812944175333E+41</v>
      </c>
      <c r="HRE28" s="357">
        <f t="shared" ref="HRE28" si="2937">HRC28*$C$28</f>
        <v>7.7957417332500599E+41</v>
      </c>
      <c r="HRG28" s="357">
        <f t="shared" ref="HRG28" si="2938">HRE28*$C$28</f>
        <v>8.0296139852475621E+41</v>
      </c>
      <c r="HRI28" s="357">
        <f t="shared" ref="HRI28" si="2939">HRG28*$C$28</f>
        <v>8.2705024048049895E+41</v>
      </c>
      <c r="HRK28" s="357">
        <f t="shared" ref="HRK28" si="2940">HRI28*$C$28</f>
        <v>8.5186174769491389E+41</v>
      </c>
      <c r="HRM28" s="357">
        <f t="shared" ref="HRM28" si="2941">HRK28*$C$28</f>
        <v>8.7741760012576126E+41</v>
      </c>
      <c r="HRO28" s="357">
        <f t="shared" ref="HRO28" si="2942">HRM28*$C$28</f>
        <v>9.0374012812953415E+41</v>
      </c>
      <c r="HRQ28" s="357">
        <f t="shared" ref="HRQ28" si="2943">HRO28*$C$28</f>
        <v>9.3085233197342025E+41</v>
      </c>
      <c r="HRS28" s="357">
        <f t="shared" ref="HRS28" si="2944">HRQ28*$C$28</f>
        <v>9.5877790193262281E+41</v>
      </c>
      <c r="HRU28" s="357">
        <f t="shared" ref="HRU28" si="2945">HRS28*$C$28</f>
        <v>9.8754123899060148E+41</v>
      </c>
      <c r="HRW28" s="357">
        <f t="shared" ref="HRW28" si="2946">HRU28*$C$28</f>
        <v>1.0171674761603196E+42</v>
      </c>
      <c r="HRY28" s="357">
        <f t="shared" ref="HRY28" si="2947">HRW28*$C$28</f>
        <v>1.0476825004451293E+42</v>
      </c>
      <c r="HSA28" s="357">
        <f t="shared" ref="HSA28" si="2948">HRY28*$C$28</f>
        <v>1.0791129754584832E+42</v>
      </c>
      <c r="HSC28" s="357">
        <f t="shared" ref="HSC28" si="2949">HSA28*$C$28</f>
        <v>1.1114863647222378E+42</v>
      </c>
      <c r="HSE28" s="357">
        <f t="shared" ref="HSE28" si="2950">HSC28*$C$28</f>
        <v>1.1448309556639049E+42</v>
      </c>
      <c r="HSG28" s="357">
        <f t="shared" ref="HSG28" si="2951">HSE28*$C$28</f>
        <v>1.1791758843338222E+42</v>
      </c>
      <c r="HSI28" s="357">
        <f t="shared" ref="HSI28" si="2952">HSG28*$C$28</f>
        <v>1.2145511608638369E+42</v>
      </c>
      <c r="HSK28" s="357">
        <f t="shared" ref="HSK28" si="2953">HSI28*$C$28</f>
        <v>1.250987695689752E+42</v>
      </c>
      <c r="HSM28" s="357">
        <f t="shared" ref="HSM28" si="2954">HSK28*$C$28</f>
        <v>1.2885173265604446E+42</v>
      </c>
      <c r="HSO28" s="357">
        <f t="shared" ref="HSO28" si="2955">HSM28*$C$28</f>
        <v>1.3271728463572579E+42</v>
      </c>
      <c r="HSQ28" s="357">
        <f t="shared" ref="HSQ28" si="2956">HSO28*$C$28</f>
        <v>1.3669880317479757E+42</v>
      </c>
      <c r="HSS28" s="357">
        <f t="shared" ref="HSS28" si="2957">HSQ28*$C$28</f>
        <v>1.4079976727004151E+42</v>
      </c>
      <c r="HSU28" s="357">
        <f t="shared" ref="HSU28" si="2958">HSS28*$C$28</f>
        <v>1.4502376028814277E+42</v>
      </c>
      <c r="HSW28" s="357">
        <f t="shared" ref="HSW28" si="2959">HSU28*$C$28</f>
        <v>1.4937447309678706E+42</v>
      </c>
      <c r="HSY28" s="357">
        <f t="shared" ref="HSY28" si="2960">HSW28*$C$28</f>
        <v>1.5385570728969067E+42</v>
      </c>
      <c r="HTA28" s="357">
        <f t="shared" ref="HTA28" si="2961">HSY28*$C$28</f>
        <v>1.5847137850838139E+42</v>
      </c>
      <c r="HTC28" s="357">
        <f t="shared" ref="HTC28" si="2962">HTA28*$C$28</f>
        <v>1.6322551986363282E+42</v>
      </c>
      <c r="HTE28" s="357">
        <f t="shared" ref="HTE28" si="2963">HTC28*$C$28</f>
        <v>1.6812228545954181E+42</v>
      </c>
      <c r="HTG28" s="357">
        <f t="shared" ref="HTG28" si="2964">HTE28*$C$28</f>
        <v>1.7316595402332806E+42</v>
      </c>
      <c r="HTI28" s="357">
        <f t="shared" ref="HTI28" si="2965">HTG28*$C$28</f>
        <v>1.783609326440279E+42</v>
      </c>
      <c r="HTK28" s="357">
        <f t="shared" ref="HTK28" si="2966">HTI28*$C$28</f>
        <v>1.8371176062334873E+42</v>
      </c>
      <c r="HTM28" s="357">
        <f t="shared" ref="HTM28" si="2967">HTK28*$C$28</f>
        <v>1.8922311344204919E+42</v>
      </c>
      <c r="HTO28" s="357">
        <f t="shared" ref="HTO28" si="2968">HTM28*$C$28</f>
        <v>1.9489980684531068E+42</v>
      </c>
      <c r="HTQ28" s="357">
        <f t="shared" ref="HTQ28" si="2969">HTO28*$C$28</f>
        <v>2.0074680105067001E+42</v>
      </c>
      <c r="HTS28" s="357">
        <f t="shared" ref="HTS28" si="2970">HTQ28*$C$28</f>
        <v>2.0676920508219011E+42</v>
      </c>
      <c r="HTU28" s="357">
        <f t="shared" ref="HTU28" si="2971">HTS28*$C$28</f>
        <v>2.1297228123465582E+42</v>
      </c>
      <c r="HTW28" s="357">
        <f t="shared" ref="HTW28" si="2972">HTU28*$C$28</f>
        <v>2.1936144967169549E+42</v>
      </c>
      <c r="HTY28" s="357">
        <f t="shared" ref="HTY28" si="2973">HTW28*$C$28</f>
        <v>2.2594229316184637E+42</v>
      </c>
      <c r="HUA28" s="357">
        <f t="shared" ref="HUA28" si="2974">HTY28*$C$28</f>
        <v>2.3272056195670177E+42</v>
      </c>
      <c r="HUC28" s="357">
        <f t="shared" ref="HUC28" si="2975">HUA28*$C$28</f>
        <v>2.3970217881540285E+42</v>
      </c>
      <c r="HUE28" s="357">
        <f t="shared" ref="HUE28" si="2976">HUC28*$C$28</f>
        <v>2.4689324417986495E+42</v>
      </c>
      <c r="HUG28" s="357">
        <f t="shared" ref="HUG28" si="2977">HUE28*$C$28</f>
        <v>2.5430004150526089E+42</v>
      </c>
      <c r="HUI28" s="357">
        <f t="shared" ref="HUI28" si="2978">HUG28*$C$28</f>
        <v>2.6192904275041872E+42</v>
      </c>
      <c r="HUK28" s="357">
        <f t="shared" ref="HUK28" si="2979">HUI28*$C$28</f>
        <v>2.6978691403293128E+42</v>
      </c>
      <c r="HUM28" s="357">
        <f t="shared" ref="HUM28" si="2980">HUK28*$C$28</f>
        <v>2.7788052145391923E+42</v>
      </c>
      <c r="HUO28" s="357">
        <f t="shared" ref="HUO28" si="2981">HUM28*$C$28</f>
        <v>2.8621693709753682E+42</v>
      </c>
      <c r="HUQ28" s="357">
        <f t="shared" ref="HUQ28" si="2982">HUO28*$C$28</f>
        <v>2.9480344521046291E+42</v>
      </c>
      <c r="HUS28" s="357">
        <f t="shared" ref="HUS28" si="2983">HUQ28*$C$28</f>
        <v>3.0364754856677682E+42</v>
      </c>
      <c r="HUU28" s="357">
        <f t="shared" ref="HUU28" si="2984">HUS28*$C$28</f>
        <v>3.1275697502378014E+42</v>
      </c>
      <c r="HUW28" s="357">
        <f t="shared" ref="HUW28" si="2985">HUU28*$C$28</f>
        <v>3.2213968427449357E+42</v>
      </c>
      <c r="HUY28" s="357">
        <f t="shared" ref="HUY28" si="2986">HUW28*$C$28</f>
        <v>3.3180387480272838E+42</v>
      </c>
      <c r="HVA28" s="357">
        <f t="shared" ref="HVA28" si="2987">HUY28*$C$28</f>
        <v>3.4175799104681024E+42</v>
      </c>
      <c r="HVC28" s="357">
        <f t="shared" ref="HVC28" si="2988">HVA28*$C$28</f>
        <v>3.5201073077821454E+42</v>
      </c>
      <c r="HVE28" s="357">
        <f t="shared" ref="HVE28" si="2989">HVC28*$C$28</f>
        <v>3.6257105270156098E+42</v>
      </c>
      <c r="HVG28" s="357">
        <f t="shared" ref="HVG28" si="2990">HVE28*$C$28</f>
        <v>3.7344818428260782E+42</v>
      </c>
      <c r="HVI28" s="357">
        <f t="shared" ref="HVI28" si="2991">HVG28*$C$28</f>
        <v>3.8465162981108607E+42</v>
      </c>
      <c r="HVK28" s="357">
        <f t="shared" ref="HVK28" si="2992">HVI28*$C$28</f>
        <v>3.9619117870541867E+42</v>
      </c>
      <c r="HVM28" s="357">
        <f t="shared" ref="HVM28" si="2993">HVK28*$C$28</f>
        <v>4.0807691406658121E+42</v>
      </c>
      <c r="HVO28" s="357">
        <f t="shared" ref="HVO28" si="2994">HVM28*$C$28</f>
        <v>4.2031922148857869E+42</v>
      </c>
      <c r="HVQ28" s="357">
        <f t="shared" ref="HVQ28" si="2995">HVO28*$C$28</f>
        <v>4.3292879813323608E+42</v>
      </c>
      <c r="HVS28" s="357">
        <f t="shared" ref="HVS28" si="2996">HVQ28*$C$28</f>
        <v>4.4591666207723316E+42</v>
      </c>
      <c r="HVU28" s="357">
        <f t="shared" ref="HVU28" si="2997">HVS28*$C$28</f>
        <v>4.5929416193955015E+42</v>
      </c>
      <c r="HVW28" s="357">
        <f t="shared" ref="HVW28" si="2998">HVU28*$C$28</f>
        <v>4.7307298679773667E+42</v>
      </c>
      <c r="HVY28" s="357">
        <f t="shared" ref="HVY28" si="2999">HVW28*$C$28</f>
        <v>4.8726517640166878E+42</v>
      </c>
      <c r="HWA28" s="357">
        <f t="shared" ref="HWA28" si="3000">HVY28*$C$28</f>
        <v>5.0188313169371885E+42</v>
      </c>
      <c r="HWC28" s="357">
        <f t="shared" ref="HWC28" si="3001">HWA28*$C$28</f>
        <v>5.1693962564453041E+42</v>
      </c>
      <c r="HWE28" s="357">
        <f t="shared" ref="HWE28" si="3002">HWC28*$C$28</f>
        <v>5.3244781441386631E+42</v>
      </c>
      <c r="HWG28" s="357">
        <f t="shared" ref="HWG28" si="3003">HWE28*$C$28</f>
        <v>5.4842124884628234E+42</v>
      </c>
      <c r="HWI28" s="357">
        <f t="shared" ref="HWI28" si="3004">HWG28*$C$28</f>
        <v>5.6487388631167081E+42</v>
      </c>
      <c r="HWK28" s="357">
        <f t="shared" ref="HWK28" si="3005">HWI28*$C$28</f>
        <v>5.8182010290102097E+42</v>
      </c>
      <c r="HWM28" s="357">
        <f t="shared" ref="HWM28" si="3006">HWK28*$C$28</f>
        <v>5.9927470598805166E+42</v>
      </c>
      <c r="HWO28" s="357">
        <f t="shared" ref="HWO28" si="3007">HWM28*$C$28</f>
        <v>6.1725294716769322E+42</v>
      </c>
      <c r="HWQ28" s="357">
        <f t="shared" ref="HWQ28" si="3008">HWO28*$C$28</f>
        <v>6.3577053558272401E+42</v>
      </c>
      <c r="HWS28" s="357">
        <f t="shared" ref="HWS28" si="3009">HWQ28*$C$28</f>
        <v>6.5484365165020579E+42</v>
      </c>
      <c r="HWU28" s="357">
        <f t="shared" ref="HWU28" si="3010">HWS28*$C$28</f>
        <v>6.7448896119971194E+42</v>
      </c>
      <c r="HWW28" s="357">
        <f t="shared" ref="HWW28" si="3011">HWU28*$C$28</f>
        <v>6.9472363003570327E+42</v>
      </c>
      <c r="HWY28" s="357">
        <f t="shared" ref="HWY28" si="3012">HWW28*$C$28</f>
        <v>7.1556533893677436E+42</v>
      </c>
      <c r="HXA28" s="357">
        <f t="shared" ref="HXA28" si="3013">HWY28*$C$28</f>
        <v>7.3703229910487759E+42</v>
      </c>
      <c r="HXC28" s="357">
        <f t="shared" ref="HXC28" si="3014">HXA28*$C$28</f>
        <v>7.5914326807802392E+42</v>
      </c>
      <c r="HXE28" s="357">
        <f t="shared" ref="HXE28" si="3015">HXC28*$C$28</f>
        <v>7.8191756612036463E+42</v>
      </c>
      <c r="HXG28" s="357">
        <f t="shared" ref="HXG28" si="3016">HXE28*$C$28</f>
        <v>8.0537509310397564E+42</v>
      </c>
      <c r="HXI28" s="357">
        <f t="shared" ref="HXI28" si="3017">HXG28*$C$28</f>
        <v>8.2953634589709496E+42</v>
      </c>
      <c r="HXK28" s="357">
        <f t="shared" ref="HXK28" si="3018">HXI28*$C$28</f>
        <v>8.5442243627400779E+42</v>
      </c>
      <c r="HXM28" s="357">
        <f t="shared" ref="HXM28" si="3019">HXK28*$C$28</f>
        <v>8.8005510936222806E+42</v>
      </c>
      <c r="HXO28" s="357">
        <f t="shared" ref="HXO28" si="3020">HXM28*$C$28</f>
        <v>9.0645676264309498E+42</v>
      </c>
      <c r="HXQ28" s="357">
        <f t="shared" ref="HXQ28" si="3021">HXO28*$C$28</f>
        <v>9.3365046552238786E+42</v>
      </c>
      <c r="HXS28" s="357">
        <f t="shared" ref="HXS28" si="3022">HXQ28*$C$28</f>
        <v>9.6165997948805956E+42</v>
      </c>
      <c r="HXU28" s="357">
        <f t="shared" ref="HXU28" si="3023">HXS28*$C$28</f>
        <v>9.9050977887270132E+42</v>
      </c>
      <c r="HXW28" s="357">
        <f t="shared" ref="HXW28" si="3024">HXU28*$C$28</f>
        <v>1.0202250722388824E+43</v>
      </c>
      <c r="HXY28" s="357">
        <f t="shared" ref="HXY28" si="3025">HXW28*$C$28</f>
        <v>1.0508318244060489E+43</v>
      </c>
      <c r="HYA28" s="357">
        <f t="shared" ref="HYA28" si="3026">HXY28*$C$28</f>
        <v>1.0823567791382303E+43</v>
      </c>
      <c r="HYC28" s="357">
        <f t="shared" ref="HYC28" si="3027">HYA28*$C$28</f>
        <v>1.1148274825123772E+43</v>
      </c>
      <c r="HYE28" s="357">
        <f t="shared" ref="HYE28" si="3028">HYC28*$C$28</f>
        <v>1.1482723069877485E+43</v>
      </c>
      <c r="HYG28" s="357">
        <f t="shared" ref="HYG28" si="3029">HYE28*$C$28</f>
        <v>1.1827204761973808E+43</v>
      </c>
      <c r="HYI28" s="357">
        <f t="shared" ref="HYI28" si="3030">HYG28*$C$28</f>
        <v>1.2182020904833022E+43</v>
      </c>
      <c r="HYK28" s="357">
        <f t="shared" ref="HYK28" si="3031">HYI28*$C$28</f>
        <v>1.2547481531978013E+43</v>
      </c>
      <c r="HYM28" s="357">
        <f t="shared" ref="HYM28" si="3032">HYK28*$C$28</f>
        <v>1.2923905977937353E+43</v>
      </c>
      <c r="HYO28" s="357">
        <f t="shared" ref="HYO28" si="3033">HYM28*$C$28</f>
        <v>1.3311623157275475E+43</v>
      </c>
      <c r="HYQ28" s="357">
        <f t="shared" ref="HYQ28" si="3034">HYO28*$C$28</f>
        <v>1.3710971851993739E+43</v>
      </c>
      <c r="HYS28" s="357">
        <f t="shared" ref="HYS28" si="3035">HYQ28*$C$28</f>
        <v>1.4122301007553553E+43</v>
      </c>
      <c r="HYU28" s="357">
        <f t="shared" ref="HYU28" si="3036">HYS28*$C$28</f>
        <v>1.454597003778016E+43</v>
      </c>
      <c r="HYW28" s="357">
        <f t="shared" ref="HYW28" si="3037">HYU28*$C$28</f>
        <v>1.4982349138913565E+43</v>
      </c>
      <c r="HYY28" s="357">
        <f t="shared" ref="HYY28" si="3038">HYW28*$C$28</f>
        <v>1.5431819613080972E+43</v>
      </c>
      <c r="HZA28" s="357">
        <f t="shared" ref="HZA28" si="3039">HYY28*$C$28</f>
        <v>1.5894774201473401E+43</v>
      </c>
      <c r="HZC28" s="357">
        <f t="shared" ref="HZC28" si="3040">HZA28*$C$28</f>
        <v>1.6371617427517603E+43</v>
      </c>
      <c r="HZE28" s="357">
        <f t="shared" ref="HZE28" si="3041">HZC28*$C$28</f>
        <v>1.6862765950343132E+43</v>
      </c>
      <c r="HZG28" s="357">
        <f t="shared" ref="HZG28" si="3042">HZE28*$C$28</f>
        <v>1.7368648928853427E+43</v>
      </c>
      <c r="HZI28" s="357">
        <f t="shared" ref="HZI28" si="3043">HZG28*$C$28</f>
        <v>1.7889708396719031E+43</v>
      </c>
      <c r="HZK28" s="357">
        <f t="shared" ref="HZK28" si="3044">HZI28*$C$28</f>
        <v>1.8426399648620603E+43</v>
      </c>
      <c r="HZM28" s="357">
        <f t="shared" ref="HZM28" si="3045">HZK28*$C$28</f>
        <v>1.8979191638079221E+43</v>
      </c>
      <c r="HZO28" s="357">
        <f t="shared" ref="HZO28" si="3046">HZM28*$C$28</f>
        <v>1.9548567387221599E+43</v>
      </c>
      <c r="HZQ28" s="357">
        <f t="shared" ref="HZQ28" si="3047">HZO28*$C$28</f>
        <v>2.0135024408838248E+43</v>
      </c>
      <c r="HZS28" s="357">
        <f t="shared" ref="HZS28" si="3048">HZQ28*$C$28</f>
        <v>2.0739075141103396E+43</v>
      </c>
      <c r="HZU28" s="357">
        <f t="shared" ref="HZU28" si="3049">HZS28*$C$28</f>
        <v>2.1361247395336499E+43</v>
      </c>
      <c r="HZW28" s="357">
        <f t="shared" ref="HZW28" si="3050">HZU28*$C$28</f>
        <v>2.2002084817196594E+43</v>
      </c>
      <c r="HZY28" s="357">
        <f t="shared" ref="HZY28" si="3051">HZW28*$C$28</f>
        <v>2.2662147361712491E+43</v>
      </c>
      <c r="IAA28" s="357">
        <f t="shared" ref="IAA28" si="3052">HZY28*$C$28</f>
        <v>2.3342011782563867E+43</v>
      </c>
      <c r="IAC28" s="357">
        <f t="shared" ref="IAC28" si="3053">IAA28*$C$28</f>
        <v>2.4042272136040785E+43</v>
      </c>
      <c r="IAE28" s="357">
        <f t="shared" ref="IAE28" si="3054">IAC28*$C$28</f>
        <v>2.4763540300122008E+43</v>
      </c>
      <c r="IAG28" s="357">
        <f t="shared" ref="IAG28" si="3055">IAE28*$C$28</f>
        <v>2.5506446509125669E+43</v>
      </c>
      <c r="IAI28" s="357">
        <f t="shared" ref="IAI28" si="3056">IAG28*$C$28</f>
        <v>2.6271639904399437E+43</v>
      </c>
      <c r="IAK28" s="357">
        <f t="shared" ref="IAK28" si="3057">IAI28*$C$28</f>
        <v>2.705978910153142E+43</v>
      </c>
      <c r="IAM28" s="357">
        <f t="shared" ref="IAM28" si="3058">IAK28*$C$28</f>
        <v>2.7871582774577366E+43</v>
      </c>
      <c r="IAO28" s="357">
        <f t="shared" ref="IAO28" si="3059">IAM28*$C$28</f>
        <v>2.8707730257814687E+43</v>
      </c>
      <c r="IAQ28" s="357">
        <f t="shared" ref="IAQ28" si="3060">IAO28*$C$28</f>
        <v>2.9568962165549127E+43</v>
      </c>
      <c r="IAS28" s="357">
        <f t="shared" ref="IAS28" si="3061">IAQ28*$C$28</f>
        <v>3.0456031030515601E+43</v>
      </c>
      <c r="IAU28" s="357">
        <f t="shared" ref="IAU28" si="3062">IAS28*$C$28</f>
        <v>3.1369711961431068E+43</v>
      </c>
      <c r="IAW28" s="357">
        <f t="shared" ref="IAW28" si="3063">IAU28*$C$28</f>
        <v>3.2310803320274001E+43</v>
      </c>
      <c r="IAY28" s="357">
        <f t="shared" ref="IAY28" si="3064">IAW28*$C$28</f>
        <v>3.3280127419882223E+43</v>
      </c>
      <c r="IBA28" s="357">
        <f t="shared" ref="IBA28" si="3065">IAY28*$C$28</f>
        <v>3.4278531242478688E+43</v>
      </c>
      <c r="IBC28" s="357">
        <f t="shared" ref="IBC28" si="3066">IBA28*$C$28</f>
        <v>3.5306887179753052E+43</v>
      </c>
      <c r="IBE28" s="357">
        <f t="shared" ref="IBE28" si="3067">IBC28*$C$28</f>
        <v>3.6366093795145643E+43</v>
      </c>
      <c r="IBG28" s="357">
        <f t="shared" ref="IBG28" si="3068">IBE28*$C$28</f>
        <v>3.7457076609000015E+43</v>
      </c>
      <c r="IBI28" s="357">
        <f t="shared" ref="IBI28" si="3069">IBG28*$C$28</f>
        <v>3.8580788907270017E+43</v>
      </c>
      <c r="IBK28" s="357">
        <f t="shared" ref="IBK28" si="3070">IBI28*$C$28</f>
        <v>3.9738212574488119E+43</v>
      </c>
      <c r="IBM28" s="357">
        <f t="shared" ref="IBM28" si="3071">IBK28*$C$28</f>
        <v>4.0930358951722766E+43</v>
      </c>
      <c r="IBO28" s="357">
        <f t="shared" ref="IBO28" si="3072">IBM28*$C$28</f>
        <v>4.2158269720274448E+43</v>
      </c>
      <c r="IBQ28" s="357">
        <f t="shared" ref="IBQ28" si="3073">IBO28*$C$28</f>
        <v>4.342301781188268E+43</v>
      </c>
      <c r="IBS28" s="357">
        <f t="shared" ref="IBS28" si="3074">IBQ28*$C$28</f>
        <v>4.4725708346239161E+43</v>
      </c>
      <c r="IBU28" s="357">
        <f t="shared" ref="IBU28" si="3075">IBS28*$C$28</f>
        <v>4.6067479596626333E+43</v>
      </c>
      <c r="IBW28" s="357">
        <f t="shared" ref="IBW28" si="3076">IBU28*$C$28</f>
        <v>4.7449503984525119E+43</v>
      </c>
      <c r="IBY28" s="357">
        <f t="shared" ref="IBY28" si="3077">IBW28*$C$28</f>
        <v>4.8872989104060876E+43</v>
      </c>
      <c r="ICA28" s="357">
        <f t="shared" ref="ICA28" si="3078">IBY28*$C$28</f>
        <v>5.0339178777182706E+43</v>
      </c>
      <c r="ICC28" s="357">
        <f t="shared" ref="ICC28" si="3079">ICA28*$C$28</f>
        <v>5.184935414049819E+43</v>
      </c>
      <c r="ICE28" s="357">
        <f t="shared" ref="ICE28" si="3080">ICC28*$C$28</f>
        <v>5.3404834764713134E+43</v>
      </c>
      <c r="ICG28" s="357">
        <f t="shared" ref="ICG28" si="3081">ICE28*$C$28</f>
        <v>5.5006979807654534E+43</v>
      </c>
      <c r="ICI28" s="357">
        <f t="shared" ref="ICI28" si="3082">ICG28*$C$28</f>
        <v>5.6657189201884173E+43</v>
      </c>
      <c r="ICK28" s="357">
        <f t="shared" ref="ICK28" si="3083">ICI28*$C$28</f>
        <v>5.8356904877940702E+43</v>
      </c>
      <c r="ICM28" s="357">
        <f t="shared" ref="ICM28" si="3084">ICK28*$C$28</f>
        <v>6.0107612024278925E+43</v>
      </c>
      <c r="ICO28" s="357">
        <f t="shared" ref="ICO28" si="3085">ICM28*$C$28</f>
        <v>6.1910840385007295E+43</v>
      </c>
      <c r="ICQ28" s="357">
        <f t="shared" ref="ICQ28" si="3086">ICO28*$C$28</f>
        <v>6.3768165596557513E+43</v>
      </c>
      <c r="ICS28" s="357">
        <f t="shared" ref="ICS28" si="3087">ICQ28*$C$28</f>
        <v>6.5681210564454243E+43</v>
      </c>
      <c r="ICU28" s="357">
        <f t="shared" ref="ICU28" si="3088">ICS28*$C$28</f>
        <v>6.7651646881387869E+43</v>
      </c>
      <c r="ICW28" s="357">
        <f t="shared" ref="ICW28" si="3089">ICU28*$C$28</f>
        <v>6.9681196287829511E+43</v>
      </c>
      <c r="ICY28" s="357">
        <f t="shared" ref="ICY28" si="3090">ICW28*$C$28</f>
        <v>7.1771632176464399E+43</v>
      </c>
      <c r="IDA28" s="357">
        <f t="shared" ref="IDA28" si="3091">ICY28*$C$28</f>
        <v>7.3924781141758337E+43</v>
      </c>
      <c r="IDC28" s="357">
        <f t="shared" ref="IDC28" si="3092">IDA28*$C$28</f>
        <v>7.6142524576011084E+43</v>
      </c>
      <c r="IDE28" s="357">
        <f t="shared" ref="IDE28" si="3093">IDC28*$C$28</f>
        <v>7.842680031329142E+43</v>
      </c>
      <c r="IDG28" s="357">
        <f t="shared" ref="IDG28" si="3094">IDE28*$C$28</f>
        <v>8.0779604322690167E+43</v>
      </c>
      <c r="IDI28" s="357">
        <f t="shared" ref="IDI28" si="3095">IDG28*$C$28</f>
        <v>8.3202992452370879E+43</v>
      </c>
      <c r="IDK28" s="357">
        <f t="shared" ref="IDK28" si="3096">IDI28*$C$28</f>
        <v>8.5699082225942012E+43</v>
      </c>
      <c r="IDM28" s="357">
        <f t="shared" ref="IDM28" si="3097">IDK28*$C$28</f>
        <v>8.8270054692720277E+43</v>
      </c>
      <c r="IDO28" s="357">
        <f t="shared" ref="IDO28" si="3098">IDM28*$C$28</f>
        <v>9.0918156333501886E+43</v>
      </c>
      <c r="IDQ28" s="357">
        <f t="shared" ref="IDQ28" si="3099">IDO28*$C$28</f>
        <v>9.3645701023506947E+43</v>
      </c>
      <c r="IDS28" s="357">
        <f t="shared" ref="IDS28" si="3100">IDQ28*$C$28</f>
        <v>9.6455072054212154E+43</v>
      </c>
      <c r="IDU28" s="357">
        <f t="shared" ref="IDU28" si="3101">IDS28*$C$28</f>
        <v>9.934872421583852E+43</v>
      </c>
      <c r="IDW28" s="357">
        <f t="shared" ref="IDW28" si="3102">IDU28*$C$28</f>
        <v>1.0232918594231367E+44</v>
      </c>
      <c r="IDY28" s="357">
        <f t="shared" ref="IDY28" si="3103">IDW28*$C$28</f>
        <v>1.0539906152058308E+44</v>
      </c>
      <c r="IEA28" s="357">
        <f t="shared" ref="IEA28" si="3104">IDY28*$C$28</f>
        <v>1.0856103336620058E+44</v>
      </c>
      <c r="IEC28" s="357">
        <f t="shared" ref="IEC28" si="3105">IEA28*$C$28</f>
        <v>1.118178643671866E+44</v>
      </c>
      <c r="IEE28" s="357">
        <f t="shared" ref="IEE28" si="3106">IEC28*$C$28</f>
        <v>1.151724002982022E+44</v>
      </c>
      <c r="IEG28" s="357">
        <f t="shared" ref="IEG28" si="3107">IEE28*$C$28</f>
        <v>1.1862757230714827E+44</v>
      </c>
      <c r="IEI28" s="357">
        <f t="shared" ref="IEI28" si="3108">IEG28*$C$28</f>
        <v>1.2218639947636272E+44</v>
      </c>
      <c r="IEK28" s="357">
        <f t="shared" ref="IEK28" si="3109">IEI28*$C$28</f>
        <v>1.258519914606536E+44</v>
      </c>
      <c r="IEM28" s="357">
        <f t="shared" ref="IEM28" si="3110">IEK28*$C$28</f>
        <v>1.2962755120447321E+44</v>
      </c>
      <c r="IEO28" s="357">
        <f t="shared" ref="IEO28" si="3111">IEM28*$C$28</f>
        <v>1.3351637774060741E+44</v>
      </c>
      <c r="IEQ28" s="357">
        <f t="shared" ref="IEQ28" si="3112">IEO28*$C$28</f>
        <v>1.3752186907282564E+44</v>
      </c>
      <c r="IES28" s="357">
        <f t="shared" ref="IES28" si="3113">IEQ28*$C$28</f>
        <v>1.4164752514501042E+44</v>
      </c>
      <c r="IEU28" s="357">
        <f t="shared" ref="IEU28" si="3114">IES28*$C$28</f>
        <v>1.4589695089936073E+44</v>
      </c>
      <c r="IEW28" s="357">
        <f t="shared" ref="IEW28" si="3115">IEU28*$C$28</f>
        <v>1.5027385942634155E+44</v>
      </c>
      <c r="IEY28" s="357">
        <f t="shared" ref="IEY28" si="3116">IEW28*$C$28</f>
        <v>1.5478207520913179E+44</v>
      </c>
      <c r="IFA28" s="357">
        <f t="shared" ref="IFA28" si="3117">IEY28*$C$28</f>
        <v>1.5942553746540575E+44</v>
      </c>
      <c r="IFC28" s="357">
        <f t="shared" ref="IFC28" si="3118">IFA28*$C$28</f>
        <v>1.6420830358936792E+44</v>
      </c>
      <c r="IFE28" s="357">
        <f t="shared" ref="IFE28" si="3119">IFC28*$C$28</f>
        <v>1.6913455269704896E+44</v>
      </c>
      <c r="IFG28" s="357">
        <f t="shared" ref="IFG28" si="3120">IFE28*$C$28</f>
        <v>1.7420858927796045E+44</v>
      </c>
      <c r="IFI28" s="357">
        <f t="shared" ref="IFI28" si="3121">IFG28*$C$28</f>
        <v>1.7943484695629925E+44</v>
      </c>
      <c r="IFK28" s="357">
        <f t="shared" ref="IFK28" si="3122">IFI28*$C$28</f>
        <v>1.8481789236498821E+44</v>
      </c>
      <c r="IFM28" s="357">
        <f t="shared" ref="IFM28" si="3123">IFK28*$C$28</f>
        <v>1.9036242913593786E+44</v>
      </c>
      <c r="IFO28" s="357">
        <f t="shared" ref="IFO28" si="3124">IFM28*$C$28</f>
        <v>1.9607330201001601E+44</v>
      </c>
      <c r="IFQ28" s="357">
        <f t="shared" ref="IFQ28" si="3125">IFO28*$C$28</f>
        <v>2.0195550107031648E+44</v>
      </c>
      <c r="IFS28" s="357">
        <f t="shared" ref="IFS28" si="3126">IFQ28*$C$28</f>
        <v>2.0801416610242597E+44</v>
      </c>
      <c r="IFU28" s="357">
        <f t="shared" ref="IFU28" si="3127">IFS28*$C$28</f>
        <v>2.1425459108549876E+44</v>
      </c>
      <c r="IFW28" s="357">
        <f t="shared" ref="IFW28" si="3128">IFU28*$C$28</f>
        <v>2.2068222881806374E+44</v>
      </c>
      <c r="IFY28" s="357">
        <f t="shared" ref="IFY28" si="3129">IFW28*$C$28</f>
        <v>2.2730269568260565E+44</v>
      </c>
      <c r="IGA28" s="357">
        <f t="shared" ref="IGA28" si="3130">IFY28*$C$28</f>
        <v>2.3412177655308382E+44</v>
      </c>
      <c r="IGC28" s="357">
        <f t="shared" ref="IGC28" si="3131">IGA28*$C$28</f>
        <v>2.4114542984967635E+44</v>
      </c>
      <c r="IGE28" s="357">
        <f t="shared" ref="IGE28" si="3132">IGC28*$C$28</f>
        <v>2.4837979274516666E+44</v>
      </c>
      <c r="IGG28" s="357">
        <f t="shared" ref="IGG28" si="3133">IGE28*$C$28</f>
        <v>2.5583118652752165E+44</v>
      </c>
      <c r="IGI28" s="357">
        <f t="shared" ref="IGI28" si="3134">IGG28*$C$28</f>
        <v>2.6350612212334732E+44</v>
      </c>
      <c r="IGK28" s="357">
        <f t="shared" ref="IGK28" si="3135">IGI28*$C$28</f>
        <v>2.7141130578704773E+44</v>
      </c>
      <c r="IGM28" s="357">
        <f t="shared" ref="IGM28" si="3136">IGK28*$C$28</f>
        <v>2.7955364496065917E+44</v>
      </c>
      <c r="IGO28" s="357">
        <f t="shared" ref="IGO28" si="3137">IGM28*$C$28</f>
        <v>2.8794025430947895E+44</v>
      </c>
      <c r="IGQ28" s="357">
        <f t="shared" ref="IGQ28" si="3138">IGO28*$C$28</f>
        <v>2.9657846193876331E+44</v>
      </c>
      <c r="IGS28" s="357">
        <f t="shared" ref="IGS28" si="3139">IGQ28*$C$28</f>
        <v>3.0547581579692623E+44</v>
      </c>
      <c r="IGU28" s="357">
        <f t="shared" ref="IGU28" si="3140">IGS28*$C$28</f>
        <v>3.1464009027083403E+44</v>
      </c>
      <c r="IGW28" s="357">
        <f t="shared" ref="IGW28" si="3141">IGU28*$C$28</f>
        <v>3.2407929297895904E+44</v>
      </c>
      <c r="IGY28" s="357">
        <f t="shared" ref="IGY28" si="3142">IGW28*$C$28</f>
        <v>3.3380167176832783E+44</v>
      </c>
      <c r="IHA28" s="357">
        <f t="shared" ref="IHA28" si="3143">IGY28*$C$28</f>
        <v>3.4381572192137766E+44</v>
      </c>
      <c r="IHC28" s="357">
        <f t="shared" ref="IHC28" si="3144">IHA28*$C$28</f>
        <v>3.5413019357901899E+44</v>
      </c>
      <c r="IHE28" s="357">
        <f t="shared" ref="IHE28" si="3145">IHC28*$C$28</f>
        <v>3.6475409938638958E+44</v>
      </c>
      <c r="IHG28" s="357">
        <f t="shared" ref="IHG28" si="3146">IHE28*$C$28</f>
        <v>3.7569672236798129E+44</v>
      </c>
      <c r="IHI28" s="357">
        <f t="shared" ref="IHI28" si="3147">IHG28*$C$28</f>
        <v>3.8696762403902073E+44</v>
      </c>
      <c r="IHK28" s="357">
        <f t="shared" ref="IHK28" si="3148">IHI28*$C$28</f>
        <v>3.9857665276019134E+44</v>
      </c>
      <c r="IHM28" s="357">
        <f t="shared" ref="IHM28" si="3149">IHK28*$C$28</f>
        <v>4.1053395234299713E+44</v>
      </c>
      <c r="IHO28" s="357">
        <f t="shared" ref="IHO28" si="3150">IHM28*$C$28</f>
        <v>4.2284997091328704E+44</v>
      </c>
      <c r="IHQ28" s="357">
        <f t="shared" ref="IHQ28" si="3151">IHO28*$C$28</f>
        <v>4.355354700406857E+44</v>
      </c>
      <c r="IHS28" s="357">
        <f t="shared" ref="IHS28" si="3152">IHQ28*$C$28</f>
        <v>4.4860153414190627E+44</v>
      </c>
      <c r="IHU28" s="357">
        <f t="shared" ref="IHU28" si="3153">IHS28*$C$28</f>
        <v>4.6205958016616345E+44</v>
      </c>
      <c r="IHW28" s="357">
        <f t="shared" ref="IHW28" si="3154">IHU28*$C$28</f>
        <v>4.7592136757114838E+44</v>
      </c>
      <c r="IHY28" s="357">
        <f t="shared" ref="IHY28" si="3155">IHW28*$C$28</f>
        <v>4.9019900859828282E+44</v>
      </c>
      <c r="IIA28" s="357">
        <f t="shared" ref="IIA28" si="3156">IHY28*$C$28</f>
        <v>5.0490497885623129E+44</v>
      </c>
      <c r="IIC28" s="357">
        <f t="shared" ref="IIC28" si="3157">IIA28*$C$28</f>
        <v>5.2005212822191824E+44</v>
      </c>
      <c r="IIE28" s="357">
        <f t="shared" ref="IIE28" si="3158">IIC28*$C$28</f>
        <v>5.3565369206857579E+44</v>
      </c>
      <c r="IIG28" s="357">
        <f t="shared" ref="IIG28" si="3159">IIE28*$C$28</f>
        <v>5.5172330283063307E+44</v>
      </c>
      <c r="III28" s="357">
        <f t="shared" ref="III28" si="3160">IIG28*$C$28</f>
        <v>5.6827500191555207E+44</v>
      </c>
      <c r="IIK28" s="357">
        <f t="shared" ref="IIK28" si="3161">III28*$C$28</f>
        <v>5.8532325197301865E+44</v>
      </c>
      <c r="IIM28" s="357">
        <f t="shared" ref="IIM28" si="3162">IIK28*$C$28</f>
        <v>6.028829495322092E+44</v>
      </c>
      <c r="IIO28" s="357">
        <f t="shared" ref="IIO28" si="3163">IIM28*$C$28</f>
        <v>6.2096943801817546E+44</v>
      </c>
      <c r="IIQ28" s="357">
        <f t="shared" ref="IIQ28" si="3164">IIO28*$C$28</f>
        <v>6.3959852115872077E+44</v>
      </c>
      <c r="IIS28" s="357">
        <f t="shared" ref="IIS28" si="3165">IIQ28*$C$28</f>
        <v>6.5878647679348242E+44</v>
      </c>
      <c r="IIU28" s="357">
        <f t="shared" ref="IIU28" si="3166">IIS28*$C$28</f>
        <v>6.7855007109728693E+44</v>
      </c>
      <c r="IIW28" s="357">
        <f t="shared" ref="IIW28" si="3167">IIU28*$C$28</f>
        <v>6.9890657323020553E+44</v>
      </c>
      <c r="IIY28" s="357">
        <f t="shared" ref="IIY28" si="3168">IIW28*$C$28</f>
        <v>7.1987377042711164E+44</v>
      </c>
      <c r="IJA28" s="357">
        <f t="shared" ref="IJA28" si="3169">IIY28*$C$28</f>
        <v>7.4146998353992505E+44</v>
      </c>
      <c r="IJC28" s="357">
        <f t="shared" ref="IJC28" si="3170">IJA28*$C$28</f>
        <v>7.6371408304612275E+44</v>
      </c>
      <c r="IJE28" s="357">
        <f t="shared" ref="IJE28" si="3171">IJC28*$C$28</f>
        <v>7.8662550553750645E+44</v>
      </c>
      <c r="IJG28" s="357">
        <f t="shared" ref="IJG28" si="3172">IJE28*$C$28</f>
        <v>8.1022427070363168E+44</v>
      </c>
      <c r="IJI28" s="357">
        <f t="shared" ref="IJI28" si="3173">IJG28*$C$28</f>
        <v>8.3453099882474059E+44</v>
      </c>
      <c r="IJK28" s="357">
        <f t="shared" ref="IJK28" si="3174">IJI28*$C$28</f>
        <v>8.5956692878948277E+44</v>
      </c>
      <c r="IJM28" s="357">
        <f t="shared" ref="IJM28" si="3175">IJK28*$C$28</f>
        <v>8.8535393665316727E+44</v>
      </c>
      <c r="IJO28" s="357">
        <f t="shared" ref="IJO28" si="3176">IJM28*$C$28</f>
        <v>9.119145547527623E+44</v>
      </c>
      <c r="IJQ28" s="357">
        <f t="shared" ref="IJQ28" si="3177">IJO28*$C$28</f>
        <v>9.3927199139534514E+44</v>
      </c>
      <c r="IJS28" s="357">
        <f t="shared" ref="IJS28" si="3178">IJQ28*$C$28</f>
        <v>9.6745015113720551E+44</v>
      </c>
      <c r="IJU28" s="357">
        <f t="shared" ref="IJU28" si="3179">IJS28*$C$28</f>
        <v>9.9647365567132166E+44</v>
      </c>
      <c r="IJW28" s="357">
        <f t="shared" ref="IJW28" si="3180">IJU28*$C$28</f>
        <v>1.0263678653414614E+45</v>
      </c>
      <c r="IJY28" s="357">
        <f t="shared" ref="IJY28" si="3181">IJW28*$C$28</f>
        <v>1.0571589013017053E+45</v>
      </c>
      <c r="IKA28" s="357">
        <f t="shared" ref="IKA28" si="3182">IJY28*$C$28</f>
        <v>1.0888736683407564E+45</v>
      </c>
      <c r="IKC28" s="357">
        <f t="shared" ref="IKC28" si="3183">IKA28*$C$28</f>
        <v>1.1215398783909791E+45</v>
      </c>
      <c r="IKE28" s="357">
        <f t="shared" ref="IKE28" si="3184">IKC28*$C$28</f>
        <v>1.1551860747427084E+45</v>
      </c>
      <c r="IKG28" s="357">
        <f t="shared" ref="IKG28" si="3185">IKE28*$C$28</f>
        <v>1.1898416569849897E+45</v>
      </c>
      <c r="IKI28" s="357">
        <f t="shared" ref="IKI28" si="3186">IKG28*$C$28</f>
        <v>1.2255369066945395E+45</v>
      </c>
      <c r="IKK28" s="357">
        <f t="shared" ref="IKK28" si="3187">IKI28*$C$28</f>
        <v>1.2623030138953757E+45</v>
      </c>
      <c r="IKM28" s="357">
        <f t="shared" ref="IKM28" si="3188">IKK28*$C$28</f>
        <v>1.3001721043122369E+45</v>
      </c>
      <c r="IKO28" s="357">
        <f t="shared" ref="IKO28" si="3189">IKM28*$C$28</f>
        <v>1.339177267441604E+45</v>
      </c>
      <c r="IKQ28" s="357">
        <f t="shared" ref="IKQ28" si="3190">IKO28*$C$28</f>
        <v>1.3793525854648522E+45</v>
      </c>
      <c r="IKS28" s="357">
        <f t="shared" ref="IKS28" si="3191">IKQ28*$C$28</f>
        <v>1.4207331630287978E+45</v>
      </c>
      <c r="IKU28" s="357">
        <f t="shared" ref="IKU28" si="3192">IKS28*$C$28</f>
        <v>1.4633551579196617E+45</v>
      </c>
      <c r="IKW28" s="357">
        <f t="shared" ref="IKW28" si="3193">IKU28*$C$28</f>
        <v>1.5072558126572516E+45</v>
      </c>
      <c r="IKY28" s="357">
        <f t="shared" ref="IKY28" si="3194">IKW28*$C$28</f>
        <v>1.5524734870369692E+45</v>
      </c>
      <c r="ILA28" s="357">
        <f t="shared" ref="ILA28" si="3195">IKY28*$C$28</f>
        <v>1.5990476916480784E+45</v>
      </c>
      <c r="ILC28" s="357">
        <f t="shared" ref="ILC28" si="3196">ILA28*$C$28</f>
        <v>1.6470191223975209E+45</v>
      </c>
      <c r="ILE28" s="357">
        <f t="shared" ref="ILE28" si="3197">ILC28*$C$28</f>
        <v>1.6964296960694465E+45</v>
      </c>
      <c r="ILG28" s="357">
        <f t="shared" ref="ILG28" si="3198">ILE28*$C$28</f>
        <v>1.7473225869515299E+45</v>
      </c>
      <c r="ILI28" s="357">
        <f t="shared" ref="ILI28" si="3199">ILG28*$C$28</f>
        <v>1.799742264560076E+45</v>
      </c>
      <c r="ILK28" s="357">
        <f t="shared" ref="ILK28" si="3200">ILI28*$C$28</f>
        <v>1.8537345324968782E+45</v>
      </c>
      <c r="ILM28" s="357">
        <f t="shared" ref="ILM28" si="3201">ILK28*$C$28</f>
        <v>1.9093465684717848E+45</v>
      </c>
      <c r="ILO28" s="357">
        <f t="shared" ref="ILO28" si="3202">ILM28*$C$28</f>
        <v>1.9666269655259383E+45</v>
      </c>
      <c r="ILQ28" s="357">
        <f t="shared" ref="ILQ28" si="3203">ILO28*$C$28</f>
        <v>2.0256257744917164E+45</v>
      </c>
      <c r="ILS28" s="357">
        <f t="shared" ref="ILS28" si="3204">ILQ28*$C$28</f>
        <v>2.0863945477264679E+45</v>
      </c>
      <c r="ILU28" s="357">
        <f t="shared" ref="ILU28" si="3205">ILS28*$C$28</f>
        <v>2.1489863841582619E+45</v>
      </c>
      <c r="ILW28" s="357">
        <f t="shared" ref="ILW28" si="3206">ILU28*$C$28</f>
        <v>2.2134559756830098E+45</v>
      </c>
      <c r="ILY28" s="357">
        <f t="shared" ref="ILY28" si="3207">ILW28*$C$28</f>
        <v>2.2798596549535001E+45</v>
      </c>
      <c r="IMA28" s="357">
        <f t="shared" ref="IMA28" si="3208">ILY28*$C$28</f>
        <v>2.3482554446021052E+45</v>
      </c>
      <c r="IMC28" s="357">
        <f t="shared" ref="IMC28" si="3209">IMA28*$C$28</f>
        <v>2.4187031079401686E+45</v>
      </c>
      <c r="IME28" s="357">
        <f t="shared" ref="IME28" si="3210">IMC28*$C$28</f>
        <v>2.4912642011783737E+45</v>
      </c>
      <c r="IMG28" s="357">
        <f t="shared" ref="IMG28" si="3211">IME28*$C$28</f>
        <v>2.566002127213725E+45</v>
      </c>
      <c r="IMI28" s="357">
        <f t="shared" ref="IMI28" si="3212">IMG28*$C$28</f>
        <v>2.642982191030137E+45</v>
      </c>
      <c r="IMK28" s="357">
        <f t="shared" ref="IMK28" si="3213">IMI28*$C$28</f>
        <v>2.7222716567610412E+45</v>
      </c>
      <c r="IMM28" s="357">
        <f t="shared" ref="IMM28" si="3214">IMK28*$C$28</f>
        <v>2.8039398064638724E+45</v>
      </c>
      <c r="IMO28" s="357">
        <f t="shared" ref="IMO28" si="3215">IMM28*$C$28</f>
        <v>2.8880580006577884E+45</v>
      </c>
      <c r="IMQ28" s="357">
        <f t="shared" ref="IMQ28" si="3216">IMO28*$C$28</f>
        <v>2.9746997406775219E+45</v>
      </c>
      <c r="IMS28" s="357">
        <f t="shared" ref="IMS28" si="3217">IMQ28*$C$28</f>
        <v>3.0639407328978477E+45</v>
      </c>
      <c r="IMU28" s="357">
        <f t="shared" ref="IMU28" si="3218">IMS28*$C$28</f>
        <v>3.1558589548847834E+45</v>
      </c>
      <c r="IMW28" s="357">
        <f t="shared" ref="IMW28" si="3219">IMU28*$C$28</f>
        <v>3.250534723531327E+45</v>
      </c>
      <c r="IMY28" s="357">
        <f t="shared" ref="IMY28" si="3220">IMW28*$C$28</f>
        <v>3.3480507652372667E+45</v>
      </c>
      <c r="INA28" s="357">
        <f t="shared" ref="INA28" si="3221">IMY28*$C$28</f>
        <v>3.4484922881943845E+45</v>
      </c>
      <c r="INC28" s="357">
        <f t="shared" ref="INC28" si="3222">INA28*$C$28</f>
        <v>3.551947056840216E+45</v>
      </c>
      <c r="INE28" s="357">
        <f t="shared" ref="INE28" si="3223">INC28*$C$28</f>
        <v>3.6585054685454226E+45</v>
      </c>
      <c r="ING28" s="357">
        <f t="shared" ref="ING28" si="3224">INE28*$C$28</f>
        <v>3.7682606326017854E+45</v>
      </c>
      <c r="INI28" s="357">
        <f t="shared" ref="INI28" si="3225">ING28*$C$28</f>
        <v>3.881308451579839E+45</v>
      </c>
      <c r="INK28" s="357">
        <f t="shared" ref="INK28" si="3226">INI28*$C$28</f>
        <v>3.9977477051272341E+45</v>
      </c>
      <c r="INM28" s="357">
        <f t="shared" ref="INM28" si="3227">INK28*$C$28</f>
        <v>4.1176801362810514E+45</v>
      </c>
      <c r="INO28" s="357">
        <f t="shared" ref="INO28" si="3228">INM28*$C$28</f>
        <v>4.241210540369483E+45</v>
      </c>
      <c r="INQ28" s="357">
        <f t="shared" ref="INQ28" si="3229">INO28*$C$28</f>
        <v>4.3684468565805675E+45</v>
      </c>
      <c r="INS28" s="357">
        <f t="shared" ref="INS28" si="3230">INQ28*$C$28</f>
        <v>4.4995002622779846E+45</v>
      </c>
      <c r="INU28" s="357">
        <f t="shared" ref="INU28" si="3231">INS28*$C$28</f>
        <v>4.6344852701463245E+45</v>
      </c>
      <c r="INW28" s="357">
        <f t="shared" ref="INW28" si="3232">INU28*$C$28</f>
        <v>4.7735198282507146E+45</v>
      </c>
      <c r="INY28" s="357">
        <f t="shared" ref="INY28" si="3233">INW28*$C$28</f>
        <v>4.9167254230982364E+45</v>
      </c>
      <c r="IOA28" s="357">
        <f t="shared" ref="IOA28" si="3234">INY28*$C$28</f>
        <v>5.0642271857911833E+45</v>
      </c>
      <c r="IOC28" s="357">
        <f t="shared" ref="IOC28" si="3235">IOA28*$C$28</f>
        <v>5.2161540013649192E+45</v>
      </c>
      <c r="IOE28" s="357">
        <f t="shared" ref="IOE28" si="3236">IOC28*$C$28</f>
        <v>5.3726386214058668E+45</v>
      </c>
      <c r="IOG28" s="357">
        <f t="shared" ref="IOG28" si="3237">IOE28*$C$28</f>
        <v>5.5338177800480427E+45</v>
      </c>
      <c r="IOI28" s="357">
        <f t="shared" ref="IOI28" si="3238">IOG28*$C$28</f>
        <v>5.6998323134494842E+45</v>
      </c>
      <c r="IOK28" s="357">
        <f t="shared" ref="IOK28" si="3239">IOI28*$C$28</f>
        <v>5.8708272828529687E+45</v>
      </c>
      <c r="IOM28" s="357">
        <f t="shared" ref="IOM28" si="3240">IOK28*$C$28</f>
        <v>6.0469521013385575E+45</v>
      </c>
      <c r="IOO28" s="357">
        <f t="shared" ref="IOO28" si="3241">IOM28*$C$28</f>
        <v>6.2283606643787142E+45</v>
      </c>
      <c r="IOQ28" s="357">
        <f t="shared" ref="IOQ28" si="3242">IOO28*$C$28</f>
        <v>6.4152114843100756E+45</v>
      </c>
      <c r="IOS28" s="357">
        <f t="shared" ref="IOS28" si="3243">IOQ28*$C$28</f>
        <v>6.6076678288393775E+45</v>
      </c>
      <c r="IOU28" s="357">
        <f t="shared" ref="IOU28" si="3244">IOS28*$C$28</f>
        <v>6.8058978637045592E+45</v>
      </c>
      <c r="IOW28" s="357">
        <f t="shared" ref="IOW28" si="3245">IOU28*$C$28</f>
        <v>7.0100747996156961E+45</v>
      </c>
      <c r="IOY28" s="357">
        <f t="shared" ref="IOY28" si="3246">IOW28*$C$28</f>
        <v>7.2203770436041667E+45</v>
      </c>
      <c r="IPA28" s="357">
        <f t="shared" ref="IPA28" si="3247">IOY28*$C$28</f>
        <v>7.4369883549122919E+45</v>
      </c>
      <c r="IPC28" s="357">
        <f t="shared" ref="IPC28" si="3248">IPA28*$C$28</f>
        <v>7.6600980055596606E+45</v>
      </c>
      <c r="IPE28" s="357">
        <f t="shared" ref="IPE28" si="3249">IPC28*$C$28</f>
        <v>7.8899009457264507E+45</v>
      </c>
      <c r="IPG28" s="357">
        <f t="shared" ref="IPG28" si="3250">IPE28*$C$28</f>
        <v>8.1265979740982447E+45</v>
      </c>
      <c r="IPI28" s="357">
        <f t="shared" ref="IPI28" si="3251">IPG28*$C$28</f>
        <v>8.3703959133211928E+45</v>
      </c>
      <c r="IPK28" s="357">
        <f t="shared" ref="IPK28" si="3252">IPI28*$C$28</f>
        <v>8.6215077907208293E+45</v>
      </c>
      <c r="IPM28" s="357">
        <f t="shared" ref="IPM28" si="3253">IPK28*$C$28</f>
        <v>8.880153024442454E+45</v>
      </c>
      <c r="IPO28" s="357">
        <f t="shared" ref="IPO28" si="3254">IPM28*$C$28</f>
        <v>9.1465576151757283E+45</v>
      </c>
      <c r="IPQ28" s="357">
        <f t="shared" ref="IPQ28" si="3255">IPO28*$C$28</f>
        <v>9.4209543436310003E+45</v>
      </c>
      <c r="IPS28" s="357">
        <f t="shared" ref="IPS28" si="3256">IPQ28*$C$28</f>
        <v>9.70358297393993E+45</v>
      </c>
      <c r="IPU28" s="357">
        <f t="shared" ref="IPU28" si="3257">IPS28*$C$28</f>
        <v>9.9946904631581285E+45</v>
      </c>
      <c r="IPW28" s="357">
        <f t="shared" ref="IPW28" si="3258">IPU28*$C$28</f>
        <v>1.0294531177052872E+46</v>
      </c>
      <c r="IPY28" s="357">
        <f t="shared" ref="IPY28" si="3259">IPW28*$C$28</f>
        <v>1.0603367112364459E+46</v>
      </c>
      <c r="IQA28" s="357">
        <f t="shared" ref="IQA28" si="3260">IPY28*$C$28</f>
        <v>1.0921468125735393E+46</v>
      </c>
      <c r="IQC28" s="357">
        <f t="shared" ref="IQC28" si="3261">IQA28*$C$28</f>
        <v>1.1249112169507455E+46</v>
      </c>
      <c r="IQE28" s="357">
        <f t="shared" ref="IQE28" si="3262">IQC28*$C$28</f>
        <v>1.1586585534592679E+46</v>
      </c>
      <c r="IQG28" s="357">
        <f t="shared" ref="IQG28" si="3263">IQE28*$C$28</f>
        <v>1.193418310063046E+46</v>
      </c>
      <c r="IQI28" s="357">
        <f t="shared" ref="IQI28" si="3264">IQG28*$C$28</f>
        <v>1.2292208593649374E+46</v>
      </c>
      <c r="IQK28" s="357">
        <f t="shared" ref="IQK28" si="3265">IQI28*$C$28</f>
        <v>1.2660974851458855E+46</v>
      </c>
      <c r="IQM28" s="357">
        <f t="shared" ref="IQM28" si="3266">IQK28*$C$28</f>
        <v>1.3040804097002622E+46</v>
      </c>
      <c r="IQO28" s="357">
        <f t="shared" ref="IQO28" si="3267">IQM28*$C$28</f>
        <v>1.3432028219912702E+46</v>
      </c>
      <c r="IQQ28" s="357">
        <f t="shared" ref="IQQ28" si="3268">IQO28*$C$28</f>
        <v>1.3834989066510084E+46</v>
      </c>
      <c r="IQS28" s="357">
        <f t="shared" ref="IQS28" si="3269">IQQ28*$C$28</f>
        <v>1.4250038738505386E+46</v>
      </c>
      <c r="IQU28" s="357">
        <f t="shared" ref="IQU28" si="3270">IQS28*$C$28</f>
        <v>1.4677539900660549E+46</v>
      </c>
      <c r="IQW28" s="357">
        <f t="shared" ref="IQW28" si="3271">IQU28*$C$28</f>
        <v>1.5117866097680365E+46</v>
      </c>
      <c r="IQY28" s="357">
        <f t="shared" ref="IQY28" si="3272">IQW28*$C$28</f>
        <v>1.5571402080610777E+46</v>
      </c>
      <c r="IRA28" s="357">
        <f t="shared" ref="IRA28" si="3273">IQY28*$C$28</f>
        <v>1.6038544143029101E+46</v>
      </c>
      <c r="IRC28" s="357">
        <f t="shared" ref="IRC28" si="3274">IRA28*$C$28</f>
        <v>1.6519700467319976E+46</v>
      </c>
      <c r="IRE28" s="357">
        <f t="shared" ref="IRE28" si="3275">IRC28*$C$28</f>
        <v>1.7015291481339575E+46</v>
      </c>
      <c r="IRG28" s="357">
        <f t="shared" ref="IRG28" si="3276">IRE28*$C$28</f>
        <v>1.7525750225779763E+46</v>
      </c>
      <c r="IRI28" s="357">
        <f t="shared" ref="IRI28" si="3277">IRG28*$C$28</f>
        <v>1.8051522732553157E+46</v>
      </c>
      <c r="IRK28" s="357">
        <f t="shared" ref="IRK28" si="3278">IRI28*$C$28</f>
        <v>1.8593068414529753E+46</v>
      </c>
      <c r="IRM28" s="357">
        <f t="shared" ref="IRM28" si="3279">IRK28*$C$28</f>
        <v>1.9150860466965646E+46</v>
      </c>
      <c r="IRO28" s="357">
        <f t="shared" ref="IRO28" si="3280">IRM28*$C$28</f>
        <v>1.9725386280974615E+46</v>
      </c>
      <c r="IRQ28" s="357">
        <f t="shared" ref="IRQ28" si="3281">IRO28*$C$28</f>
        <v>2.0317147869403854E+46</v>
      </c>
      <c r="IRS28" s="357">
        <f t="shared" ref="IRS28" si="3282">IRQ28*$C$28</f>
        <v>2.092666230548597E+46</v>
      </c>
      <c r="IRU28" s="357">
        <f t="shared" ref="IRU28" si="3283">IRS28*$C$28</f>
        <v>2.1554462174650551E+46</v>
      </c>
      <c r="IRW28" s="357">
        <f t="shared" ref="IRW28" si="3284">IRU28*$C$28</f>
        <v>2.2201096039890069E+46</v>
      </c>
      <c r="IRY28" s="357">
        <f t="shared" ref="IRY28" si="3285">IRW28*$C$28</f>
        <v>2.2867128921086769E+46</v>
      </c>
      <c r="ISA28" s="357">
        <f t="shared" ref="ISA28" si="3286">IRY28*$C$28</f>
        <v>2.3553142788719374E+46</v>
      </c>
      <c r="ISC28" s="357">
        <f t="shared" ref="ISC28" si="3287">ISA28*$C$28</f>
        <v>2.4259737072380956E+46</v>
      </c>
      <c r="ISE28" s="357">
        <f t="shared" ref="ISE28" si="3288">ISC28*$C$28</f>
        <v>2.4987529184552383E+46</v>
      </c>
      <c r="ISG28" s="357">
        <f t="shared" ref="ISG28" si="3289">ISE28*$C$28</f>
        <v>2.5737155060088953E+46</v>
      </c>
      <c r="ISI28" s="357">
        <f t="shared" ref="ISI28" si="3290">ISG28*$C$28</f>
        <v>2.6509269711891622E+46</v>
      </c>
      <c r="ISK28" s="357">
        <f t="shared" ref="ISK28" si="3291">ISI28*$C$28</f>
        <v>2.7304547803248372E+46</v>
      </c>
      <c r="ISM28" s="357">
        <f t="shared" ref="ISM28" si="3292">ISK28*$C$28</f>
        <v>2.8123684237345824E+46</v>
      </c>
      <c r="ISO28" s="357">
        <f t="shared" ref="ISO28" si="3293">ISM28*$C$28</f>
        <v>2.8967394764466199E+46</v>
      </c>
      <c r="ISQ28" s="357">
        <f t="shared" ref="ISQ28" si="3294">ISO28*$C$28</f>
        <v>2.9836416607400185E+46</v>
      </c>
      <c r="ISS28" s="357">
        <f t="shared" ref="ISS28" si="3295">ISQ28*$C$28</f>
        <v>3.073150910562219E+46</v>
      </c>
      <c r="ISU28" s="357">
        <f t="shared" ref="ISU28" si="3296">ISS28*$C$28</f>
        <v>3.1653454378790858E+46</v>
      </c>
      <c r="ISW28" s="357">
        <f t="shared" ref="ISW28" si="3297">ISU28*$C$28</f>
        <v>3.2603058010154583E+46</v>
      </c>
      <c r="ISY28" s="357">
        <f t="shared" ref="ISY28" si="3298">ISW28*$C$28</f>
        <v>3.3581149750459221E+46</v>
      </c>
      <c r="ITA28" s="357">
        <f t="shared" ref="ITA28" si="3299">ISY28*$C$28</f>
        <v>3.4588584242972997E+46</v>
      </c>
      <c r="ITC28" s="357">
        <f t="shared" ref="ITC28" si="3300">ITA28*$C$28</f>
        <v>3.5626241770262188E+46</v>
      </c>
      <c r="ITE28" s="357">
        <f t="shared" ref="ITE28" si="3301">ITC28*$C$28</f>
        <v>3.6695029023370057E+46</v>
      </c>
      <c r="ITG28" s="357">
        <f t="shared" ref="ITG28" si="3302">ITE28*$C$28</f>
        <v>3.7795879894071161E+46</v>
      </c>
      <c r="ITI28" s="357">
        <f t="shared" ref="ITI28" si="3303">ITG28*$C$28</f>
        <v>3.8929756290893295E+46</v>
      </c>
      <c r="ITK28" s="357">
        <f t="shared" ref="ITK28" si="3304">ITI28*$C$28</f>
        <v>4.0097648979620094E+46</v>
      </c>
      <c r="ITM28" s="357">
        <f t="shared" ref="ITM28" si="3305">ITK28*$C$28</f>
        <v>4.1300578449008696E+46</v>
      </c>
      <c r="ITO28" s="357">
        <f t="shared" ref="ITO28" si="3306">ITM28*$C$28</f>
        <v>4.2539595802478957E+46</v>
      </c>
      <c r="ITQ28" s="357">
        <f t="shared" ref="ITQ28" si="3307">ITO28*$C$28</f>
        <v>4.3815783676553329E+46</v>
      </c>
      <c r="ITS28" s="357">
        <f t="shared" ref="ITS28" si="3308">ITQ28*$C$28</f>
        <v>4.5130257186849928E+46</v>
      </c>
      <c r="ITU28" s="357">
        <f t="shared" ref="ITU28" si="3309">ITS28*$C$28</f>
        <v>4.6484164902455429E+46</v>
      </c>
      <c r="ITW28" s="357">
        <f t="shared" ref="ITW28" si="3310">ITU28*$C$28</f>
        <v>4.7878689849529096E+46</v>
      </c>
      <c r="ITY28" s="357">
        <f t="shared" ref="ITY28" si="3311">ITW28*$C$28</f>
        <v>4.9315050545014974E+46</v>
      </c>
      <c r="IUA28" s="357">
        <f t="shared" ref="IUA28" si="3312">ITY28*$C$28</f>
        <v>5.0794502061365426E+46</v>
      </c>
      <c r="IUC28" s="357">
        <f t="shared" ref="IUC28" si="3313">IUA28*$C$28</f>
        <v>5.2318337123206386E+46</v>
      </c>
      <c r="IUE28" s="357">
        <f t="shared" ref="IUE28" si="3314">IUC28*$C$28</f>
        <v>5.3887887236902578E+46</v>
      </c>
      <c r="IUG28" s="357">
        <f t="shared" ref="IUG28" si="3315">IUE28*$C$28</f>
        <v>5.5504523854009661E+46</v>
      </c>
      <c r="IUI28" s="357">
        <f t="shared" ref="IUI28" si="3316">IUG28*$C$28</f>
        <v>5.7169659569629957E+46</v>
      </c>
      <c r="IUK28" s="357">
        <f t="shared" ref="IUK28" si="3317">IUI28*$C$28</f>
        <v>5.8884749356718859E+46</v>
      </c>
      <c r="IUM28" s="357">
        <f t="shared" ref="IUM28" si="3318">IUK28*$C$28</f>
        <v>6.0651291837420424E+46</v>
      </c>
      <c r="IUO28" s="357">
        <f t="shared" ref="IUO28" si="3319">IUM28*$C$28</f>
        <v>6.2470830592543035E+46</v>
      </c>
      <c r="IUQ28" s="357">
        <f t="shared" ref="IUQ28" si="3320">IUO28*$C$28</f>
        <v>6.4344955510319332E+46</v>
      </c>
      <c r="IUS28" s="357">
        <f t="shared" ref="IUS28" si="3321">IUQ28*$C$28</f>
        <v>6.6275304175628913E+46</v>
      </c>
      <c r="IUU28" s="357">
        <f t="shared" ref="IUU28" si="3322">IUS28*$C$28</f>
        <v>6.8263563300897781E+46</v>
      </c>
      <c r="IUW28" s="357">
        <f t="shared" ref="IUW28" si="3323">IUU28*$C$28</f>
        <v>7.0311470199924717E+46</v>
      </c>
      <c r="IUY28" s="357">
        <f t="shared" ref="IUY28" si="3324">IUW28*$C$28</f>
        <v>7.2420814305922458E+46</v>
      </c>
      <c r="IVA28" s="357">
        <f t="shared" ref="IVA28" si="3325">IUY28*$C$28</f>
        <v>7.4593438735100132E+46</v>
      </c>
      <c r="IVC28" s="357">
        <f t="shared" ref="IVC28" si="3326">IVA28*$C$28</f>
        <v>7.6831241897153137E+46</v>
      </c>
      <c r="IVE28" s="357">
        <f t="shared" ref="IVE28" si="3327">IVC28*$C$28</f>
        <v>7.9136179154067738E+46</v>
      </c>
      <c r="IVG28" s="357">
        <f t="shared" ref="IVG28" si="3328">IVE28*$C$28</f>
        <v>8.1510264528689774E+46</v>
      </c>
      <c r="IVI28" s="357">
        <f t="shared" ref="IVI28" si="3329">IVG28*$C$28</f>
        <v>8.3955572464550469E+46</v>
      </c>
      <c r="IVK28" s="357">
        <f t="shared" ref="IVK28" si="3330">IVI28*$C$28</f>
        <v>8.6474239638486985E+46</v>
      </c>
      <c r="IVM28" s="357">
        <f t="shared" ref="IVM28" si="3331">IVK28*$C$28</f>
        <v>8.9068466827641602E+46</v>
      </c>
      <c r="IVO28" s="357">
        <f t="shared" ref="IVO28" si="3332">IVM28*$C$28</f>
        <v>9.1740520832470852E+46</v>
      </c>
      <c r="IVQ28" s="357">
        <f t="shared" ref="IVQ28" si="3333">IVO28*$C$28</f>
        <v>9.4492736457444971E+46</v>
      </c>
      <c r="IVS28" s="357">
        <f t="shared" ref="IVS28" si="3334">IVQ28*$C$28</f>
        <v>9.7327518551168315E+46</v>
      </c>
      <c r="IVU28" s="357">
        <f t="shared" ref="IVU28" si="3335">IVS28*$C$28</f>
        <v>1.0024734410770336E+47</v>
      </c>
      <c r="IVW28" s="357">
        <f t="shared" ref="IVW28" si="3336">IVU28*$C$28</f>
        <v>1.0325476443093447E+47</v>
      </c>
      <c r="IVY28" s="357">
        <f t="shared" ref="IVY28" si="3337">IVW28*$C$28</f>
        <v>1.0635240736386251E+47</v>
      </c>
      <c r="IWA28" s="357">
        <f t="shared" ref="IWA28" si="3338">IVY28*$C$28</f>
        <v>1.095429795847784E+47</v>
      </c>
      <c r="IWC28" s="357">
        <f t="shared" ref="IWC28" si="3339">IWA28*$C$28</f>
        <v>1.1282926897232174E+47</v>
      </c>
      <c r="IWE28" s="357">
        <f t="shared" ref="IWE28" si="3340">IWC28*$C$28</f>
        <v>1.1621414704149139E+47</v>
      </c>
      <c r="IWG28" s="357">
        <f t="shared" ref="IWG28" si="3341">IWE28*$C$28</f>
        <v>1.1970057145273615E+47</v>
      </c>
      <c r="IWI28" s="357">
        <f t="shared" ref="IWI28" si="3342">IWG28*$C$28</f>
        <v>1.2329158859631823E+47</v>
      </c>
      <c r="IWK28" s="357">
        <f t="shared" ref="IWK28" si="3343">IWI28*$C$28</f>
        <v>1.2699033625420778E+47</v>
      </c>
      <c r="IWM28" s="357">
        <f t="shared" ref="IWM28" si="3344">IWK28*$C$28</f>
        <v>1.3080004634183401E+47</v>
      </c>
      <c r="IWO28" s="357">
        <f t="shared" ref="IWO28" si="3345">IWM28*$C$28</f>
        <v>1.3472404773208904E+47</v>
      </c>
      <c r="IWQ28" s="357">
        <f t="shared" ref="IWQ28" si="3346">IWO28*$C$28</f>
        <v>1.387657691640517E+47</v>
      </c>
      <c r="IWS28" s="357">
        <f t="shared" ref="IWS28" si="3347">IWQ28*$C$28</f>
        <v>1.4292874223897325E+47</v>
      </c>
      <c r="IWU28" s="357">
        <f t="shared" ref="IWU28" si="3348">IWS28*$C$28</f>
        <v>1.4721660450614245E+47</v>
      </c>
      <c r="IWW28" s="357">
        <f t="shared" ref="IWW28" si="3349">IWU28*$C$28</f>
        <v>1.5163310264132673E+47</v>
      </c>
      <c r="IWY28" s="357">
        <f t="shared" ref="IWY28" si="3350">IWW28*$C$28</f>
        <v>1.5618209572056654E+47</v>
      </c>
      <c r="IXA28" s="357">
        <f t="shared" ref="IXA28" si="3351">IWY28*$C$28</f>
        <v>1.6086755859218354E+47</v>
      </c>
      <c r="IXC28" s="357">
        <f t="shared" ref="IXC28" si="3352">IXA28*$C$28</f>
        <v>1.6569358534994906E+47</v>
      </c>
      <c r="IXE28" s="357">
        <f t="shared" ref="IXE28" si="3353">IXC28*$C$28</f>
        <v>1.7066439291044752E+47</v>
      </c>
      <c r="IXG28" s="357">
        <f t="shared" ref="IXG28" si="3354">IXE28*$C$28</f>
        <v>1.7578432469776095E+47</v>
      </c>
      <c r="IXI28" s="357">
        <f t="shared" ref="IXI28" si="3355">IXG28*$C$28</f>
        <v>1.8105785443869379E+47</v>
      </c>
      <c r="IXK28" s="357">
        <f t="shared" ref="IXK28" si="3356">IXI28*$C$28</f>
        <v>1.8648959007185463E+47</v>
      </c>
      <c r="IXM28" s="357">
        <f t="shared" ref="IXM28" si="3357">IXK28*$C$28</f>
        <v>1.9208427777401026E+47</v>
      </c>
      <c r="IXO28" s="357">
        <f t="shared" ref="IXO28" si="3358">IXM28*$C$28</f>
        <v>1.978468061072306E+47</v>
      </c>
      <c r="IXQ28" s="357">
        <f t="shared" ref="IXQ28" si="3359">IXO28*$C$28</f>
        <v>2.0378221029044753E+47</v>
      </c>
      <c r="IXS28" s="357">
        <f t="shared" ref="IXS28" si="3360">IXQ28*$C$28</f>
        <v>2.0989567659916095E+47</v>
      </c>
      <c r="IXU28" s="357">
        <f t="shared" ref="IXU28" si="3361">IXS28*$C$28</f>
        <v>2.161925468971358E+47</v>
      </c>
      <c r="IXW28" s="357">
        <f t="shared" ref="IXW28" si="3362">IXU28*$C$28</f>
        <v>2.2267832330404988E+47</v>
      </c>
      <c r="IXY28" s="357">
        <f t="shared" ref="IXY28" si="3363">IXW28*$C$28</f>
        <v>2.2935867300317137E+47</v>
      </c>
      <c r="IYA28" s="357">
        <f t="shared" ref="IYA28" si="3364">IXY28*$C$28</f>
        <v>2.3623943319326653E+47</v>
      </c>
      <c r="IYC28" s="357">
        <f t="shared" ref="IYC28" si="3365">IYA28*$C$28</f>
        <v>2.4332661618906451E+47</v>
      </c>
      <c r="IYE28" s="357">
        <f t="shared" ref="IYE28" si="3366">IYC28*$C$28</f>
        <v>2.5062641467473646E+47</v>
      </c>
      <c r="IYG28" s="357">
        <f t="shared" ref="IYG28" si="3367">IYE28*$C$28</f>
        <v>2.5814520711497854E+47</v>
      </c>
      <c r="IYI28" s="357">
        <f t="shared" ref="IYI28" si="3368">IYG28*$C$28</f>
        <v>2.6588956332842789E+47</v>
      </c>
      <c r="IYK28" s="357">
        <f t="shared" ref="IYK28" si="3369">IYI28*$C$28</f>
        <v>2.7386625022828073E+47</v>
      </c>
      <c r="IYM28" s="357">
        <f t="shared" ref="IYM28" si="3370">IYK28*$C$28</f>
        <v>2.8208223773512913E+47</v>
      </c>
      <c r="IYO28" s="357">
        <f t="shared" ref="IYO28" si="3371">IYM28*$C$28</f>
        <v>2.90544704867183E+47</v>
      </c>
      <c r="IYQ28" s="357">
        <f t="shared" ref="IYQ28" si="3372">IYO28*$C$28</f>
        <v>2.9926104601319849E+47</v>
      </c>
      <c r="IYS28" s="357">
        <f t="shared" ref="IYS28" si="3373">IYQ28*$C$28</f>
        <v>3.0823887739359445E+47</v>
      </c>
      <c r="IYU28" s="357">
        <f t="shared" ref="IYU28" si="3374">IYS28*$C$28</f>
        <v>3.174860437154023E+47</v>
      </c>
      <c r="IYW28" s="357">
        <f t="shared" ref="IYW28" si="3375">IYU28*$C$28</f>
        <v>3.2701062502686437E+47</v>
      </c>
      <c r="IYY28" s="357">
        <f t="shared" ref="IYY28" si="3376">IYW28*$C$28</f>
        <v>3.3682094377767029E+47</v>
      </c>
      <c r="IZA28" s="357">
        <f t="shared" ref="IZA28" si="3377">IYY28*$C$28</f>
        <v>3.469255720910004E+47</v>
      </c>
      <c r="IZC28" s="357">
        <f t="shared" ref="IZC28" si="3378">IZA28*$C$28</f>
        <v>3.5733333925373044E+47</v>
      </c>
      <c r="IZE28" s="357">
        <f t="shared" ref="IZE28" si="3379">IZC28*$C$28</f>
        <v>3.6805333943134232E+47</v>
      </c>
      <c r="IZG28" s="357">
        <f t="shared" ref="IZG28" si="3380">IZE28*$C$28</f>
        <v>3.790949396142826E+47</v>
      </c>
      <c r="IZI28" s="357">
        <f t="shared" ref="IZI28" si="3381">IZG28*$C$28</f>
        <v>3.9046778780271107E+47</v>
      </c>
      <c r="IZK28" s="357">
        <f t="shared" ref="IZK28" si="3382">IZI28*$C$28</f>
        <v>4.0218182143679245E+47</v>
      </c>
      <c r="IZM28" s="357">
        <f t="shared" ref="IZM28" si="3383">IZK28*$C$28</f>
        <v>4.1424727607989621E+47</v>
      </c>
      <c r="IZO28" s="357">
        <f t="shared" ref="IZO28" si="3384">IZM28*$C$28</f>
        <v>4.2667469436229311E+47</v>
      </c>
      <c r="IZQ28" s="357">
        <f t="shared" ref="IZQ28" si="3385">IZO28*$C$28</f>
        <v>4.3947493519316195E+47</v>
      </c>
      <c r="IZS28" s="357">
        <f t="shared" ref="IZS28" si="3386">IZQ28*$C$28</f>
        <v>4.5265918324895681E+47</v>
      </c>
      <c r="IZU28" s="357">
        <f t="shared" ref="IZU28" si="3387">IZS28*$C$28</f>
        <v>4.6623895874642554E+47</v>
      </c>
      <c r="IZW28" s="357">
        <f t="shared" ref="IZW28" si="3388">IZU28*$C$28</f>
        <v>4.8022612750881832E+47</v>
      </c>
      <c r="IZY28" s="357">
        <f t="shared" ref="IZY28" si="3389">IZW28*$C$28</f>
        <v>4.9463291133408292E+47</v>
      </c>
      <c r="JAA28" s="357">
        <f t="shared" ref="JAA28" si="3390">IZY28*$C$28</f>
        <v>5.0947189867410545E+47</v>
      </c>
      <c r="JAC28" s="357">
        <f t="shared" ref="JAC28" si="3391">JAA28*$C$28</f>
        <v>5.2475605563432865E+47</v>
      </c>
      <c r="JAE28" s="357">
        <f t="shared" ref="JAE28" si="3392">JAC28*$C$28</f>
        <v>5.404987373033585E+47</v>
      </c>
      <c r="JAG28" s="357">
        <f t="shared" ref="JAG28" si="3393">JAE28*$C$28</f>
        <v>5.567136994224593E+47</v>
      </c>
      <c r="JAI28" s="357">
        <f t="shared" ref="JAI28" si="3394">JAG28*$C$28</f>
        <v>5.7341511040513313E+47</v>
      </c>
      <c r="JAK28" s="357">
        <f t="shared" ref="JAK28" si="3395">JAI28*$C$28</f>
        <v>5.9061756371728713E+47</v>
      </c>
      <c r="JAM28" s="357">
        <f t="shared" ref="JAM28" si="3396">JAK28*$C$28</f>
        <v>6.0833609062880577E+47</v>
      </c>
      <c r="JAO28" s="357">
        <f t="shared" ref="JAO28" si="3397">JAM28*$C$28</f>
        <v>6.2658617334766995E+47</v>
      </c>
      <c r="JAQ28" s="357">
        <f t="shared" ref="JAQ28" si="3398">JAO28*$C$28</f>
        <v>6.4538375854810009E+47</v>
      </c>
      <c r="JAS28" s="357">
        <f t="shared" ref="JAS28" si="3399">JAQ28*$C$28</f>
        <v>6.6474527130454311E+47</v>
      </c>
      <c r="JAU28" s="357">
        <f t="shared" ref="JAU28" si="3400">JAS28*$C$28</f>
        <v>6.8468762944367945E+47</v>
      </c>
      <c r="JAW28" s="357">
        <f t="shared" ref="JAW28" si="3401">JAU28*$C$28</f>
        <v>7.0522825832698983E+47</v>
      </c>
      <c r="JAY28" s="357">
        <f t="shared" ref="JAY28" si="3402">JAW28*$C$28</f>
        <v>7.2638510607679958E+47</v>
      </c>
      <c r="JBA28" s="357">
        <f t="shared" ref="JBA28" si="3403">JAY28*$C$28</f>
        <v>7.4817665925910351E+47</v>
      </c>
      <c r="JBC28" s="357">
        <f t="shared" ref="JBC28" si="3404">JBA28*$C$28</f>
        <v>7.706219590368767E+47</v>
      </c>
      <c r="JBE28" s="357">
        <f t="shared" ref="JBE28" si="3405">JBC28*$C$28</f>
        <v>7.9374061780798307E+47</v>
      </c>
      <c r="JBG28" s="357">
        <f t="shared" ref="JBG28" si="3406">JBE28*$C$28</f>
        <v>8.1755283634222262E+47</v>
      </c>
      <c r="JBI28" s="357">
        <f t="shared" ref="JBI28" si="3407">JBG28*$C$28</f>
        <v>8.4207942143248937E+47</v>
      </c>
      <c r="JBK28" s="357">
        <f t="shared" ref="JBK28" si="3408">JBI28*$C$28</f>
        <v>8.6734180407546413E+47</v>
      </c>
      <c r="JBM28" s="357">
        <f t="shared" ref="JBM28" si="3409">JBK28*$C$28</f>
        <v>8.9336205819772801E+47</v>
      </c>
      <c r="JBO28" s="357">
        <f t="shared" ref="JBO28" si="3410">JBM28*$C$28</f>
        <v>9.2016291994365985E+47</v>
      </c>
      <c r="JBQ28" s="357">
        <f t="shared" ref="JBQ28" si="3411">JBO28*$C$28</f>
        <v>9.4776780754196968E+47</v>
      </c>
      <c r="JBS28" s="357">
        <f t="shared" ref="JBS28" si="3412">JBQ28*$C$28</f>
        <v>9.7620084176822885E+47</v>
      </c>
      <c r="JBU28" s="357">
        <f t="shared" ref="JBU28" si="3413">JBS28*$C$28</f>
        <v>1.0054868670212757E+48</v>
      </c>
      <c r="JBW28" s="357">
        <f t="shared" ref="JBW28" si="3414">JBU28*$C$28</f>
        <v>1.0356514730319141E+48</v>
      </c>
      <c r="JBY28" s="357">
        <f t="shared" ref="JBY28" si="3415">JBW28*$C$28</f>
        <v>1.0667210172228715E+48</v>
      </c>
      <c r="JCA28" s="357">
        <f t="shared" ref="JCA28" si="3416">JBY28*$C$28</f>
        <v>1.0987226477395577E+48</v>
      </c>
      <c r="JCC28" s="357">
        <f t="shared" ref="JCC28" si="3417">JCA28*$C$28</f>
        <v>1.1316843271717444E+48</v>
      </c>
      <c r="JCE28" s="357">
        <f t="shared" ref="JCE28" si="3418">JCC28*$C$28</f>
        <v>1.1656348569868967E+48</v>
      </c>
      <c r="JCG28" s="357">
        <f t="shared" ref="JCG28" si="3419">JCE28*$C$28</f>
        <v>1.2006039026965037E+48</v>
      </c>
      <c r="JCI28" s="357">
        <f t="shared" ref="JCI28" si="3420">JCG28*$C$28</f>
        <v>1.2366220197773988E+48</v>
      </c>
      <c r="JCK28" s="357">
        <f t="shared" ref="JCK28" si="3421">JCI28*$C$28</f>
        <v>1.2737206803707207E+48</v>
      </c>
      <c r="JCM28" s="357">
        <f t="shared" ref="JCM28" si="3422">JCK28*$C$28</f>
        <v>1.3119323007818424E+48</v>
      </c>
      <c r="JCO28" s="357">
        <f t="shared" ref="JCO28" si="3423">JCM28*$C$28</f>
        <v>1.3512902698052977E+48</v>
      </c>
      <c r="JCQ28" s="357">
        <f t="shared" ref="JCQ28" si="3424">JCO28*$C$28</f>
        <v>1.3918289778994568E+48</v>
      </c>
      <c r="JCS28" s="357">
        <f t="shared" ref="JCS28" si="3425">JCQ28*$C$28</f>
        <v>1.4335838472364405E+48</v>
      </c>
      <c r="JCU28" s="357">
        <f t="shared" ref="JCU28" si="3426">JCS28*$C$28</f>
        <v>1.4765913626535338E+48</v>
      </c>
      <c r="JCW28" s="357">
        <f t="shared" ref="JCW28" si="3427">JCU28*$C$28</f>
        <v>1.5208891035331399E+48</v>
      </c>
      <c r="JCY28" s="357">
        <f t="shared" ref="JCY28" si="3428">JCW28*$C$28</f>
        <v>1.566515776639134E+48</v>
      </c>
      <c r="JDA28" s="357">
        <f t="shared" ref="JDA28" si="3429">JCY28*$C$28</f>
        <v>1.613511249938308E+48</v>
      </c>
      <c r="JDC28" s="357">
        <f t="shared" ref="JDC28" si="3430">JDA28*$C$28</f>
        <v>1.6619165874364574E+48</v>
      </c>
      <c r="JDE28" s="357">
        <f t="shared" ref="JDE28" si="3431">JDC28*$C$28</f>
        <v>1.7117740850595513E+48</v>
      </c>
      <c r="JDG28" s="357">
        <f t="shared" ref="JDG28" si="3432">JDE28*$C$28</f>
        <v>1.7631273076113378E+48</v>
      </c>
      <c r="JDI28" s="357">
        <f t="shared" ref="JDI28" si="3433">JDG28*$C$28</f>
        <v>1.8160211268396779E+48</v>
      </c>
      <c r="JDK28" s="357">
        <f t="shared" ref="JDK28" si="3434">JDI28*$C$28</f>
        <v>1.8705017606448684E+48</v>
      </c>
      <c r="JDM28" s="357">
        <f t="shared" ref="JDM28" si="3435">JDK28*$C$28</f>
        <v>1.9266168134642145E+48</v>
      </c>
      <c r="JDO28" s="357">
        <f t="shared" ref="JDO28" si="3436">JDM28*$C$28</f>
        <v>1.9844153178681409E+48</v>
      </c>
      <c r="JDQ28" s="357">
        <f t="shared" ref="JDQ28" si="3437">JDO28*$C$28</f>
        <v>2.0439477774041853E+48</v>
      </c>
      <c r="JDS28" s="357">
        <f t="shared" ref="JDS28" si="3438">JDQ28*$C$28</f>
        <v>2.1052662107263109E+48</v>
      </c>
      <c r="JDU28" s="357">
        <f t="shared" ref="JDU28" si="3439">JDS28*$C$28</f>
        <v>2.1684241970481003E+48</v>
      </c>
      <c r="JDW28" s="357">
        <f t="shared" ref="JDW28" si="3440">JDU28*$C$28</f>
        <v>2.2334769229595434E+48</v>
      </c>
      <c r="JDY28" s="357">
        <f t="shared" ref="JDY28" si="3441">JDW28*$C$28</f>
        <v>2.3004812306483297E+48</v>
      </c>
      <c r="JEA28" s="357">
        <f t="shared" ref="JEA28" si="3442">JDY28*$C$28</f>
        <v>2.3694956675677796E+48</v>
      </c>
      <c r="JEC28" s="357">
        <f t="shared" ref="JEC28" si="3443">JEA28*$C$28</f>
        <v>2.4405805375948129E+48</v>
      </c>
      <c r="JEE28" s="357">
        <f t="shared" ref="JEE28" si="3444">JEC28*$C$28</f>
        <v>2.5137979537226575E+48</v>
      </c>
      <c r="JEG28" s="357">
        <f t="shared" ref="JEG28" si="3445">JEE28*$C$28</f>
        <v>2.5892118923343373E+48</v>
      </c>
      <c r="JEI28" s="357">
        <f t="shared" ref="JEI28" si="3446">JEG28*$C$28</f>
        <v>2.6668882491043676E+48</v>
      </c>
      <c r="JEK28" s="357">
        <f t="shared" ref="JEK28" si="3447">JEI28*$C$28</f>
        <v>2.7468948965774985E+48</v>
      </c>
      <c r="JEM28" s="357">
        <f t="shared" ref="JEM28" si="3448">JEK28*$C$28</f>
        <v>2.8293017434748235E+48</v>
      </c>
      <c r="JEO28" s="357">
        <f t="shared" ref="JEO28" si="3449">JEM28*$C$28</f>
        <v>2.9141807957790684E+48</v>
      </c>
      <c r="JEQ28" s="357">
        <f t="shared" ref="JEQ28" si="3450">JEO28*$C$28</f>
        <v>3.0016062196524406E+48</v>
      </c>
      <c r="JES28" s="357">
        <f t="shared" ref="JES28" si="3451">JEQ28*$C$28</f>
        <v>3.0916544062420142E+48</v>
      </c>
      <c r="JEU28" s="357">
        <f t="shared" ref="JEU28" si="3452">JES28*$C$28</f>
        <v>3.1844040384292748E+48</v>
      </c>
      <c r="JEW28" s="357">
        <f t="shared" ref="JEW28" si="3453">JEU28*$C$28</f>
        <v>3.2799361595821531E+48</v>
      </c>
      <c r="JEY28" s="357">
        <f t="shared" ref="JEY28" si="3454">JEW28*$C$28</f>
        <v>3.3783342443696178E+48</v>
      </c>
      <c r="JFA28" s="357">
        <f t="shared" ref="JFA28" si="3455">JEY28*$C$28</f>
        <v>3.4796842717007066E+48</v>
      </c>
      <c r="JFC28" s="357">
        <f t="shared" ref="JFC28" si="3456">JFA28*$C$28</f>
        <v>3.5840747998517276E+48</v>
      </c>
      <c r="JFE28" s="357">
        <f t="shared" ref="JFE28" si="3457">JFC28*$C$28</f>
        <v>3.6915970438472794E+48</v>
      </c>
      <c r="JFG28" s="357">
        <f t="shared" ref="JFG28" si="3458">JFE28*$C$28</f>
        <v>3.8023449551626977E+48</v>
      </c>
      <c r="JFI28" s="357">
        <f t="shared" ref="JFI28" si="3459">JFG28*$C$28</f>
        <v>3.9164153038175787E+48</v>
      </c>
      <c r="JFK28" s="357">
        <f t="shared" ref="JFK28" si="3460">JFI28*$C$28</f>
        <v>4.0339077629321061E+48</v>
      </c>
      <c r="JFM28" s="357">
        <f t="shared" ref="JFM28" si="3461">JFK28*$C$28</f>
        <v>4.1549249958200694E+48</v>
      </c>
      <c r="JFO28" s="357">
        <f t="shared" ref="JFO28" si="3462">JFM28*$C$28</f>
        <v>4.2795727456946714E+48</v>
      </c>
      <c r="JFQ28" s="357">
        <f t="shared" ref="JFQ28" si="3463">JFO28*$C$28</f>
        <v>4.4079599280655116E+48</v>
      </c>
      <c r="JFS28" s="357">
        <f t="shared" ref="JFS28" si="3464">JFQ28*$C$28</f>
        <v>4.540198725907477E+48</v>
      </c>
      <c r="JFU28" s="357">
        <f t="shared" ref="JFU28" si="3465">JFS28*$C$28</f>
        <v>4.6764046876847015E+48</v>
      </c>
      <c r="JFW28" s="357">
        <f t="shared" ref="JFW28" si="3466">JFU28*$C$28</f>
        <v>4.816696828315243E+48</v>
      </c>
      <c r="JFY28" s="357">
        <f t="shared" ref="JFY28" si="3467">JFW28*$C$28</f>
        <v>4.9611977331647006E+48</v>
      </c>
      <c r="JGA28" s="357">
        <f t="shared" ref="JGA28" si="3468">JFY28*$C$28</f>
        <v>5.1100336651596421E+48</v>
      </c>
      <c r="JGC28" s="357">
        <f t="shared" ref="JGC28" si="3469">JGA28*$C$28</f>
        <v>5.2633346751144317E+48</v>
      </c>
      <c r="JGE28" s="357">
        <f t="shared" ref="JGE28" si="3470">JGC28*$C$28</f>
        <v>5.4212347153678645E+48</v>
      </c>
      <c r="JGG28" s="357">
        <f t="shared" ref="JGG28" si="3471">JGE28*$C$28</f>
        <v>5.5838717568289005E+48</v>
      </c>
      <c r="JGI28" s="357">
        <f t="shared" ref="JGI28" si="3472">JGG28*$C$28</f>
        <v>5.7513879095337678E+48</v>
      </c>
      <c r="JGK28" s="357">
        <f t="shared" ref="JGK28" si="3473">JGI28*$C$28</f>
        <v>5.9239295468197815E+48</v>
      </c>
      <c r="JGM28" s="357">
        <f t="shared" ref="JGM28" si="3474">JGK28*$C$28</f>
        <v>6.1016474332243745E+48</v>
      </c>
      <c r="JGO28" s="357">
        <f t="shared" ref="JGO28" si="3475">JGM28*$C$28</f>
        <v>6.2846968562211056E+48</v>
      </c>
      <c r="JGQ28" s="357">
        <f t="shared" ref="JGQ28" si="3476">JGO28*$C$28</f>
        <v>6.4732377619077393E+48</v>
      </c>
      <c r="JGS28" s="357">
        <f t="shared" ref="JGS28" si="3477">JGQ28*$C$28</f>
        <v>6.6674348947649716E+48</v>
      </c>
      <c r="JGU28" s="357">
        <f t="shared" ref="JGU28" si="3478">JGS28*$C$28</f>
        <v>6.8674579416079213E+48</v>
      </c>
      <c r="JGW28" s="357">
        <f t="shared" ref="JGW28" si="3479">JGU28*$C$28</f>
        <v>7.0734816798561595E+48</v>
      </c>
      <c r="JGY28" s="357">
        <f t="shared" ref="JGY28" si="3480">JGW28*$C$28</f>
        <v>7.2856861302518443E+48</v>
      </c>
      <c r="JHA28" s="357">
        <f t="shared" ref="JHA28" si="3481">JGY28*$C$28</f>
        <v>7.5042567141594003E+48</v>
      </c>
      <c r="JHC28" s="357">
        <f t="shared" ref="JHC28" si="3482">JHA28*$C$28</f>
        <v>7.7293844155841827E+48</v>
      </c>
      <c r="JHE28" s="357">
        <f t="shared" ref="JHE28" si="3483">JHC28*$C$28</f>
        <v>7.961265948051709E+48</v>
      </c>
      <c r="JHG28" s="357">
        <f t="shared" ref="JHG28" si="3484">JHE28*$C$28</f>
        <v>8.2001039264932607E+48</v>
      </c>
      <c r="JHI28" s="357">
        <f t="shared" ref="JHI28" si="3485">JHG28*$C$28</f>
        <v>8.446107044288059E+48</v>
      </c>
      <c r="JHK28" s="357">
        <f t="shared" ref="JHK28" si="3486">JHI28*$C$28</f>
        <v>8.6994902556167007E+48</v>
      </c>
      <c r="JHM28" s="357">
        <f t="shared" ref="JHM28" si="3487">JHK28*$C$28</f>
        <v>8.9604749632852016E+48</v>
      </c>
      <c r="JHO28" s="357">
        <f t="shared" ref="JHO28" si="3488">JHM28*$C$28</f>
        <v>9.2292892121837576E+48</v>
      </c>
      <c r="JHQ28" s="357">
        <f t="shared" ref="JHQ28" si="3489">JHO28*$C$28</f>
        <v>9.5061678885492711E+48</v>
      </c>
      <c r="JHS28" s="357">
        <f t="shared" ref="JHS28" si="3490">JHQ28*$C$28</f>
        <v>9.7913529252057491E+48</v>
      </c>
      <c r="JHU28" s="357">
        <f t="shared" ref="JHU28" si="3491">JHS28*$C$28</f>
        <v>1.0085093512961922E+49</v>
      </c>
      <c r="JHW28" s="357">
        <f t="shared" ref="JHW28" si="3492">JHU28*$C$28</f>
        <v>1.038764631835078E+49</v>
      </c>
      <c r="JHY28" s="357">
        <f t="shared" ref="JHY28" si="3493">JHW28*$C$28</f>
        <v>1.0699275707901303E+49</v>
      </c>
      <c r="JIA28" s="357">
        <f t="shared" ref="JIA28" si="3494">JHY28*$C$28</f>
        <v>1.1020253979138342E+49</v>
      </c>
      <c r="JIC28" s="357">
        <f t="shared" ref="JIC28" si="3495">JIA28*$C$28</f>
        <v>1.1350861598512493E+49</v>
      </c>
      <c r="JIE28" s="357">
        <f t="shared" ref="JIE28" si="3496">JIC28*$C$28</f>
        <v>1.1691387446467869E+49</v>
      </c>
      <c r="JIG28" s="357">
        <f t="shared" ref="JIG28" si="3497">JIE28*$C$28</f>
        <v>1.2042129069861905E+49</v>
      </c>
      <c r="JII28" s="357">
        <f t="shared" ref="JII28" si="3498">JIG28*$C$28</f>
        <v>1.2403392941957761E+49</v>
      </c>
      <c r="JIK28" s="357">
        <f t="shared" ref="JIK28" si="3499">JII28*$C$28</f>
        <v>1.2775494730216496E+49</v>
      </c>
      <c r="JIM28" s="357">
        <f t="shared" ref="JIM28" si="3500">JIK28*$C$28</f>
        <v>1.3158759572122991E+49</v>
      </c>
      <c r="JIO28" s="357">
        <f t="shared" ref="JIO28" si="3501">JIM28*$C$28</f>
        <v>1.3553522359286681E+49</v>
      </c>
      <c r="JIQ28" s="357">
        <f t="shared" ref="JIQ28" si="3502">JIO28*$C$28</f>
        <v>1.3960128030065281E+49</v>
      </c>
      <c r="JIS28" s="357">
        <f t="shared" ref="JIS28" si="3503">JIQ28*$C$28</f>
        <v>1.437893187096724E+49</v>
      </c>
      <c r="JIU28" s="357">
        <f t="shared" ref="JIU28" si="3504">JIS28*$C$28</f>
        <v>1.4810299827096258E+49</v>
      </c>
      <c r="JIW28" s="357">
        <f t="shared" ref="JIW28" si="3505">JIU28*$C$28</f>
        <v>1.5254608821909147E+49</v>
      </c>
      <c r="JIY28" s="357">
        <f t="shared" ref="JIY28" si="3506">JIW28*$C$28</f>
        <v>1.5712247086566421E+49</v>
      </c>
      <c r="JJA28" s="357">
        <f t="shared" ref="JJA28" si="3507">JIY28*$C$28</f>
        <v>1.6183614499163413E+49</v>
      </c>
      <c r="JJC28" s="357">
        <f t="shared" ref="JJC28" si="3508">JJA28*$C$28</f>
        <v>1.6669122934138316E+49</v>
      </c>
      <c r="JJE28" s="357">
        <f t="shared" ref="JJE28" si="3509">JJC28*$C$28</f>
        <v>1.7169196622162466E+49</v>
      </c>
      <c r="JJG28" s="357">
        <f t="shared" ref="JJG28" si="3510">JJE28*$C$28</f>
        <v>1.7684272520827339E+49</v>
      </c>
      <c r="JJI28" s="357">
        <f t="shared" ref="JJI28" si="3511">JJG28*$C$28</f>
        <v>1.8214800696452161E+49</v>
      </c>
      <c r="JJK28" s="357">
        <f t="shared" ref="JJK28" si="3512">JJI28*$C$28</f>
        <v>1.8761244717345725E+49</v>
      </c>
      <c r="JJM28" s="357">
        <f t="shared" ref="JJM28" si="3513">JJK28*$C$28</f>
        <v>1.9324082058866097E+49</v>
      </c>
      <c r="JJO28" s="357">
        <f t="shared" ref="JJO28" si="3514">JJM28*$C$28</f>
        <v>1.990380452063208E+49</v>
      </c>
      <c r="JJQ28" s="357">
        <f t="shared" ref="JJQ28" si="3515">JJO28*$C$28</f>
        <v>2.0500918656251042E+49</v>
      </c>
      <c r="JJS28" s="357">
        <f t="shared" ref="JJS28" si="3516">JJQ28*$C$28</f>
        <v>2.1115946215938573E+49</v>
      </c>
      <c r="JJU28" s="357">
        <f t="shared" ref="JJU28" si="3517">JJS28*$C$28</f>
        <v>2.1749424602416732E+49</v>
      </c>
      <c r="JJW28" s="357">
        <f t="shared" ref="JJW28" si="3518">JJU28*$C$28</f>
        <v>2.2401907340489233E+49</v>
      </c>
      <c r="JJY28" s="357">
        <f t="shared" ref="JJY28" si="3519">JJW28*$C$28</f>
        <v>2.3073964560703911E+49</v>
      </c>
      <c r="JKA28" s="357">
        <f t="shared" ref="JKA28" si="3520">JJY28*$C$28</f>
        <v>2.3766183497525028E+49</v>
      </c>
      <c r="JKC28" s="357">
        <f t="shared" ref="JKC28" si="3521">JKA28*$C$28</f>
        <v>2.4479169002450781E+49</v>
      </c>
      <c r="JKE28" s="357">
        <f t="shared" ref="JKE28" si="3522">JKC28*$C$28</f>
        <v>2.5213544072524302E+49</v>
      </c>
      <c r="JKG28" s="357">
        <f t="shared" ref="JKG28" si="3523">JKE28*$C$28</f>
        <v>2.5969950394700034E+49</v>
      </c>
      <c r="JKI28" s="357">
        <f t="shared" ref="JKI28" si="3524">JKG28*$C$28</f>
        <v>2.6749048906541036E+49</v>
      </c>
      <c r="JKK28" s="357">
        <f t="shared" ref="JKK28" si="3525">JKI28*$C$28</f>
        <v>2.7551520373737267E+49</v>
      </c>
      <c r="JKM28" s="357">
        <f t="shared" ref="JKM28" si="3526">JKK28*$C$28</f>
        <v>2.8378065984949386E+49</v>
      </c>
      <c r="JKO28" s="357">
        <f t="shared" ref="JKO28" si="3527">JKM28*$C$28</f>
        <v>2.9229407964497869E+49</v>
      </c>
      <c r="JKQ28" s="357">
        <f t="shared" ref="JKQ28" si="3528">JKO28*$C$28</f>
        <v>3.0106290203432807E+49</v>
      </c>
      <c r="JKS28" s="357">
        <f t="shared" ref="JKS28" si="3529">JKQ28*$C$28</f>
        <v>3.1009478909535791E+49</v>
      </c>
      <c r="JKU28" s="357">
        <f t="shared" ref="JKU28" si="3530">JKS28*$C$28</f>
        <v>3.1939763276821864E+49</v>
      </c>
      <c r="JKW28" s="357">
        <f t="shared" ref="JKW28" si="3531">JKU28*$C$28</f>
        <v>3.2897956175126519E+49</v>
      </c>
      <c r="JKY28" s="357">
        <f t="shared" ref="JKY28" si="3532">JKW28*$C$28</f>
        <v>3.3884894860380318E+49</v>
      </c>
      <c r="JLA28" s="357">
        <f t="shared" ref="JLA28" si="3533">JKY28*$C$28</f>
        <v>3.4901441706191729E+49</v>
      </c>
      <c r="JLC28" s="357">
        <f t="shared" ref="JLC28" si="3534">JLA28*$C$28</f>
        <v>3.5948484957377483E+49</v>
      </c>
      <c r="JLE28" s="357">
        <f t="shared" ref="JLE28" si="3535">JLC28*$C$28</f>
        <v>3.7026939506098806E+49</v>
      </c>
      <c r="JLG28" s="357">
        <f t="shared" ref="JLG28" si="3536">JLE28*$C$28</f>
        <v>3.8137747691281769E+49</v>
      </c>
      <c r="JLI28" s="357">
        <f t="shared" ref="JLI28" si="3537">JLG28*$C$28</f>
        <v>3.9281880122020221E+49</v>
      </c>
      <c r="JLK28" s="357">
        <f t="shared" ref="JLK28" si="3538">JLI28*$C$28</f>
        <v>4.0460336525680831E+49</v>
      </c>
      <c r="JLM28" s="357">
        <f t="shared" ref="JLM28" si="3539">JLK28*$C$28</f>
        <v>4.1674146621451256E+49</v>
      </c>
      <c r="JLO28" s="357">
        <f t="shared" ref="JLO28" si="3540">JLM28*$C$28</f>
        <v>4.2924371020094797E+49</v>
      </c>
      <c r="JLQ28" s="357">
        <f t="shared" ref="JLQ28" si="3541">JLO28*$C$28</f>
        <v>4.4212102150697642E+49</v>
      </c>
      <c r="JLS28" s="357">
        <f t="shared" ref="JLS28" si="3542">JLQ28*$C$28</f>
        <v>4.5538465215218573E+49</v>
      </c>
      <c r="JLU28" s="357">
        <f t="shared" ref="JLU28" si="3543">JLS28*$C$28</f>
        <v>4.690461917167513E+49</v>
      </c>
      <c r="JLW28" s="357">
        <f t="shared" ref="JLW28" si="3544">JLU28*$C$28</f>
        <v>4.8311757746825383E+49</v>
      </c>
      <c r="JLY28" s="357">
        <f t="shared" ref="JLY28" si="3545">JLW28*$C$28</f>
        <v>4.9761110479230149E+49</v>
      </c>
      <c r="JMA28" s="357">
        <f t="shared" ref="JMA28" si="3546">JLY28*$C$28</f>
        <v>5.1253943793607051E+49</v>
      </c>
      <c r="JMC28" s="357">
        <f t="shared" ref="JMC28" si="3547">JMA28*$C$28</f>
        <v>5.279156210741526E+49</v>
      </c>
      <c r="JME28" s="357">
        <f t="shared" ref="JME28" si="3548">JMC28*$C$28</f>
        <v>5.4375308970637725E+49</v>
      </c>
      <c r="JMG28" s="357">
        <f t="shared" ref="JMG28" si="3549">JME28*$C$28</f>
        <v>5.600656823975686E+49</v>
      </c>
      <c r="JMI28" s="357">
        <f t="shared" ref="JMI28" si="3550">JMG28*$C$28</f>
        <v>5.7686765286949563E+49</v>
      </c>
      <c r="JMK28" s="357">
        <f t="shared" ref="JMK28" si="3551">JMI28*$C$28</f>
        <v>5.9417368245558056E+49</v>
      </c>
      <c r="JMM28" s="357">
        <f t="shared" ref="JMM28" si="3552">JMK28*$C$28</f>
        <v>6.1199889292924794E+49</v>
      </c>
      <c r="JMO28" s="357">
        <f t="shared" ref="JMO28" si="3553">JMM28*$C$28</f>
        <v>6.3035885971712544E+49</v>
      </c>
      <c r="JMQ28" s="357">
        <f t="shared" ref="JMQ28" si="3554">JMO28*$C$28</f>
        <v>6.4926962550863923E+49</v>
      </c>
      <c r="JMS28" s="357">
        <f t="shared" ref="JMS28" si="3555">JMQ28*$C$28</f>
        <v>6.6874771427389838E+49</v>
      </c>
      <c r="JMU28" s="357">
        <f t="shared" ref="JMU28" si="3556">JMS28*$C$28</f>
        <v>6.8881014570211533E+49</v>
      </c>
      <c r="JMW28" s="357">
        <f t="shared" ref="JMW28" si="3557">JMU28*$C$28</f>
        <v>7.0947445007317881E+49</v>
      </c>
      <c r="JMY28" s="357">
        <f t="shared" ref="JMY28" si="3558">JMW28*$C$28</f>
        <v>7.3075868357537414E+49</v>
      </c>
      <c r="JNA28" s="357">
        <f t="shared" ref="JNA28" si="3559">JMY28*$C$28</f>
        <v>7.5268144408263542E+49</v>
      </c>
      <c r="JNC28" s="357">
        <f t="shared" ref="JNC28" si="3560">JNA28*$C$28</f>
        <v>7.7526188740511446E+49</v>
      </c>
      <c r="JNE28" s="357">
        <f t="shared" ref="JNE28" si="3561">JNC28*$C$28</f>
        <v>7.9851974402726796E+49</v>
      </c>
      <c r="JNG28" s="357">
        <f t="shared" ref="JNG28" si="3562">JNE28*$C$28</f>
        <v>8.2247533634808601E+49</v>
      </c>
      <c r="JNI28" s="357">
        <f t="shared" ref="JNI28" si="3563">JNG28*$C$28</f>
        <v>8.4714959643852866E+49</v>
      </c>
      <c r="JNK28" s="357">
        <f t="shared" ref="JNK28" si="3564">JNI28*$C$28</f>
        <v>8.7256408433168455E+49</v>
      </c>
      <c r="JNM28" s="357">
        <f t="shared" ref="JNM28" si="3565">JNK28*$C$28</f>
        <v>8.9874100686163508E+49</v>
      </c>
      <c r="JNO28" s="357">
        <f t="shared" ref="JNO28" si="3566">JNM28*$C$28</f>
        <v>9.2570323706748417E+49</v>
      </c>
      <c r="JNQ28" s="357">
        <f t="shared" ref="JNQ28" si="3567">JNO28*$C$28</f>
        <v>9.5347433417950874E+49</v>
      </c>
      <c r="JNS28" s="357">
        <f t="shared" ref="JNS28" si="3568">JNQ28*$C$28</f>
        <v>9.8207856420489403E+49</v>
      </c>
      <c r="JNU28" s="357">
        <f t="shared" ref="JNU28" si="3569">JNS28*$C$28</f>
        <v>1.0115409211310408E+50</v>
      </c>
      <c r="JNW28" s="357">
        <f t="shared" ref="JNW28" si="3570">JNU28*$C$28</f>
        <v>1.0418871487649721E+50</v>
      </c>
      <c r="JNY28" s="357">
        <f t="shared" ref="JNY28" si="3571">JNW28*$C$28</f>
        <v>1.0731437632279214E+50</v>
      </c>
      <c r="JOA28" s="357">
        <f t="shared" ref="JOA28" si="3572">JNY28*$C$28</f>
        <v>1.1053380761247591E+50</v>
      </c>
      <c r="JOC28" s="357">
        <f t="shared" ref="JOC28" si="3573">JOA28*$C$28</f>
        <v>1.1384982184085019E+50</v>
      </c>
      <c r="JOE28" s="357">
        <f t="shared" ref="JOE28" si="3574">JOC28*$C$28</f>
        <v>1.172653164960757E+50</v>
      </c>
      <c r="JOG28" s="357">
        <f t="shared" ref="JOG28" si="3575">JOE28*$C$28</f>
        <v>1.2078327599095797E+50</v>
      </c>
      <c r="JOI28" s="357">
        <f t="shared" ref="JOI28" si="3576">JOG28*$C$28</f>
        <v>1.2440677427068672E+50</v>
      </c>
      <c r="JOK28" s="357">
        <f t="shared" ref="JOK28" si="3577">JOI28*$C$28</f>
        <v>1.2813897749880732E+50</v>
      </c>
      <c r="JOM28" s="357">
        <f t="shared" ref="JOM28" si="3578">JOK28*$C$28</f>
        <v>1.3198314682377155E+50</v>
      </c>
      <c r="JOO28" s="357">
        <f t="shared" ref="JOO28" si="3579">JOM28*$C$28</f>
        <v>1.3594264122848469E+50</v>
      </c>
      <c r="JOQ28" s="357">
        <f t="shared" ref="JOQ28" si="3580">JOO28*$C$28</f>
        <v>1.4002092046533923E+50</v>
      </c>
      <c r="JOS28" s="357">
        <f t="shared" ref="JOS28" si="3581">JOQ28*$C$28</f>
        <v>1.442215480792994E+50</v>
      </c>
      <c r="JOU28" s="357">
        <f t="shared" ref="JOU28" si="3582">JOS28*$C$28</f>
        <v>1.4854819452167839E+50</v>
      </c>
      <c r="JOW28" s="357">
        <f t="shared" ref="JOW28" si="3583">JOU28*$C$28</f>
        <v>1.5300464035732874E+50</v>
      </c>
      <c r="JOY28" s="357">
        <f t="shared" ref="JOY28" si="3584">JOW28*$C$28</f>
        <v>1.5759477956804861E+50</v>
      </c>
      <c r="JPA28" s="357">
        <f t="shared" ref="JPA28" si="3585">JOY28*$C$28</f>
        <v>1.6232262295509007E+50</v>
      </c>
      <c r="JPC28" s="357">
        <f t="shared" ref="JPC28" si="3586">JPA28*$C$28</f>
        <v>1.6719230164374277E+50</v>
      </c>
      <c r="JPE28" s="357">
        <f t="shared" ref="JPE28" si="3587">JPC28*$C$28</f>
        <v>1.7220807069305506E+50</v>
      </c>
      <c r="JPG28" s="357">
        <f t="shared" ref="JPG28" si="3588">JPE28*$C$28</f>
        <v>1.7737431281384673E+50</v>
      </c>
      <c r="JPI28" s="357">
        <f t="shared" ref="JPI28" si="3589">JPG28*$C$28</f>
        <v>1.8269554219826213E+50</v>
      </c>
      <c r="JPK28" s="357">
        <f t="shared" ref="JPK28" si="3590">JPI28*$C$28</f>
        <v>1.8817640846421001E+50</v>
      </c>
      <c r="JPM28" s="357">
        <f t="shared" ref="JPM28" si="3591">JPK28*$C$28</f>
        <v>1.9382170071813632E+50</v>
      </c>
      <c r="JPO28" s="357">
        <f t="shared" ref="JPO28" si="3592">JPM28*$C$28</f>
        <v>1.9963635173968042E+50</v>
      </c>
      <c r="JPQ28" s="357">
        <f t="shared" ref="JPQ28" si="3593">JPO28*$C$28</f>
        <v>2.0562544229187085E+50</v>
      </c>
      <c r="JPS28" s="357">
        <f t="shared" ref="JPS28" si="3594">JPQ28*$C$28</f>
        <v>2.1179420556062698E+50</v>
      </c>
      <c r="JPU28" s="357">
        <f t="shared" ref="JPU28" si="3595">JPS28*$C$28</f>
        <v>2.1814803172744579E+50</v>
      </c>
      <c r="JPW28" s="357">
        <f t="shared" ref="JPW28" si="3596">JPU28*$C$28</f>
        <v>2.2469247267926916E+50</v>
      </c>
      <c r="JPY28" s="357">
        <f t="shared" ref="JPY28" si="3597">JPW28*$C$28</f>
        <v>2.3143324685964724E+50</v>
      </c>
      <c r="JQA28" s="357">
        <f t="shared" ref="JQA28" si="3598">JPY28*$C$28</f>
        <v>2.3837624426543665E+50</v>
      </c>
      <c r="JQC28" s="357">
        <f t="shared" ref="JQC28" si="3599">JQA28*$C$28</f>
        <v>2.4552753159339975E+50</v>
      </c>
      <c r="JQE28" s="357">
        <f t="shared" ref="JQE28" si="3600">JQC28*$C$28</f>
        <v>2.5289335754120177E+50</v>
      </c>
      <c r="JQG28" s="357">
        <f t="shared" ref="JQG28" si="3601">JQE28*$C$28</f>
        <v>2.6048015826743784E+50</v>
      </c>
      <c r="JQI28" s="357">
        <f t="shared" ref="JQI28" si="3602">JQG28*$C$28</f>
        <v>2.6829456301546101E+50</v>
      </c>
      <c r="JQK28" s="357">
        <f t="shared" ref="JQK28" si="3603">JQI28*$C$28</f>
        <v>2.7634339990592485E+50</v>
      </c>
      <c r="JQM28" s="357">
        <f t="shared" ref="JQM28" si="3604">JQK28*$C$28</f>
        <v>2.8463370190310259E+50</v>
      </c>
      <c r="JQO28" s="357">
        <f t="shared" ref="JQO28" si="3605">JQM28*$C$28</f>
        <v>2.9317271296019568E+50</v>
      </c>
      <c r="JQQ28" s="357">
        <f t="shared" ref="JQQ28" si="3606">JQO28*$C$28</f>
        <v>3.0196789434900156E+50</v>
      </c>
      <c r="JQS28" s="357">
        <f t="shared" ref="JQS28" si="3607">JQQ28*$C$28</f>
        <v>3.1102693117947161E+50</v>
      </c>
      <c r="JQU28" s="357">
        <f t="shared" ref="JQU28" si="3608">JQS28*$C$28</f>
        <v>3.2035773911485578E+50</v>
      </c>
      <c r="JQW28" s="357">
        <f t="shared" ref="JQW28" si="3609">JQU28*$C$28</f>
        <v>3.2996847128830147E+50</v>
      </c>
      <c r="JQY28" s="357">
        <f t="shared" ref="JQY28" si="3610">JQW28*$C$28</f>
        <v>3.3986752542695054E+50</v>
      </c>
      <c r="JRA28" s="357">
        <f t="shared" ref="JRA28" si="3611">JQY28*$C$28</f>
        <v>3.5006355118975906E+50</v>
      </c>
      <c r="JRC28" s="357">
        <f t="shared" ref="JRC28" si="3612">JRA28*$C$28</f>
        <v>3.6056545772545183E+50</v>
      </c>
      <c r="JRE28" s="357">
        <f t="shared" ref="JRE28" si="3613">JRC28*$C$28</f>
        <v>3.713824214572154E+50</v>
      </c>
      <c r="JRG28" s="357">
        <f t="shared" ref="JRG28" si="3614">JRE28*$C$28</f>
        <v>3.8252389410093188E+50</v>
      </c>
      <c r="JRI28" s="357">
        <f t="shared" ref="JRI28" si="3615">JRG28*$C$28</f>
        <v>3.9399961092395985E+50</v>
      </c>
      <c r="JRK28" s="357">
        <f t="shared" ref="JRK28" si="3616">JRI28*$C$28</f>
        <v>4.0581959925167867E+50</v>
      </c>
      <c r="JRM28" s="357">
        <f t="shared" ref="JRM28" si="3617">JRK28*$C$28</f>
        <v>4.1799418722922905E+50</v>
      </c>
      <c r="JRO28" s="357">
        <f t="shared" ref="JRO28" si="3618">JRM28*$C$28</f>
        <v>4.3053401284610591E+50</v>
      </c>
      <c r="JRQ28" s="357">
        <f t="shared" ref="JRQ28" si="3619">JRO28*$C$28</f>
        <v>4.4345003323148909E+50</v>
      </c>
      <c r="JRS28" s="357">
        <f t="shared" ref="JRS28" si="3620">JRQ28*$C$28</f>
        <v>4.5675353422843381E+50</v>
      </c>
      <c r="JRU28" s="357">
        <f t="shared" ref="JRU28" si="3621">JRS28*$C$28</f>
        <v>4.7045614025528685E+50</v>
      </c>
      <c r="JRW28" s="357">
        <f t="shared" ref="JRW28" si="3622">JRU28*$C$28</f>
        <v>4.8456982446294551E+50</v>
      </c>
      <c r="JRY28" s="357">
        <f t="shared" ref="JRY28" si="3623">JRW28*$C$28</f>
        <v>4.9910691919683387E+50</v>
      </c>
      <c r="JSA28" s="357">
        <f t="shared" ref="JSA28" si="3624">JRY28*$C$28</f>
        <v>5.1408012677273889E+50</v>
      </c>
      <c r="JSC28" s="357">
        <f t="shared" ref="JSC28" si="3625">JSA28*$C$28</f>
        <v>5.2950253057592107E+50</v>
      </c>
      <c r="JSE28" s="357">
        <f t="shared" ref="JSE28" si="3626">JSC28*$C$28</f>
        <v>5.4538760649319874E+50</v>
      </c>
      <c r="JSG28" s="357">
        <f t="shared" ref="JSG28" si="3627">JSE28*$C$28</f>
        <v>5.6174923468799469E+50</v>
      </c>
      <c r="JSI28" s="357">
        <f t="shared" ref="JSI28" si="3628">JSG28*$C$28</f>
        <v>5.7860171172863457E+50</v>
      </c>
      <c r="JSK28" s="357">
        <f t="shared" ref="JSK28" si="3629">JSI28*$C$28</f>
        <v>5.9595976308049359E+50</v>
      </c>
      <c r="JSM28" s="357">
        <f t="shared" ref="JSM28" si="3630">JSK28*$C$28</f>
        <v>6.138385559729084E+50</v>
      </c>
      <c r="JSO28" s="357">
        <f t="shared" ref="JSO28" si="3631">JSM28*$C$28</f>
        <v>6.3225371265209571E+50</v>
      </c>
      <c r="JSQ28" s="357">
        <f t="shared" ref="JSQ28" si="3632">JSO28*$C$28</f>
        <v>6.5122132403165863E+50</v>
      </c>
      <c r="JSS28" s="357">
        <f t="shared" ref="JSS28" si="3633">JSQ28*$C$28</f>
        <v>6.7075796375260839E+50</v>
      </c>
      <c r="JSU28" s="357">
        <f t="shared" ref="JSU28" si="3634">JSS28*$C$28</f>
        <v>6.9088070266518669E+50</v>
      </c>
      <c r="JSW28" s="357">
        <f t="shared" ref="JSW28" si="3635">JSU28*$C$28</f>
        <v>7.1160712374514227E+50</v>
      </c>
      <c r="JSY28" s="357">
        <f t="shared" ref="JSY28" si="3636">JSW28*$C$28</f>
        <v>7.3295533745749654E+50</v>
      </c>
      <c r="JTA28" s="357">
        <f t="shared" ref="JTA28" si="3637">JSY28*$C$28</f>
        <v>7.5494399758122146E+50</v>
      </c>
      <c r="JTC28" s="357">
        <f t="shared" ref="JTC28" si="3638">JTA28*$C$28</f>
        <v>7.7759231750865807E+50</v>
      </c>
      <c r="JTE28" s="357">
        <f t="shared" ref="JTE28" si="3639">JTC28*$C$28</f>
        <v>8.0092008703391782E+50</v>
      </c>
      <c r="JTG28" s="357">
        <f t="shared" ref="JTG28" si="3640">JTE28*$C$28</f>
        <v>8.2494768964493531E+50</v>
      </c>
      <c r="JTI28" s="357">
        <f t="shared" ref="JTI28" si="3641">JTG28*$C$28</f>
        <v>8.4969612033428331E+50</v>
      </c>
      <c r="JTK28" s="357">
        <f t="shared" ref="JTK28" si="3642">JTI28*$C$28</f>
        <v>8.7518700394431189E+50</v>
      </c>
      <c r="JTM28" s="357">
        <f t="shared" ref="JTM28" si="3643">JTK28*$C$28</f>
        <v>9.0144261406264126E+50</v>
      </c>
      <c r="JTO28" s="357">
        <f t="shared" ref="JTO28" si="3644">JTM28*$C$28</f>
        <v>9.2848589248452058E+50</v>
      </c>
      <c r="JTQ28" s="357">
        <f t="shared" ref="JTQ28" si="3645">JTO28*$C$28</f>
        <v>9.5634046925905619E+50</v>
      </c>
      <c r="JTS28" s="357">
        <f t="shared" ref="JTS28" si="3646">JTQ28*$C$28</f>
        <v>9.8503068333682792E+50</v>
      </c>
      <c r="JTU28" s="357">
        <f t="shared" ref="JTU28" si="3647">JTS28*$C$28</f>
        <v>1.0145816038369328E+51</v>
      </c>
      <c r="JTW28" s="357">
        <f t="shared" ref="JTW28" si="3648">JTU28*$C$28</f>
        <v>1.0450190519520408E+51</v>
      </c>
      <c r="JTY28" s="357">
        <f t="shared" ref="JTY28" si="3649">JTW28*$C$28</f>
        <v>1.0763696235106021E+51</v>
      </c>
      <c r="JUA28" s="357">
        <f t="shared" ref="JUA28" si="3650">JTY28*$C$28</f>
        <v>1.1086607122159201E+51</v>
      </c>
      <c r="JUC28" s="357">
        <f t="shared" ref="JUC28" si="3651">JUA28*$C$28</f>
        <v>1.1419205335823978E+51</v>
      </c>
      <c r="JUE28" s="357">
        <f t="shared" ref="JUE28" si="3652">JUC28*$C$28</f>
        <v>1.1761781495898698E+51</v>
      </c>
      <c r="JUG28" s="357">
        <f t="shared" ref="JUG28" si="3653">JUE28*$C$28</f>
        <v>1.2114634940775658E+51</v>
      </c>
      <c r="JUI28" s="357">
        <f t="shared" ref="JUI28" si="3654">JUG28*$C$28</f>
        <v>1.2478073988998929E+51</v>
      </c>
      <c r="JUK28" s="357">
        <f t="shared" ref="JUK28" si="3655">JUI28*$C$28</f>
        <v>1.2852416208668898E+51</v>
      </c>
      <c r="JUM28" s="357">
        <f t="shared" ref="JUM28" si="3656">JUK28*$C$28</f>
        <v>1.3237988694928965E+51</v>
      </c>
      <c r="JUO28" s="357">
        <f t="shared" ref="JUO28" si="3657">JUM28*$C$28</f>
        <v>1.3635128355776835E+51</v>
      </c>
      <c r="JUQ28" s="357">
        <f t="shared" ref="JUQ28" si="3658">JUO28*$C$28</f>
        <v>1.404418220645014E+51</v>
      </c>
      <c r="JUS28" s="357">
        <f t="shared" ref="JUS28" si="3659">JUQ28*$C$28</f>
        <v>1.4465507672643645E+51</v>
      </c>
      <c r="JUU28" s="357">
        <f t="shared" ref="JUU28" si="3660">JUS28*$C$28</f>
        <v>1.4899472902822955E+51</v>
      </c>
      <c r="JUW28" s="357">
        <f t="shared" ref="JUW28" si="3661">JUU28*$C$28</f>
        <v>1.5346457089907645E+51</v>
      </c>
      <c r="JUY28" s="357">
        <f t="shared" ref="JUY28" si="3662">JUW28*$C$28</f>
        <v>1.5806850802604873E+51</v>
      </c>
      <c r="JVA28" s="357">
        <f t="shared" ref="JVA28" si="3663">JUY28*$C$28</f>
        <v>1.6281056326683018E+51</v>
      </c>
      <c r="JVC28" s="357">
        <f t="shared" ref="JVC28" si="3664">JVA28*$C$28</f>
        <v>1.6769488016483511E+51</v>
      </c>
      <c r="JVE28" s="357">
        <f t="shared" ref="JVE28" si="3665">JVC28*$C$28</f>
        <v>1.7272572656978017E+51</v>
      </c>
      <c r="JVG28" s="357">
        <f t="shared" ref="JVG28" si="3666">JVE28*$C$28</f>
        <v>1.7790749836687358E+51</v>
      </c>
      <c r="JVI28" s="357">
        <f t="shared" ref="JVI28" si="3667">JVG28*$C$28</f>
        <v>1.8324472331787978E+51</v>
      </c>
      <c r="JVK28" s="357">
        <f t="shared" ref="JVK28" si="3668">JVI28*$C$28</f>
        <v>1.8874206501741619E+51</v>
      </c>
      <c r="JVM28" s="357">
        <f t="shared" ref="JVM28" si="3669">JVK28*$C$28</f>
        <v>1.9440432696793866E+51</v>
      </c>
      <c r="JVO28" s="357">
        <f t="shared" ref="JVO28" si="3670">JVM28*$C$28</f>
        <v>2.0023645677697684E+51</v>
      </c>
      <c r="JVQ28" s="357">
        <f t="shared" ref="JVQ28" si="3671">JVO28*$C$28</f>
        <v>2.0624355048028615E+51</v>
      </c>
      <c r="JVS28" s="357">
        <f t="shared" ref="JVS28" si="3672">JVQ28*$C$28</f>
        <v>2.1243085699469475E+51</v>
      </c>
      <c r="JVU28" s="357">
        <f t="shared" ref="JVU28" si="3673">JVS28*$C$28</f>
        <v>2.1880378270453561E+51</v>
      </c>
      <c r="JVW28" s="357">
        <f t="shared" ref="JVW28" si="3674">JVU28*$C$28</f>
        <v>2.2536789618567168E+51</v>
      </c>
      <c r="JVY28" s="357">
        <f t="shared" ref="JVY28" si="3675">JVW28*$C$28</f>
        <v>2.3212893307124184E+51</v>
      </c>
      <c r="JWA28" s="357">
        <f t="shared" ref="JWA28" si="3676">JVY28*$C$28</f>
        <v>2.3909280106337909E+51</v>
      </c>
      <c r="JWC28" s="357">
        <f t="shared" ref="JWC28" si="3677">JWA28*$C$28</f>
        <v>2.4626558509528049E+51</v>
      </c>
      <c r="JWE28" s="357">
        <f t="shared" ref="JWE28" si="3678">JWC28*$C$28</f>
        <v>2.5365355264813891E+51</v>
      </c>
      <c r="JWG28" s="357">
        <f t="shared" ref="JWG28" si="3679">JWE28*$C$28</f>
        <v>2.6126315922758307E+51</v>
      </c>
      <c r="JWI28" s="357">
        <f t="shared" ref="JWI28" si="3680">JWG28*$C$28</f>
        <v>2.6910105400441057E+51</v>
      </c>
      <c r="JWK28" s="357">
        <f t="shared" ref="JWK28" si="3681">JWI28*$C$28</f>
        <v>2.7717408562454288E+51</v>
      </c>
      <c r="JWM28" s="357">
        <f t="shared" ref="JWM28" si="3682">JWK28*$C$28</f>
        <v>2.8548930819327916E+51</v>
      </c>
      <c r="JWO28" s="357">
        <f t="shared" ref="JWO28" si="3683">JWM28*$C$28</f>
        <v>2.9405398743907755E+51</v>
      </c>
      <c r="JWQ28" s="357">
        <f t="shared" ref="JWQ28" si="3684">JWO28*$C$28</f>
        <v>3.0287560706224992E+51</v>
      </c>
      <c r="JWS28" s="357">
        <f t="shared" ref="JWS28" si="3685">JWQ28*$C$28</f>
        <v>3.1196187527411744E+51</v>
      </c>
      <c r="JWU28" s="357">
        <f t="shared" ref="JWU28" si="3686">JWS28*$C$28</f>
        <v>3.2132073153234101E+51</v>
      </c>
      <c r="JWW28" s="357">
        <f t="shared" ref="JWW28" si="3687">JWU28*$C$28</f>
        <v>3.3096035347831123E+51</v>
      </c>
      <c r="JWY28" s="357">
        <f t="shared" ref="JWY28" si="3688">JWW28*$C$28</f>
        <v>3.408891640826606E+51</v>
      </c>
      <c r="JXA28" s="357">
        <f t="shared" ref="JXA28" si="3689">JWY28*$C$28</f>
        <v>3.5111583900514045E+51</v>
      </c>
      <c r="JXC28" s="357">
        <f t="shared" ref="JXC28" si="3690">JXA28*$C$28</f>
        <v>3.6164931417529468E+51</v>
      </c>
      <c r="JXE28" s="357">
        <f t="shared" ref="JXE28" si="3691">JXC28*$C$28</f>
        <v>3.7249879360055356E+51</v>
      </c>
      <c r="JXG28" s="357">
        <f t="shared" ref="JXG28" si="3692">JXE28*$C$28</f>
        <v>3.8367375740857016E+51</v>
      </c>
      <c r="JXI28" s="357">
        <f t="shared" ref="JXI28" si="3693">JXG28*$C$28</f>
        <v>3.951839701308273E+51</v>
      </c>
      <c r="JXK28" s="357">
        <f t="shared" ref="JXK28" si="3694">JXI28*$C$28</f>
        <v>4.0703948923475215E+51</v>
      </c>
      <c r="JXM28" s="357">
        <f t="shared" ref="JXM28" si="3695">JXK28*$C$28</f>
        <v>4.1925067391179475E+51</v>
      </c>
      <c r="JXO28" s="357">
        <f t="shared" ref="JXO28" si="3696">JXM28*$C$28</f>
        <v>4.3182819412914862E+51</v>
      </c>
      <c r="JXQ28" s="357">
        <f t="shared" ref="JXQ28" si="3697">JXO28*$C$28</f>
        <v>4.4478303995302307E+51</v>
      </c>
      <c r="JXS28" s="357">
        <f t="shared" ref="JXS28" si="3698">JXQ28*$C$28</f>
        <v>4.581265311516138E+51</v>
      </c>
      <c r="JXU28" s="357">
        <f t="shared" ref="JXU28" si="3699">JXS28*$C$28</f>
        <v>4.7187032708616224E+51</v>
      </c>
      <c r="JXW28" s="357">
        <f t="shared" ref="JXW28" si="3700">JXU28*$C$28</f>
        <v>4.8602643689874715E+51</v>
      </c>
      <c r="JXY28" s="357">
        <f t="shared" ref="JXY28" si="3701">JXW28*$C$28</f>
        <v>5.0060723000570958E+51</v>
      </c>
      <c r="JYA28" s="357">
        <f t="shared" ref="JYA28" si="3702">JXY28*$C$28</f>
        <v>5.1562544690588087E+51</v>
      </c>
      <c r="JYC28" s="357">
        <f t="shared" ref="JYC28" si="3703">JYA28*$C$28</f>
        <v>5.3109421031305731E+51</v>
      </c>
      <c r="JYE28" s="357">
        <f t="shared" ref="JYE28" si="3704">JYC28*$C$28</f>
        <v>5.4702703662244907E+51</v>
      </c>
      <c r="JYG28" s="357">
        <f t="shared" ref="JYG28" si="3705">JYE28*$C$28</f>
        <v>5.6343784772112253E+51</v>
      </c>
      <c r="JYI28" s="357">
        <f t="shared" ref="JYI28" si="3706">JYG28*$C$28</f>
        <v>5.8034098315275622E+51</v>
      </c>
      <c r="JYK28" s="357">
        <f t="shared" ref="JYK28" si="3707">JYI28*$C$28</f>
        <v>5.9775121264733895E+51</v>
      </c>
      <c r="JYM28" s="357">
        <f t="shared" ref="JYM28" si="3708">JYK28*$C$28</f>
        <v>6.1568374902675907E+51</v>
      </c>
      <c r="JYO28" s="357">
        <f t="shared" ref="JYO28" si="3709">JYM28*$C$28</f>
        <v>6.3415426149756183E+51</v>
      </c>
      <c r="JYQ28" s="357">
        <f t="shared" ref="JYQ28" si="3710">JYO28*$C$28</f>
        <v>6.5317888934248873E+51</v>
      </c>
      <c r="JYS28" s="357">
        <f t="shared" ref="JYS28" si="3711">JYQ28*$C$28</f>
        <v>6.7277425602276346E+51</v>
      </c>
      <c r="JYU28" s="357">
        <f t="shared" ref="JYU28" si="3712">JYS28*$C$28</f>
        <v>6.9295748370344639E+51</v>
      </c>
      <c r="JYW28" s="357">
        <f t="shared" ref="JYW28" si="3713">JYU28*$C$28</f>
        <v>7.1374620821454975E+51</v>
      </c>
      <c r="JYY28" s="357">
        <f t="shared" ref="JYY28" si="3714">JYW28*$C$28</f>
        <v>7.3515859446098624E+51</v>
      </c>
      <c r="JZA28" s="357">
        <f t="shared" ref="JZA28" si="3715">JYY28*$C$28</f>
        <v>7.5721335229481586E+51</v>
      </c>
      <c r="JZC28" s="357">
        <f t="shared" ref="JZC28" si="3716">JZA28*$C$28</f>
        <v>7.7992975286366041E+51</v>
      </c>
      <c r="JZE28" s="357">
        <f t="shared" ref="JZE28" si="3717">JZC28*$C$28</f>
        <v>8.0332764544957029E+51</v>
      </c>
      <c r="JZG28" s="357">
        <f t="shared" ref="JZG28" si="3718">JZE28*$C$28</f>
        <v>8.2742747481305738E+51</v>
      </c>
      <c r="JZI28" s="357">
        <f t="shared" ref="JZI28" si="3719">JZG28*$C$28</f>
        <v>8.5225029905744914E+51</v>
      </c>
      <c r="JZK28" s="357">
        <f t="shared" ref="JZK28" si="3720">JZI28*$C$28</f>
        <v>8.7781780802917258E+51</v>
      </c>
      <c r="JZM28" s="357">
        <f t="shared" ref="JZM28" si="3721">JZK28*$C$28</f>
        <v>9.0415234227004774E+51</v>
      </c>
      <c r="JZO28" s="357">
        <f t="shared" ref="JZO28" si="3722">JZM28*$C$28</f>
        <v>9.3127691253814922E+51</v>
      </c>
      <c r="JZQ28" s="357">
        <f t="shared" ref="JZQ28" si="3723">JZO28*$C$28</f>
        <v>9.5921521991429374E+51</v>
      </c>
      <c r="JZS28" s="357">
        <f t="shared" ref="JZS28" si="3724">JZQ28*$C$28</f>
        <v>9.8799167651172255E+51</v>
      </c>
      <c r="JZU28" s="357">
        <f t="shared" ref="JZU28" si="3725">JZS28*$C$28</f>
        <v>1.0176314268070743E+52</v>
      </c>
      <c r="JZW28" s="357">
        <f t="shared" ref="JZW28" si="3726">JZU28*$C$28</f>
        <v>1.0481603696112866E+52</v>
      </c>
      <c r="JZY28" s="357">
        <f t="shared" ref="JZY28" si="3727">JZW28*$C$28</f>
        <v>1.0796051806996252E+52</v>
      </c>
      <c r="KAA28" s="357">
        <f t="shared" ref="KAA28" si="3728">JZY28*$C$28</f>
        <v>1.111993336120614E+52</v>
      </c>
      <c r="KAC28" s="357">
        <f t="shared" ref="KAC28" si="3729">KAA28*$C$28</f>
        <v>1.1453531362042325E+52</v>
      </c>
      <c r="KAE28" s="357">
        <f t="shared" ref="KAE28" si="3730">KAC28*$C$28</f>
        <v>1.1797137302903595E+52</v>
      </c>
      <c r="KAG28" s="357">
        <f t="shared" ref="KAG28" si="3731">KAE28*$C$28</f>
        <v>1.2151051421990702E+52</v>
      </c>
      <c r="KAI28" s="357">
        <f t="shared" ref="KAI28" si="3732">KAG28*$C$28</f>
        <v>1.2515582964650424E+52</v>
      </c>
      <c r="KAK28" s="357">
        <f t="shared" ref="KAK28" si="3733">KAI28*$C$28</f>
        <v>1.2891050453589938E+52</v>
      </c>
      <c r="KAM28" s="357">
        <f t="shared" ref="KAM28" si="3734">KAK28*$C$28</f>
        <v>1.3277781967197638E+52</v>
      </c>
      <c r="KAO28" s="357">
        <f t="shared" ref="KAO28" si="3735">KAM28*$C$28</f>
        <v>1.3676115426213566E+52</v>
      </c>
      <c r="KAQ28" s="357">
        <f t="shared" ref="KAQ28" si="3736">KAO28*$C$28</f>
        <v>1.4086398888999973E+52</v>
      </c>
      <c r="KAS28" s="357">
        <f t="shared" ref="KAS28" si="3737">KAQ28*$C$28</f>
        <v>1.4508990855669974E+52</v>
      </c>
      <c r="KAU28" s="357">
        <f t="shared" ref="KAU28" si="3738">KAS28*$C$28</f>
        <v>1.4944260581340073E+52</v>
      </c>
      <c r="KAW28" s="357">
        <f t="shared" ref="KAW28" si="3739">KAU28*$C$28</f>
        <v>1.5392588398780275E+52</v>
      </c>
      <c r="KAY28" s="357">
        <f t="shared" ref="KAY28" si="3740">KAW28*$C$28</f>
        <v>1.5854366050743685E+52</v>
      </c>
      <c r="KBA28" s="357">
        <f t="shared" ref="KBA28" si="3741">KAY28*$C$28</f>
        <v>1.6329997032265997E+52</v>
      </c>
      <c r="KBC28" s="357">
        <f t="shared" ref="KBC28" si="3742">KBA28*$C$28</f>
        <v>1.6819896943233978E+52</v>
      </c>
      <c r="KBE28" s="357">
        <f t="shared" ref="KBE28" si="3743">KBC28*$C$28</f>
        <v>1.7324493851530997E+52</v>
      </c>
      <c r="KBG28" s="357">
        <f t="shared" ref="KBG28" si="3744">KBE28*$C$28</f>
        <v>1.7844228667076929E+52</v>
      </c>
      <c r="KBI28" s="357">
        <f t="shared" ref="KBI28" si="3745">KBG28*$C$28</f>
        <v>1.8379555527089238E+52</v>
      </c>
      <c r="KBK28" s="357">
        <f t="shared" ref="KBK28" si="3746">KBI28*$C$28</f>
        <v>1.8930942192901917E+52</v>
      </c>
      <c r="KBM28" s="357">
        <f t="shared" ref="KBM28" si="3747">KBK28*$C$28</f>
        <v>1.9498870458688974E+52</v>
      </c>
      <c r="KBO28" s="357">
        <f t="shared" ref="KBO28" si="3748">KBM28*$C$28</f>
        <v>2.0083836572449643E+52</v>
      </c>
      <c r="KBQ28" s="357">
        <f t="shared" ref="KBQ28" si="3749">KBO28*$C$28</f>
        <v>2.0686351669623133E+52</v>
      </c>
      <c r="KBS28" s="357">
        <f t="shared" ref="KBS28" si="3750">KBQ28*$C$28</f>
        <v>2.1306942219711827E+52</v>
      </c>
      <c r="KBU28" s="357">
        <f t="shared" ref="KBU28" si="3751">KBS28*$C$28</f>
        <v>2.1946150486303181E+52</v>
      </c>
      <c r="KBW28" s="357">
        <f t="shared" ref="KBW28" si="3752">KBU28*$C$28</f>
        <v>2.2604535000892277E+52</v>
      </c>
      <c r="KBY28" s="357">
        <f t="shared" ref="KBY28" si="3753">KBW28*$C$28</f>
        <v>2.3282671050919046E+52</v>
      </c>
      <c r="KCA28" s="357">
        <f t="shared" ref="KCA28" si="3754">KBY28*$C$28</f>
        <v>2.3981151182446617E+52</v>
      </c>
      <c r="KCC28" s="357">
        <f t="shared" ref="KCC28" si="3755">KCA28*$C$28</f>
        <v>2.4700585717920017E+52</v>
      </c>
      <c r="KCE28" s="357">
        <f t="shared" ref="KCE28" si="3756">KCC28*$C$28</f>
        <v>2.5441603289457617E+52</v>
      </c>
      <c r="KCG28" s="357">
        <f t="shared" ref="KCG28" si="3757">KCE28*$C$28</f>
        <v>2.6204851388141346E+52</v>
      </c>
      <c r="KCI28" s="357">
        <f t="shared" ref="KCI28" si="3758">KCG28*$C$28</f>
        <v>2.6990996929785586E+52</v>
      </c>
      <c r="KCK28" s="357">
        <f t="shared" ref="KCK28" si="3759">KCI28*$C$28</f>
        <v>2.7800726837679157E+52</v>
      </c>
      <c r="KCM28" s="357">
        <f t="shared" ref="KCM28" si="3760">KCK28*$C$28</f>
        <v>2.8634748642809532E+52</v>
      </c>
      <c r="KCO28" s="357">
        <f t="shared" ref="KCO28" si="3761">KCM28*$C$28</f>
        <v>2.9493791102093817E+52</v>
      </c>
      <c r="KCQ28" s="357">
        <f t="shared" ref="KCQ28" si="3762">KCO28*$C$28</f>
        <v>3.0378604835156632E+52</v>
      </c>
      <c r="KCS28" s="357">
        <f t="shared" ref="KCS28" si="3763">KCQ28*$C$28</f>
        <v>3.1289962980211335E+52</v>
      </c>
      <c r="KCU28" s="357">
        <f t="shared" ref="KCU28" si="3764">KCS28*$C$28</f>
        <v>3.2228661869617673E+52</v>
      </c>
      <c r="KCW28" s="357">
        <f t="shared" ref="KCW28" si="3765">KCU28*$C$28</f>
        <v>3.3195521725706205E+52</v>
      </c>
      <c r="KCY28" s="357">
        <f t="shared" ref="KCY28" si="3766">KCW28*$C$28</f>
        <v>3.4191387377477393E+52</v>
      </c>
      <c r="KDA28" s="357">
        <f t="shared" ref="KDA28" si="3767">KCY28*$C$28</f>
        <v>3.5217128998801718E+52</v>
      </c>
      <c r="KDC28" s="357">
        <f t="shared" ref="KDC28" si="3768">KDA28*$C$28</f>
        <v>3.6273642868765771E+52</v>
      </c>
      <c r="KDE28" s="357">
        <f t="shared" ref="KDE28" si="3769">KDC28*$C$28</f>
        <v>3.7361852154828746E+52</v>
      </c>
      <c r="KDG28" s="357">
        <f t="shared" ref="KDG28" si="3770">KDE28*$C$28</f>
        <v>3.8482707719473609E+52</v>
      </c>
      <c r="KDI28" s="357">
        <f t="shared" ref="KDI28" si="3771">KDG28*$C$28</f>
        <v>3.9637188951057817E+52</v>
      </c>
      <c r="KDK28" s="357">
        <f t="shared" ref="KDK28" si="3772">KDI28*$C$28</f>
        <v>4.0826304619589555E+52</v>
      </c>
      <c r="KDM28" s="357">
        <f t="shared" ref="KDM28" si="3773">KDK28*$C$28</f>
        <v>4.2051093758177244E+52</v>
      </c>
      <c r="KDO28" s="357">
        <f t="shared" ref="KDO28" si="3774">KDM28*$C$28</f>
        <v>4.3312626570922565E+52</v>
      </c>
      <c r="KDQ28" s="357">
        <f t="shared" ref="KDQ28" si="3775">KDO28*$C$28</f>
        <v>4.4612005368050242E+52</v>
      </c>
      <c r="KDS28" s="357">
        <f t="shared" ref="KDS28" si="3776">KDQ28*$C$28</f>
        <v>4.5950365529091751E+52</v>
      </c>
      <c r="KDU28" s="357">
        <f t="shared" ref="KDU28" si="3777">KDS28*$C$28</f>
        <v>4.7328876494964507E+52</v>
      </c>
      <c r="KDW28" s="357">
        <f t="shared" ref="KDW28" si="3778">KDU28*$C$28</f>
        <v>4.8748742789813446E+52</v>
      </c>
      <c r="KDY28" s="357">
        <f t="shared" ref="KDY28" si="3779">KDW28*$C$28</f>
        <v>5.0211205073507853E+52</v>
      </c>
      <c r="KEA28" s="357">
        <f t="shared" ref="KEA28" si="3780">KDY28*$C$28</f>
        <v>5.171754122571309E+52</v>
      </c>
      <c r="KEC28" s="357">
        <f t="shared" ref="KEC28" si="3781">KEA28*$C$28</f>
        <v>5.3269067462484485E+52</v>
      </c>
      <c r="KEE28" s="357">
        <f t="shared" ref="KEE28" si="3782">KEC28*$C$28</f>
        <v>5.4867139486359026E+52</v>
      </c>
      <c r="KEG28" s="357">
        <f t="shared" ref="KEG28" si="3783">KEE28*$C$28</f>
        <v>5.6513153670949803E+52</v>
      </c>
      <c r="KEI28" s="357">
        <f t="shared" ref="KEI28" si="3784">KEG28*$C$28</f>
        <v>5.8208548281078297E+52</v>
      </c>
      <c r="KEK28" s="357">
        <f t="shared" ref="KEK28" si="3785">KEI28*$C$28</f>
        <v>5.9954804729510653E+52</v>
      </c>
      <c r="KEM28" s="357">
        <f t="shared" ref="KEM28" si="3786">KEK28*$C$28</f>
        <v>6.1753448871395977E+52</v>
      </c>
      <c r="KEO28" s="357">
        <f t="shared" ref="KEO28" si="3787">KEM28*$C$28</f>
        <v>6.3606052337537862E+52</v>
      </c>
      <c r="KEQ28" s="357">
        <f t="shared" ref="KEQ28" si="3788">KEO28*$C$28</f>
        <v>6.5514233907663998E+52</v>
      </c>
      <c r="KES28" s="357">
        <f t="shared" ref="KES28" si="3789">KEQ28*$C$28</f>
        <v>6.7479660924893923E+52</v>
      </c>
      <c r="KEU28" s="357">
        <f t="shared" ref="KEU28" si="3790">KES28*$C$28</f>
        <v>6.950405075264074E+52</v>
      </c>
      <c r="KEW28" s="357">
        <f t="shared" ref="KEW28" si="3791">KEU28*$C$28</f>
        <v>7.1589172275219968E+52</v>
      </c>
      <c r="KEY28" s="357">
        <f t="shared" ref="KEY28" si="3792">KEW28*$C$28</f>
        <v>7.3736847443476567E+52</v>
      </c>
      <c r="KFA28" s="357">
        <f t="shared" ref="KFA28" si="3793">KEY28*$C$28</f>
        <v>7.5948952866780867E+52</v>
      </c>
      <c r="KFC28" s="357">
        <f t="shared" ref="KFC28" si="3794">KFA28*$C$28</f>
        <v>7.8227421452784295E+52</v>
      </c>
      <c r="KFE28" s="357">
        <f t="shared" ref="KFE28" si="3795">KFC28*$C$28</f>
        <v>8.0574244096367822E+52</v>
      </c>
      <c r="KFG28" s="357">
        <f t="shared" ref="KFG28" si="3796">KFE28*$C$28</f>
        <v>8.2991471419258863E+52</v>
      </c>
      <c r="KFI28" s="357">
        <f t="shared" ref="KFI28" si="3797">KFG28*$C$28</f>
        <v>8.5481215561836634E+52</v>
      </c>
      <c r="KFK28" s="357">
        <f t="shared" ref="KFK28" si="3798">KFI28*$C$28</f>
        <v>8.8045652028691735E+52</v>
      </c>
      <c r="KFM28" s="357">
        <f t="shared" ref="KFM28" si="3799">KFK28*$C$28</f>
        <v>9.0687021589552489E+52</v>
      </c>
      <c r="KFO28" s="357">
        <f t="shared" ref="KFO28" si="3800">KFM28*$C$28</f>
        <v>9.3407632237239067E+52</v>
      </c>
      <c r="KFQ28" s="357">
        <f t="shared" ref="KFQ28" si="3801">KFO28*$C$28</f>
        <v>9.6209861204356242E+52</v>
      </c>
      <c r="KFS28" s="357">
        <f t="shared" ref="KFS28" si="3802">KFQ28*$C$28</f>
        <v>9.9096157040486939E+52</v>
      </c>
      <c r="KFU28" s="357">
        <f t="shared" ref="KFU28" si="3803">KFS28*$C$28</f>
        <v>1.0206904175170155E+53</v>
      </c>
      <c r="KFW28" s="357">
        <f t="shared" ref="KFW28" si="3804">KFU28*$C$28</f>
        <v>1.0513111300425259E+53</v>
      </c>
      <c r="KFY28" s="357">
        <f t="shared" ref="KFY28" si="3805">KFW28*$C$28</f>
        <v>1.0828504639438017E+53</v>
      </c>
      <c r="KGA28" s="357">
        <f t="shared" ref="KGA28" si="3806">KFY28*$C$28</f>
        <v>1.1153359778621158E+53</v>
      </c>
      <c r="KGC28" s="357">
        <f t="shared" ref="KGC28" si="3807">KGA28*$C$28</f>
        <v>1.1487960571979792E+53</v>
      </c>
      <c r="KGE28" s="357">
        <f t="shared" ref="KGE28" si="3808">KGC28*$C$28</f>
        <v>1.1832599389139185E+53</v>
      </c>
      <c r="KGG28" s="357">
        <f t="shared" ref="KGG28" si="3809">KGE28*$C$28</f>
        <v>1.218757737081336E+53</v>
      </c>
      <c r="KGI28" s="357">
        <f t="shared" ref="KGI28" si="3810">KGG28*$C$28</f>
        <v>1.2553204691937761E+53</v>
      </c>
      <c r="KGK28" s="357">
        <f t="shared" ref="KGK28" si="3811">KGI28*$C$28</f>
        <v>1.2929800832695894E+53</v>
      </c>
      <c r="KGM28" s="357">
        <f t="shared" ref="KGM28" si="3812">KGK28*$C$28</f>
        <v>1.3317694857676771E+53</v>
      </c>
      <c r="KGO28" s="357">
        <f t="shared" ref="KGO28" si="3813">KGM28*$C$28</f>
        <v>1.3717225703407074E+53</v>
      </c>
      <c r="KGQ28" s="357">
        <f t="shared" ref="KGQ28" si="3814">KGO28*$C$28</f>
        <v>1.4128742474509288E+53</v>
      </c>
      <c r="KGS28" s="357">
        <f t="shared" ref="KGS28" si="3815">KGQ28*$C$28</f>
        <v>1.4552604748744566E+53</v>
      </c>
      <c r="KGU28" s="357">
        <f t="shared" ref="KGU28" si="3816">KGS28*$C$28</f>
        <v>1.4989182891206903E+53</v>
      </c>
      <c r="KGW28" s="357">
        <f t="shared" ref="KGW28" si="3817">KGU28*$C$28</f>
        <v>1.5438858377943111E+53</v>
      </c>
      <c r="KGY28" s="357">
        <f t="shared" ref="KGY28" si="3818">KGW28*$C$28</f>
        <v>1.5902024129281405E+53</v>
      </c>
      <c r="KHA28" s="357">
        <f t="shared" ref="KHA28" si="3819">KGY28*$C$28</f>
        <v>1.6379084853159848E+53</v>
      </c>
      <c r="KHC28" s="357">
        <f t="shared" ref="KHC28" si="3820">KHA28*$C$28</f>
        <v>1.6870457398754644E+53</v>
      </c>
      <c r="KHE28" s="357">
        <f t="shared" ref="KHE28" si="3821">KHC28*$C$28</f>
        <v>1.7376571120717284E+53</v>
      </c>
      <c r="KHG28" s="357">
        <f t="shared" ref="KHG28" si="3822">KHE28*$C$28</f>
        <v>1.7897868254338804E+53</v>
      </c>
      <c r="KHI28" s="357">
        <f t="shared" ref="KHI28" si="3823">KHG28*$C$28</f>
        <v>1.8434804301968968E+53</v>
      </c>
      <c r="KHK28" s="357">
        <f t="shared" ref="KHK28" si="3824">KHI28*$C$28</f>
        <v>1.8987848431028037E+53</v>
      </c>
      <c r="KHM28" s="357">
        <f t="shared" ref="KHM28" si="3825">KHK28*$C$28</f>
        <v>1.9557483883958877E+53</v>
      </c>
      <c r="KHO28" s="357">
        <f t="shared" ref="KHO28" si="3826">KHM28*$C$28</f>
        <v>2.0144208400477645E+53</v>
      </c>
      <c r="KHQ28" s="357">
        <f t="shared" ref="KHQ28" si="3827">KHO28*$C$28</f>
        <v>2.0748534652491974E+53</v>
      </c>
      <c r="KHS28" s="357">
        <f t="shared" ref="KHS28" si="3828">KHQ28*$C$28</f>
        <v>2.1370990692066735E+53</v>
      </c>
      <c r="KHU28" s="357">
        <f t="shared" ref="KHU28" si="3829">KHS28*$C$28</f>
        <v>2.2012120412828737E+53</v>
      </c>
      <c r="KHW28" s="357">
        <f t="shared" ref="KHW28" si="3830">KHU28*$C$28</f>
        <v>2.26724840252136E+53</v>
      </c>
      <c r="KHY28" s="357">
        <f t="shared" ref="KHY28" si="3831">KHW28*$C$28</f>
        <v>2.3352658545970009E+53</v>
      </c>
      <c r="KIA28" s="357">
        <f t="shared" ref="KIA28" si="3832">KHY28*$C$28</f>
        <v>2.4053238302349112E+53</v>
      </c>
      <c r="KIC28" s="357">
        <f t="shared" ref="KIC28" si="3833">KIA28*$C$28</f>
        <v>2.4774835451419586E+53</v>
      </c>
      <c r="KIE28" s="357">
        <f t="shared" ref="KIE28" si="3834">KIC28*$C$28</f>
        <v>2.5518080514962174E+53</v>
      </c>
      <c r="KIG28" s="357">
        <f t="shared" ref="KIG28" si="3835">KIE28*$C$28</f>
        <v>2.628362293041104E+53</v>
      </c>
      <c r="KII28" s="357">
        <f t="shared" ref="KII28" si="3836">KIG28*$C$28</f>
        <v>2.7072131618323371E+53</v>
      </c>
      <c r="KIK28" s="357">
        <f t="shared" ref="KIK28" si="3837">KII28*$C$28</f>
        <v>2.7884295566873071E+53</v>
      </c>
      <c r="KIM28" s="357">
        <f t="shared" ref="KIM28" si="3838">KIK28*$C$28</f>
        <v>2.8720824433879265E+53</v>
      </c>
      <c r="KIO28" s="357">
        <f t="shared" ref="KIO28" si="3839">KIM28*$C$28</f>
        <v>2.9582449166895644E+53</v>
      </c>
      <c r="KIQ28" s="357">
        <f t="shared" ref="KIQ28" si="3840">KIO28*$C$28</f>
        <v>3.0469922641902514E+53</v>
      </c>
      <c r="KIS28" s="357">
        <f t="shared" ref="KIS28" si="3841">KIQ28*$C$28</f>
        <v>3.1384020321159589E+53</v>
      </c>
      <c r="KIU28" s="357">
        <f t="shared" ref="KIU28" si="3842">KIS28*$C$28</f>
        <v>3.2325540930794377E+53</v>
      </c>
      <c r="KIW28" s="357">
        <f t="shared" ref="KIW28" si="3843">KIU28*$C$28</f>
        <v>3.3295307158718211E+53</v>
      </c>
      <c r="KIY28" s="357">
        <f t="shared" ref="KIY28" si="3844">KIW28*$C$28</f>
        <v>3.4294166373479758E+53</v>
      </c>
      <c r="KJA28" s="357">
        <f t="shared" ref="KJA28" si="3845">KIY28*$C$28</f>
        <v>3.5322991364684152E+53</v>
      </c>
      <c r="KJC28" s="357">
        <f t="shared" ref="KJC28" si="3846">KJA28*$C$28</f>
        <v>3.6382681105624677E+53</v>
      </c>
      <c r="KJE28" s="357">
        <f t="shared" ref="KJE28" si="3847">KJC28*$C$28</f>
        <v>3.7474161538793419E+53</v>
      </c>
      <c r="KJG28" s="357">
        <f t="shared" ref="KJG28" si="3848">KJE28*$C$28</f>
        <v>3.8598386384957222E+53</v>
      </c>
      <c r="KJI28" s="357">
        <f t="shared" ref="KJI28" si="3849">KJG28*$C$28</f>
        <v>3.9756337976505935E+53</v>
      </c>
      <c r="KJK28" s="357">
        <f t="shared" ref="KJK28" si="3850">KJI28*$C$28</f>
        <v>4.0949028115801114E+53</v>
      </c>
      <c r="KJM28" s="357">
        <f t="shared" ref="KJM28" si="3851">KJK28*$C$28</f>
        <v>4.217749895927515E+53</v>
      </c>
      <c r="KJO28" s="357">
        <f t="shared" ref="KJO28" si="3852">KJM28*$C$28</f>
        <v>4.3442823928053409E+53</v>
      </c>
      <c r="KJQ28" s="357">
        <f t="shared" ref="KJQ28" si="3853">KJO28*$C$28</f>
        <v>4.4746108645895009E+53</v>
      </c>
      <c r="KJS28" s="357">
        <f t="shared" ref="KJS28" si="3854">KJQ28*$C$28</f>
        <v>4.6088491905271862E+53</v>
      </c>
      <c r="KJU28" s="357">
        <f t="shared" ref="KJU28" si="3855">KJS28*$C$28</f>
        <v>4.7471146662430023E+53</v>
      </c>
      <c r="KJW28" s="357">
        <f t="shared" ref="KJW28" si="3856">KJU28*$C$28</f>
        <v>4.8895281062302921E+53</v>
      </c>
      <c r="KJY28" s="357">
        <f t="shared" ref="KJY28" si="3857">KJW28*$C$28</f>
        <v>5.0362139494172007E+53</v>
      </c>
      <c r="KKA28" s="357">
        <f t="shared" ref="KKA28" si="3858">KJY28*$C$28</f>
        <v>5.187300367899717E+53</v>
      </c>
      <c r="KKC28" s="357">
        <f t="shared" ref="KKC28" si="3859">KKA28*$C$28</f>
        <v>5.3429193789367087E+53</v>
      </c>
      <c r="KKE28" s="357">
        <f t="shared" ref="KKE28" si="3860">KKC28*$C$28</f>
        <v>5.5032069603048102E+53</v>
      </c>
      <c r="KKG28" s="357">
        <f t="shared" ref="KKG28" si="3861">KKE28*$C$28</f>
        <v>5.6683031691139546E+53</v>
      </c>
      <c r="KKI28" s="357">
        <f t="shared" ref="KKI28" si="3862">KKG28*$C$28</f>
        <v>5.8383522641873735E+53</v>
      </c>
      <c r="KKK28" s="357">
        <f t="shared" ref="KKK28" si="3863">KKI28*$C$28</f>
        <v>6.0135028321129946E+53</v>
      </c>
      <c r="KKM28" s="357">
        <f t="shared" ref="KKM28" si="3864">KKK28*$C$28</f>
        <v>6.1939079170763848E+53</v>
      </c>
      <c r="KKO28" s="357">
        <f t="shared" ref="KKO28" si="3865">KKM28*$C$28</f>
        <v>6.3797251545886764E+53</v>
      </c>
      <c r="KKQ28" s="357">
        <f t="shared" ref="KKQ28" si="3866">KKO28*$C$28</f>
        <v>6.5711169092263367E+53</v>
      </c>
      <c r="KKS28" s="357">
        <f t="shared" ref="KKS28" si="3867">KKQ28*$C$28</f>
        <v>6.7682504165031267E+53</v>
      </c>
      <c r="KKU28" s="357">
        <f t="shared" ref="KKU28" si="3868">KKS28*$C$28</f>
        <v>6.9712979289982209E+53</v>
      </c>
      <c r="KKW28" s="357">
        <f t="shared" ref="KKW28" si="3869">KKU28*$C$28</f>
        <v>7.1804368668681678E+53</v>
      </c>
      <c r="KKY28" s="357">
        <f t="shared" ref="KKY28" si="3870">KKW28*$C$28</f>
        <v>7.3958499728742133E+53</v>
      </c>
      <c r="KLA28" s="357">
        <f t="shared" ref="KLA28" si="3871">KKY28*$C$28</f>
        <v>7.6177254720604395E+53</v>
      </c>
      <c r="KLC28" s="357">
        <f t="shared" ref="KLC28" si="3872">KLA28*$C$28</f>
        <v>7.8462572362222521E+53</v>
      </c>
      <c r="KLE28" s="357">
        <f t="shared" ref="KLE28" si="3873">KLC28*$C$28</f>
        <v>8.0816449533089192E+53</v>
      </c>
      <c r="KLG28" s="357">
        <f t="shared" ref="KLG28" si="3874">KLE28*$C$28</f>
        <v>8.3240943019081863E+53</v>
      </c>
      <c r="KLI28" s="357">
        <f t="shared" ref="KLI28" si="3875">KLG28*$C$28</f>
        <v>8.5738171309654319E+53</v>
      </c>
      <c r="KLK28" s="357">
        <f t="shared" ref="KLK28" si="3876">KLI28*$C$28</f>
        <v>8.8310316448943944E+53</v>
      </c>
      <c r="KLM28" s="357">
        <f t="shared" ref="KLM28" si="3877">KLK28*$C$28</f>
        <v>9.0959625942412259E+53</v>
      </c>
      <c r="KLO28" s="357">
        <f t="shared" ref="KLO28" si="3878">KLM28*$C$28</f>
        <v>9.3688414720684627E+53</v>
      </c>
      <c r="KLQ28" s="357">
        <f t="shared" ref="KLQ28" si="3879">KLO28*$C$28</f>
        <v>9.6499067162305172E+53</v>
      </c>
      <c r="KLS28" s="357">
        <f t="shared" ref="KLS28" si="3880">KLQ28*$C$28</f>
        <v>9.9394039177174338E+53</v>
      </c>
      <c r="KLU28" s="357">
        <f t="shared" ref="KLU28" si="3881">KLS28*$C$28</f>
        <v>1.0237586035248956E+54</v>
      </c>
      <c r="KLW28" s="357">
        <f t="shared" ref="KLW28" si="3882">KLU28*$C$28</f>
        <v>1.0544713616306424E+54</v>
      </c>
      <c r="KLY28" s="357">
        <f t="shared" ref="KLY28" si="3883">KLW28*$C$28</f>
        <v>1.0861055024795617E+54</v>
      </c>
      <c r="KMA28" s="357">
        <f t="shared" ref="KMA28" si="3884">KLY28*$C$28</f>
        <v>1.1186886675539486E+54</v>
      </c>
      <c r="KMC28" s="357">
        <f t="shared" ref="KMC28" si="3885">KMA28*$C$28</f>
        <v>1.1522493275805671E+54</v>
      </c>
      <c r="KME28" s="357">
        <f t="shared" ref="KME28" si="3886">KMC28*$C$28</f>
        <v>1.1868168074079842E+54</v>
      </c>
      <c r="KMG28" s="357">
        <f t="shared" ref="KMG28" si="3887">KME28*$C$28</f>
        <v>1.2224213116302237E+54</v>
      </c>
      <c r="KMI28" s="357">
        <f t="shared" ref="KMI28" si="3888">KMG28*$C$28</f>
        <v>1.2590939509791304E+54</v>
      </c>
      <c r="KMK28" s="357">
        <f t="shared" ref="KMK28" si="3889">KMI28*$C$28</f>
        <v>1.2968667695085043E+54</v>
      </c>
      <c r="KMM28" s="357">
        <f t="shared" ref="KMM28" si="3890">KMK28*$C$28</f>
        <v>1.3357727725937595E+54</v>
      </c>
      <c r="KMO28" s="357">
        <f t="shared" ref="KMO28" si="3891">KMM28*$C$28</f>
        <v>1.3758459557715722E+54</v>
      </c>
      <c r="KMQ28" s="357">
        <f t="shared" ref="KMQ28" si="3892">KMO28*$C$28</f>
        <v>1.4171213344447194E+54</v>
      </c>
      <c r="KMS28" s="357">
        <f t="shared" ref="KMS28" si="3893">KMQ28*$C$28</f>
        <v>1.4596349744780611E+54</v>
      </c>
      <c r="KMU28" s="357">
        <f t="shared" ref="KMU28" si="3894">KMS28*$C$28</f>
        <v>1.5034240237124029E+54</v>
      </c>
      <c r="KMW28" s="357">
        <f t="shared" ref="KMW28" si="3895">KMU28*$C$28</f>
        <v>1.5485267444237749E+54</v>
      </c>
      <c r="KMY28" s="357">
        <f t="shared" ref="KMY28" si="3896">KMW28*$C$28</f>
        <v>1.5949825467564881E+54</v>
      </c>
      <c r="KNA28" s="357">
        <f t="shared" ref="KNA28" si="3897">KMY28*$C$28</f>
        <v>1.6428320231591828E+54</v>
      </c>
      <c r="KNC28" s="357">
        <f t="shared" ref="KNC28" si="3898">KNA28*$C$28</f>
        <v>1.6921169838539584E+54</v>
      </c>
      <c r="KNE28" s="357">
        <f t="shared" ref="KNE28" si="3899">KNC28*$C$28</f>
        <v>1.7428804933695771E+54</v>
      </c>
      <c r="KNG28" s="357">
        <f t="shared" ref="KNG28" si="3900">KNE28*$C$28</f>
        <v>1.7951669081706646E+54</v>
      </c>
      <c r="KNI28" s="357">
        <f t="shared" ref="KNI28" si="3901">KNG28*$C$28</f>
        <v>1.8490219154157847E+54</v>
      </c>
      <c r="KNK28" s="357">
        <f t="shared" ref="KNK28" si="3902">KNI28*$C$28</f>
        <v>1.9044925728782584E+54</v>
      </c>
      <c r="KNM28" s="357">
        <f t="shared" ref="KNM28" si="3903">KNK28*$C$28</f>
        <v>1.9616273500646062E+54</v>
      </c>
      <c r="KNO28" s="357">
        <f t="shared" ref="KNO28" si="3904">KNM28*$C$28</f>
        <v>2.0204761705665444E+54</v>
      </c>
      <c r="KNQ28" s="357">
        <f t="shared" ref="KNQ28" si="3905">KNO28*$C$28</f>
        <v>2.0810904556835409E+54</v>
      </c>
      <c r="KNS28" s="357">
        <f t="shared" ref="KNS28" si="3906">KNQ28*$C$28</f>
        <v>2.1435231693540472E+54</v>
      </c>
      <c r="KNU28" s="357">
        <f t="shared" ref="KNU28" si="3907">KNS28*$C$28</f>
        <v>2.2078288644346688E+54</v>
      </c>
      <c r="KNW28" s="357">
        <f t="shared" ref="KNW28" si="3908">KNU28*$C$28</f>
        <v>2.274063730367709E+54</v>
      </c>
      <c r="KNY28" s="357">
        <f t="shared" ref="KNY28" si="3909">KNW28*$C$28</f>
        <v>2.3422856422787405E+54</v>
      </c>
      <c r="KOA28" s="357">
        <f t="shared" ref="KOA28" si="3910">KNY28*$C$28</f>
        <v>2.4125542115471027E+54</v>
      </c>
      <c r="KOC28" s="357">
        <f t="shared" ref="KOC28" si="3911">KOA28*$C$28</f>
        <v>2.4849308378935157E+54</v>
      </c>
      <c r="KOE28" s="357">
        <f t="shared" ref="KOE28" si="3912">KOC28*$C$28</f>
        <v>2.5594787630303211E+54</v>
      </c>
      <c r="KOG28" s="357">
        <f t="shared" ref="KOG28" si="3913">KOE28*$C$28</f>
        <v>2.6362631259212308E+54</v>
      </c>
      <c r="KOI28" s="357">
        <f t="shared" ref="KOI28" si="3914">KOG28*$C$28</f>
        <v>2.715351019698868E+54</v>
      </c>
      <c r="KOK28" s="357">
        <f t="shared" ref="KOK28" si="3915">KOI28*$C$28</f>
        <v>2.7968115502898341E+54</v>
      </c>
      <c r="KOM28" s="357">
        <f t="shared" ref="KOM28" si="3916">KOK28*$C$28</f>
        <v>2.8807158967985291E+54</v>
      </c>
      <c r="KOO28" s="357">
        <f t="shared" ref="KOO28" si="3917">KOM28*$C$28</f>
        <v>2.9671373737024853E+54</v>
      </c>
      <c r="KOQ28" s="357">
        <f t="shared" ref="KOQ28" si="3918">KOO28*$C$28</f>
        <v>3.0561514949135597E+54</v>
      </c>
      <c r="KOS28" s="357">
        <f t="shared" ref="KOS28" si="3919">KOQ28*$C$28</f>
        <v>3.1478360397609664E+54</v>
      </c>
      <c r="KOU28" s="357">
        <f t="shared" ref="KOU28" si="3920">KOS28*$C$28</f>
        <v>3.2422711209537953E+54</v>
      </c>
      <c r="KOW28" s="357">
        <f t="shared" ref="KOW28" si="3921">KOU28*$C$28</f>
        <v>3.3395392545824093E+54</v>
      </c>
      <c r="KOY28" s="357">
        <f t="shared" ref="KOY28" si="3922">KOW28*$C$28</f>
        <v>3.4397254322198819E+54</v>
      </c>
      <c r="KPA28" s="357">
        <f t="shared" ref="KPA28" si="3923">KOY28*$C$28</f>
        <v>3.5429171951864781E+54</v>
      </c>
      <c r="KPC28" s="357">
        <f t="shared" ref="KPC28" si="3924">KPA28*$C$28</f>
        <v>3.6492047110420726E+54</v>
      </c>
      <c r="KPE28" s="357">
        <f t="shared" ref="KPE28" si="3925">KPC28*$C$28</f>
        <v>3.7586808523733346E+54</v>
      </c>
      <c r="KPG28" s="357">
        <f t="shared" ref="KPG28" si="3926">KPE28*$C$28</f>
        <v>3.8714412779445344E+54</v>
      </c>
      <c r="KPI28" s="357">
        <f t="shared" ref="KPI28" si="3927">KPG28*$C$28</f>
        <v>3.9875845162828707E+54</v>
      </c>
      <c r="KPK28" s="357">
        <f t="shared" ref="KPK28" si="3928">KPI28*$C$28</f>
        <v>4.1072120517713567E+54</v>
      </c>
      <c r="KPM28" s="357">
        <f t="shared" ref="KPM28" si="3929">KPK28*$C$28</f>
        <v>4.2304284133244975E+54</v>
      </c>
      <c r="KPO28" s="357">
        <f t="shared" ref="KPO28" si="3930">KPM28*$C$28</f>
        <v>4.3573412657242325E+54</v>
      </c>
      <c r="KPQ28" s="357">
        <f t="shared" ref="KPQ28" si="3931">KPO28*$C$28</f>
        <v>4.4880615036959597E+54</v>
      </c>
      <c r="KPS28" s="357">
        <f t="shared" ref="KPS28" si="3932">KPQ28*$C$28</f>
        <v>4.6227033488068382E+54</v>
      </c>
      <c r="KPU28" s="357">
        <f t="shared" ref="KPU28" si="3933">KPS28*$C$28</f>
        <v>4.7613844492710433E+54</v>
      </c>
      <c r="KPW28" s="357">
        <f t="shared" ref="KPW28" si="3934">KPU28*$C$28</f>
        <v>4.9042259827491746E+54</v>
      </c>
      <c r="KPY28" s="357">
        <f t="shared" ref="KPY28" si="3935">KPW28*$C$28</f>
        <v>5.0513527622316501E+54</v>
      </c>
      <c r="KQA28" s="357">
        <f t="shared" ref="KQA28" si="3936">KPY28*$C$28</f>
        <v>5.2028933450985997E+54</v>
      </c>
      <c r="KQC28" s="357">
        <f t="shared" ref="KQC28" si="3937">KQA28*$C$28</f>
        <v>5.3589801454515581E+54</v>
      </c>
      <c r="KQE28" s="357">
        <f t="shared" ref="KQE28" si="3938">KQC28*$C$28</f>
        <v>5.5197495498151052E+54</v>
      </c>
      <c r="KQG28" s="357">
        <f t="shared" ref="KQG28" si="3939">KQE28*$C$28</f>
        <v>5.6853420363095583E+54</v>
      </c>
      <c r="KQI28" s="357">
        <f t="shared" ref="KQI28" si="3940">KQG28*$C$28</f>
        <v>5.8559022973988453E+54</v>
      </c>
      <c r="KQK28" s="357">
        <f t="shared" ref="KQK28" si="3941">KQI28*$C$28</f>
        <v>6.0315793663208107E+54</v>
      </c>
      <c r="KQM28" s="357">
        <f t="shared" ref="KQM28" si="3942">KQK28*$C$28</f>
        <v>6.2125267473104354E+54</v>
      </c>
      <c r="KQO28" s="357">
        <f t="shared" ref="KQO28" si="3943">KQM28*$C$28</f>
        <v>6.3989025497297487E+54</v>
      </c>
      <c r="KQQ28" s="357">
        <f t="shared" ref="KQQ28" si="3944">KQO28*$C$28</f>
        <v>6.5908696262216412E+54</v>
      </c>
      <c r="KQS28" s="357">
        <f t="shared" ref="KQS28" si="3945">KQQ28*$C$28</f>
        <v>6.7885957150082909E+54</v>
      </c>
      <c r="KQU28" s="357">
        <f t="shared" ref="KQU28" si="3946">KQS28*$C$28</f>
        <v>6.9922535864585398E+54</v>
      </c>
      <c r="KQW28" s="357">
        <f t="shared" ref="KQW28" si="3947">KQU28*$C$28</f>
        <v>7.2020211940522956E+54</v>
      </c>
      <c r="KQY28" s="357">
        <f t="shared" ref="KQY28" si="3948">KQW28*$C$28</f>
        <v>7.418081829873865E+54</v>
      </c>
      <c r="KRA28" s="357">
        <f t="shared" ref="KRA28" si="3949">KQY28*$C$28</f>
        <v>7.640624284770081E+54</v>
      </c>
      <c r="KRC28" s="357">
        <f t="shared" ref="KRC28" si="3950">KRA28*$C$28</f>
        <v>7.8698430133131839E+54</v>
      </c>
      <c r="KRE28" s="357">
        <f t="shared" ref="KRE28" si="3951">KRC28*$C$28</f>
        <v>8.1059383037125793E+54</v>
      </c>
      <c r="KRG28" s="357">
        <f t="shared" ref="KRG28" si="3952">KRE28*$C$28</f>
        <v>8.3491164528239574E+54</v>
      </c>
      <c r="KRI28" s="357">
        <f t="shared" ref="KRI28" si="3953">KRG28*$C$28</f>
        <v>8.5995899464086767E+54</v>
      </c>
      <c r="KRK28" s="357">
        <f t="shared" ref="KRK28" si="3954">KRI28*$C$28</f>
        <v>8.8575776448009365E+54</v>
      </c>
      <c r="KRM28" s="357">
        <f t="shared" ref="KRM28" si="3955">KRK28*$C$28</f>
        <v>9.1233049741449645E+54</v>
      </c>
      <c r="KRO28" s="357">
        <f t="shared" ref="KRO28" si="3956">KRM28*$C$28</f>
        <v>9.3970041233693131E+54</v>
      </c>
      <c r="KRQ28" s="357">
        <f t="shared" ref="KRQ28" si="3957">KRO28*$C$28</f>
        <v>9.6789142470703933E+54</v>
      </c>
      <c r="KRS28" s="357">
        <f t="shared" ref="KRS28" si="3958">KRQ28*$C$28</f>
        <v>9.9692816744825047E+54</v>
      </c>
      <c r="KRU28" s="357">
        <f t="shared" ref="KRU28" si="3959">KRS28*$C$28</f>
        <v>1.026836012471698E+55</v>
      </c>
      <c r="KRW28" s="357">
        <f t="shared" ref="KRW28" si="3960">KRU28*$C$28</f>
        <v>1.0576410928458489E+55</v>
      </c>
      <c r="KRY28" s="357">
        <f t="shared" ref="KRY28" si="3961">KRW28*$C$28</f>
        <v>1.0893703256312245E+55</v>
      </c>
      <c r="KSA28" s="357">
        <f t="shared" ref="KSA28" si="3962">KRY28*$C$28</f>
        <v>1.1220514354001612E+55</v>
      </c>
      <c r="KSC28" s="357">
        <f t="shared" ref="KSC28" si="3963">KSA28*$C$28</f>
        <v>1.155712978462166E+55</v>
      </c>
      <c r="KSE28" s="357">
        <f t="shared" ref="KSE28" si="3964">KSC28*$C$28</f>
        <v>1.190384367816031E+55</v>
      </c>
      <c r="KSG28" s="357">
        <f t="shared" ref="KSG28" si="3965">KSE28*$C$28</f>
        <v>1.226095898850512E+55</v>
      </c>
      <c r="KSI28" s="357">
        <f t="shared" ref="KSI28" si="3966">KSG28*$C$28</f>
        <v>1.2628787758160274E+55</v>
      </c>
      <c r="KSK28" s="357">
        <f t="shared" ref="KSK28" si="3967">KSI28*$C$28</f>
        <v>1.3007651390905083E+55</v>
      </c>
      <c r="KSM28" s="357">
        <f t="shared" ref="KSM28" si="3968">KSK28*$C$28</f>
        <v>1.3397880932632234E+55</v>
      </c>
      <c r="KSO28" s="357">
        <f t="shared" ref="KSO28" si="3969">KSM28*$C$28</f>
        <v>1.3799817360611202E+55</v>
      </c>
      <c r="KSQ28" s="357">
        <f t="shared" ref="KSQ28" si="3970">KSO28*$C$28</f>
        <v>1.4213811881429539E+55</v>
      </c>
      <c r="KSS28" s="357">
        <f t="shared" ref="KSS28" si="3971">KSQ28*$C$28</f>
        <v>1.4640226237872425E+55</v>
      </c>
      <c r="KSU28" s="357">
        <f t="shared" ref="KSU28" si="3972">KSS28*$C$28</f>
        <v>1.5079433025008599E+55</v>
      </c>
      <c r="KSW28" s="357">
        <f t="shared" ref="KSW28" si="3973">KSU28*$C$28</f>
        <v>1.5531816015758858E+55</v>
      </c>
      <c r="KSY28" s="357">
        <f t="shared" ref="KSY28" si="3974">KSW28*$C$28</f>
        <v>1.5997770496231624E+55</v>
      </c>
      <c r="KTA28" s="357">
        <f t="shared" ref="KTA28" si="3975">KSY28*$C$28</f>
        <v>1.6477703611118574E+55</v>
      </c>
      <c r="KTC28" s="357">
        <f t="shared" ref="KTC28" si="3976">KTA28*$C$28</f>
        <v>1.6972034719452132E+55</v>
      </c>
      <c r="KTE28" s="357">
        <f t="shared" ref="KTE28" si="3977">KTC28*$C$28</f>
        <v>1.7481195761035697E+55</v>
      </c>
      <c r="KTG28" s="357">
        <f t="shared" ref="KTG28" si="3978">KTE28*$C$28</f>
        <v>1.8005631633866767E+55</v>
      </c>
      <c r="KTI28" s="357">
        <f t="shared" ref="KTI28" si="3979">KTG28*$C$28</f>
        <v>1.8545800582882769E+55</v>
      </c>
      <c r="KTK28" s="357">
        <f t="shared" ref="KTK28" si="3980">KTI28*$C$28</f>
        <v>1.9102174600369252E+55</v>
      </c>
      <c r="KTM28" s="357">
        <f t="shared" ref="KTM28" si="3981">KTK28*$C$28</f>
        <v>1.9675239838380331E+55</v>
      </c>
      <c r="KTO28" s="357">
        <f t="shared" ref="KTO28" si="3982">KTM28*$C$28</f>
        <v>2.0265497033531741E+55</v>
      </c>
      <c r="KTQ28" s="357">
        <f t="shared" ref="KTQ28" si="3983">KTO28*$C$28</f>
        <v>2.0873461944537695E+55</v>
      </c>
      <c r="KTS28" s="357">
        <f t="shared" ref="KTS28" si="3984">KTQ28*$C$28</f>
        <v>2.1499665802873826E+55</v>
      </c>
      <c r="KTU28" s="357">
        <f t="shared" ref="KTU28" si="3985">KTS28*$C$28</f>
        <v>2.2144655776960041E+55</v>
      </c>
      <c r="KTW28" s="357">
        <f t="shared" ref="KTW28" si="3986">KTU28*$C$28</f>
        <v>2.2808995450268842E+55</v>
      </c>
      <c r="KTY28" s="357">
        <f t="shared" ref="KTY28" si="3987">KTW28*$C$28</f>
        <v>2.3493265313776909E+55</v>
      </c>
      <c r="KUA28" s="357">
        <f t="shared" ref="KUA28" si="3988">KTY28*$C$28</f>
        <v>2.4198063273190218E+55</v>
      </c>
      <c r="KUC28" s="357">
        <f t="shared" ref="KUC28" si="3989">KUA28*$C$28</f>
        <v>2.4924005171385923E+55</v>
      </c>
      <c r="KUE28" s="357">
        <f t="shared" ref="KUE28" si="3990">KUC28*$C$28</f>
        <v>2.5671725326527501E+55</v>
      </c>
      <c r="KUG28" s="357">
        <f t="shared" ref="KUG28" si="3991">KUE28*$C$28</f>
        <v>2.6441877086323324E+55</v>
      </c>
      <c r="KUI28" s="357">
        <f t="shared" ref="KUI28" si="3992">KUG28*$C$28</f>
        <v>2.7235133398913022E+55</v>
      </c>
      <c r="KUK28" s="357">
        <f t="shared" ref="KUK28" si="3993">KUI28*$C$28</f>
        <v>2.8052187400880411E+55</v>
      </c>
      <c r="KUM28" s="357">
        <f t="shared" ref="KUM28" si="3994">KUK28*$C$28</f>
        <v>2.8893753022906823E+55</v>
      </c>
      <c r="KUO28" s="357">
        <f t="shared" ref="KUO28" si="3995">KUM28*$C$28</f>
        <v>2.9760565613594031E+55</v>
      </c>
      <c r="KUQ28" s="357">
        <f t="shared" ref="KUQ28" si="3996">KUO28*$C$28</f>
        <v>3.0653382582001854E+55</v>
      </c>
      <c r="KUS28" s="357">
        <f t="shared" ref="KUS28" si="3997">KUQ28*$C$28</f>
        <v>3.157298405946191E+55</v>
      </c>
      <c r="KUU28" s="357">
        <f t="shared" ref="KUU28" si="3998">KUS28*$C$28</f>
        <v>3.2520173581245768E+55</v>
      </c>
      <c r="KUW28" s="357">
        <f t="shared" ref="KUW28" si="3999">KUU28*$C$28</f>
        <v>3.349577878868314E+55</v>
      </c>
      <c r="KUY28" s="357">
        <f t="shared" ref="KUY28" si="4000">KUW28*$C$28</f>
        <v>3.4500652152343634E+55</v>
      </c>
      <c r="KVA28" s="357">
        <f t="shared" ref="KVA28" si="4001">KUY28*$C$28</f>
        <v>3.5535671716913944E+55</v>
      </c>
      <c r="KVC28" s="357">
        <f t="shared" ref="KVC28" si="4002">KVA28*$C$28</f>
        <v>3.6601741868421361E+55</v>
      </c>
      <c r="KVE28" s="357">
        <f t="shared" ref="KVE28" si="4003">KVC28*$C$28</f>
        <v>3.7699794124474004E+55</v>
      </c>
      <c r="KVG28" s="357">
        <f t="shared" ref="KVG28" si="4004">KVE28*$C$28</f>
        <v>3.8830787948208226E+55</v>
      </c>
      <c r="KVI28" s="357">
        <f t="shared" ref="KVI28" si="4005">KVG28*$C$28</f>
        <v>3.9995711586654474E+55</v>
      </c>
      <c r="KVK28" s="357">
        <f t="shared" ref="KVK28" si="4006">KVI28*$C$28</f>
        <v>4.1195582934254108E+55</v>
      </c>
      <c r="KVM28" s="357">
        <f t="shared" ref="KVM28" si="4007">KVK28*$C$28</f>
        <v>4.2431450422281731E+55</v>
      </c>
      <c r="KVO28" s="357">
        <f t="shared" ref="KVO28" si="4008">KVM28*$C$28</f>
        <v>4.3704393934950184E+55</v>
      </c>
      <c r="KVQ28" s="357">
        <f t="shared" ref="KVQ28" si="4009">KVO28*$C$28</f>
        <v>4.5015525752998689E+55</v>
      </c>
      <c r="KVS28" s="357">
        <f t="shared" ref="KVS28" si="4010">KVQ28*$C$28</f>
        <v>4.636599152558865E+55</v>
      </c>
      <c r="KVU28" s="357">
        <f t="shared" ref="KVU28" si="4011">KVS28*$C$28</f>
        <v>4.7756971271356309E+55</v>
      </c>
      <c r="KVW28" s="357">
        <f t="shared" ref="KVW28" si="4012">KVU28*$C$28</f>
        <v>4.9189680409496997E+55</v>
      </c>
      <c r="KVY28" s="357">
        <f t="shared" ref="KVY28" si="4013">KVW28*$C$28</f>
        <v>5.0665370821781903E+55</v>
      </c>
      <c r="KWA28" s="357">
        <f t="shared" ref="KWA28" si="4014">KVY28*$C$28</f>
        <v>5.2185331946435365E+55</v>
      </c>
      <c r="KWC28" s="357">
        <f t="shared" ref="KWC28" si="4015">KWA28*$C$28</f>
        <v>5.3750891904828428E+55</v>
      </c>
      <c r="KWE28" s="357">
        <f t="shared" ref="KWE28" si="4016">KWC28*$C$28</f>
        <v>5.5363418661973279E+55</v>
      </c>
      <c r="KWG28" s="357">
        <f t="shared" ref="KWG28" si="4017">KWE28*$C$28</f>
        <v>5.7024321221832475E+55</v>
      </c>
      <c r="KWI28" s="357">
        <f t="shared" ref="KWI28" si="4018">KWG28*$C$28</f>
        <v>5.8735050858487454E+55</v>
      </c>
      <c r="KWK28" s="357">
        <f t="shared" ref="KWK28" si="4019">KWI28*$C$28</f>
        <v>6.0497102384242075E+55</v>
      </c>
      <c r="KWM28" s="357">
        <f t="shared" ref="KWM28" si="4020">KWK28*$C$28</f>
        <v>6.2312015455769338E+55</v>
      </c>
      <c r="KWO28" s="357">
        <f t="shared" ref="KWO28" si="4021">KWM28*$C$28</f>
        <v>6.418137591944242E+55</v>
      </c>
      <c r="KWQ28" s="357">
        <f t="shared" ref="KWQ28" si="4022">KWO28*$C$28</f>
        <v>6.6106817197025689E+55</v>
      </c>
      <c r="KWS28" s="357">
        <f t="shared" ref="KWS28" si="4023">KWQ28*$C$28</f>
        <v>6.8090021712936466E+55</v>
      </c>
      <c r="KWU28" s="357">
        <f t="shared" ref="KWU28" si="4024">KWS28*$C$28</f>
        <v>7.0132722364324566E+55</v>
      </c>
      <c r="KWW28" s="357">
        <f t="shared" ref="KWW28" si="4025">KWU28*$C$28</f>
        <v>7.2236704035254305E+55</v>
      </c>
      <c r="KWY28" s="357">
        <f t="shared" ref="KWY28" si="4026">KWW28*$C$28</f>
        <v>7.4403805156311942E+55</v>
      </c>
      <c r="KXA28" s="357">
        <f t="shared" ref="KXA28" si="4027">KWY28*$C$28</f>
        <v>7.6635919311001307E+55</v>
      </c>
      <c r="KXC28" s="357">
        <f t="shared" ref="KXC28" si="4028">KXA28*$C$28</f>
        <v>7.8934996890331351E+55</v>
      </c>
      <c r="KXE28" s="357">
        <f t="shared" ref="KXE28" si="4029">KXC28*$C$28</f>
        <v>8.1303046797041289E+55</v>
      </c>
      <c r="KXG28" s="357">
        <f t="shared" ref="KXG28" si="4030">KXE28*$C$28</f>
        <v>8.3742138200952528E+55</v>
      </c>
      <c r="KXI28" s="357">
        <f t="shared" ref="KXI28" si="4031">KXG28*$C$28</f>
        <v>8.6254402346981111E+55</v>
      </c>
      <c r="KXK28" s="357">
        <f t="shared" ref="KXK28" si="4032">KXI28*$C$28</f>
        <v>8.8842034417390552E+55</v>
      </c>
      <c r="KXM28" s="357">
        <f t="shared" ref="KXM28" si="4033">KXK28*$C$28</f>
        <v>9.1507295449912271E+55</v>
      </c>
      <c r="KXO28" s="357">
        <f t="shared" ref="KXO28" si="4034">KXM28*$C$28</f>
        <v>9.4252514313409644E+55</v>
      </c>
      <c r="KXQ28" s="357">
        <f t="shared" ref="KXQ28" si="4035">KXO28*$C$28</f>
        <v>9.7080089742811941E+55</v>
      </c>
      <c r="KXS28" s="357">
        <f t="shared" ref="KXS28" si="4036">KXQ28*$C$28</f>
        <v>9.9992492435096305E+55</v>
      </c>
      <c r="KXU28" s="357">
        <f t="shared" ref="KXU28" si="4037">KXS28*$C$28</f>
        <v>1.029922672081492E+56</v>
      </c>
      <c r="KXW28" s="357">
        <f t="shared" ref="KXW28" si="4038">KXU28*$C$28</f>
        <v>1.0608203522439368E+56</v>
      </c>
      <c r="KXY28" s="357">
        <f t="shared" ref="KXY28" si="4039">KXW28*$C$28</f>
        <v>1.092644962811255E+56</v>
      </c>
      <c r="KYA28" s="357">
        <f t="shared" ref="KYA28" si="4040">KXY28*$C$28</f>
        <v>1.1254243116955926E+56</v>
      </c>
      <c r="KYC28" s="357">
        <f t="shared" ref="KYC28" si="4041">KYA28*$C$28</f>
        <v>1.1591870410464605E+56</v>
      </c>
      <c r="KYE28" s="357">
        <f t="shared" ref="KYE28" si="4042">KYC28*$C$28</f>
        <v>1.1939626522778542E+56</v>
      </c>
      <c r="KYG28" s="357">
        <f t="shared" ref="KYG28" si="4043">KYE28*$C$28</f>
        <v>1.2297815318461899E+56</v>
      </c>
      <c r="KYI28" s="357">
        <f t="shared" ref="KYI28" si="4044">KYG28*$C$28</f>
        <v>1.2666749778015756E+56</v>
      </c>
      <c r="KYK28" s="357">
        <f t="shared" ref="KYK28" si="4045">KYI28*$C$28</f>
        <v>1.3046752271356228E+56</v>
      </c>
      <c r="KYM28" s="357">
        <f t="shared" ref="KYM28" si="4046">KYK28*$C$28</f>
        <v>1.3438154839496916E+56</v>
      </c>
      <c r="KYO28" s="357">
        <f t="shared" ref="KYO28" si="4047">KYM28*$C$28</f>
        <v>1.3841299484681824E+56</v>
      </c>
      <c r="KYQ28" s="357">
        <f t="shared" ref="KYQ28" si="4048">KYO28*$C$28</f>
        <v>1.425653846922228E+56</v>
      </c>
      <c r="KYS28" s="357">
        <f t="shared" ref="KYS28" si="4049">KYQ28*$C$28</f>
        <v>1.4684234623298949E+56</v>
      </c>
      <c r="KYU28" s="357">
        <f t="shared" ref="KYU28" si="4050">KYS28*$C$28</f>
        <v>1.5124761661997918E+56</v>
      </c>
      <c r="KYW28" s="357">
        <f t="shared" ref="KYW28" si="4051">KYU28*$C$28</f>
        <v>1.5578504511857857E+56</v>
      </c>
      <c r="KYY28" s="357">
        <f t="shared" ref="KYY28" si="4052">KYW28*$C$28</f>
        <v>1.6045859647213594E+56</v>
      </c>
      <c r="KZA28" s="357">
        <f t="shared" ref="KZA28" si="4053">KYY28*$C$28</f>
        <v>1.6527235436630003E+56</v>
      </c>
      <c r="KZC28" s="357">
        <f t="shared" ref="KZC28" si="4054">KZA28*$C$28</f>
        <v>1.7023052499728903E+56</v>
      </c>
      <c r="KZE28" s="357">
        <f t="shared" ref="KZE28" si="4055">KZC28*$C$28</f>
        <v>1.7533744074720772E+56</v>
      </c>
      <c r="KZG28" s="357">
        <f t="shared" ref="KZG28" si="4056">KZE28*$C$28</f>
        <v>1.8059756396962395E+56</v>
      </c>
      <c r="KZI28" s="357">
        <f t="shared" ref="KZI28" si="4057">KZG28*$C$28</f>
        <v>1.8601549088871267E+56</v>
      </c>
      <c r="KZK28" s="357">
        <f t="shared" ref="KZK28" si="4058">KZI28*$C$28</f>
        <v>1.9159595561537407E+56</v>
      </c>
      <c r="KZM28" s="357">
        <f t="shared" ref="KZM28" si="4059">KZK28*$C$28</f>
        <v>1.9734383428383531E+56</v>
      </c>
      <c r="KZO28" s="357">
        <f t="shared" ref="KZO28" si="4060">KZM28*$C$28</f>
        <v>2.0326414931235037E+56</v>
      </c>
      <c r="KZQ28" s="357">
        <f t="shared" ref="KZQ28" si="4061">KZO28*$C$28</f>
        <v>2.0936207379172089E+56</v>
      </c>
      <c r="KZS28" s="357">
        <f t="shared" ref="KZS28" si="4062">KZQ28*$C$28</f>
        <v>2.1564293600547252E+56</v>
      </c>
      <c r="KZU28" s="357">
        <f t="shared" ref="KZU28" si="4063">KZS28*$C$28</f>
        <v>2.221122240856367E+56</v>
      </c>
      <c r="KZW28" s="357">
        <f t="shared" ref="KZW28" si="4064">KZU28*$C$28</f>
        <v>2.2877559080820579E+56</v>
      </c>
      <c r="KZY28" s="357">
        <f t="shared" ref="KZY28" si="4065">KZW28*$C$28</f>
        <v>2.3563885853245198E+56</v>
      </c>
      <c r="LAA28" s="357">
        <f t="shared" ref="LAA28" si="4066">KZY28*$C$28</f>
        <v>2.4270802428842553E+56</v>
      </c>
      <c r="LAC28" s="357">
        <f t="shared" ref="LAC28" si="4067">LAA28*$C$28</f>
        <v>2.4998926501707829E+56</v>
      </c>
      <c r="LAE28" s="357">
        <f t="shared" ref="LAE28" si="4068">LAC28*$C$28</f>
        <v>2.5748894296759064E+56</v>
      </c>
      <c r="LAG28" s="357">
        <f t="shared" ref="LAG28" si="4069">LAE28*$C$28</f>
        <v>2.6521361125661838E+56</v>
      </c>
      <c r="LAI28" s="357">
        <f t="shared" ref="LAI28" si="4070">LAG28*$C$28</f>
        <v>2.7317001959431693E+56</v>
      </c>
      <c r="LAK28" s="357">
        <f t="shared" ref="LAK28" si="4071">LAI28*$C$28</f>
        <v>2.8136512018214643E+56</v>
      </c>
      <c r="LAM28" s="357">
        <f t="shared" ref="LAM28" si="4072">LAK28*$C$28</f>
        <v>2.8980607378761083E+56</v>
      </c>
      <c r="LAO28" s="357">
        <f t="shared" ref="LAO28" si="4073">LAM28*$C$28</f>
        <v>2.9850025600123916E+56</v>
      </c>
      <c r="LAQ28" s="357">
        <f t="shared" ref="LAQ28" si="4074">LAO28*$C$28</f>
        <v>3.0745526368127634E+56</v>
      </c>
      <c r="LAS28" s="357">
        <f t="shared" ref="LAS28" si="4075">LAQ28*$C$28</f>
        <v>3.1667892159171462E+56</v>
      </c>
      <c r="LAU28" s="357">
        <f t="shared" ref="LAU28" si="4076">LAS28*$C$28</f>
        <v>3.2617928923946609E+56</v>
      </c>
      <c r="LAW28" s="357">
        <f t="shared" ref="LAW28" si="4077">LAU28*$C$28</f>
        <v>3.3596466791665008E+56</v>
      </c>
      <c r="LAY28" s="357">
        <f t="shared" ref="LAY28" si="4078">LAW28*$C$28</f>
        <v>3.4604360795414961E+56</v>
      </c>
      <c r="LBA28" s="357">
        <f t="shared" ref="LBA28" si="4079">LAY28*$C$28</f>
        <v>3.5642491619277413E+56</v>
      </c>
      <c r="LBC28" s="357">
        <f t="shared" ref="LBC28" si="4080">LBA28*$C$28</f>
        <v>3.6711766367855736E+56</v>
      </c>
      <c r="LBE28" s="357">
        <f t="shared" ref="LBE28" si="4081">LBC28*$C$28</f>
        <v>3.781311935889141E+56</v>
      </c>
      <c r="LBG28" s="357">
        <f t="shared" ref="LBG28" si="4082">LBE28*$C$28</f>
        <v>3.8947512939658152E+56</v>
      </c>
      <c r="LBI28" s="357">
        <f t="shared" ref="LBI28" si="4083">LBG28*$C$28</f>
        <v>4.0115938327847898E+56</v>
      </c>
      <c r="LBK28" s="357">
        <f t="shared" ref="LBK28" si="4084">LBI28*$C$28</f>
        <v>4.1319416477683332E+56</v>
      </c>
      <c r="LBM28" s="357">
        <f t="shared" ref="LBM28" si="4085">LBK28*$C$28</f>
        <v>4.255899897201383E+56</v>
      </c>
      <c r="LBO28" s="357">
        <f t="shared" ref="LBO28" si="4086">LBM28*$C$28</f>
        <v>4.3835768941174242E+56</v>
      </c>
      <c r="LBQ28" s="357">
        <f t="shared" ref="LBQ28" si="4087">LBO28*$C$28</f>
        <v>4.5150842009409475E+56</v>
      </c>
      <c r="LBS28" s="357">
        <f t="shared" ref="LBS28" si="4088">LBQ28*$C$28</f>
        <v>4.6505367269691761E+56</v>
      </c>
      <c r="LBU28" s="357">
        <f t="shared" ref="LBU28" si="4089">LBS28*$C$28</f>
        <v>4.7900528287782518E+56</v>
      </c>
      <c r="LBW28" s="357">
        <f t="shared" ref="LBW28" si="4090">LBU28*$C$28</f>
        <v>4.9337544136415994E+56</v>
      </c>
      <c r="LBY28" s="357">
        <f t="shared" ref="LBY28" si="4091">LBW28*$C$28</f>
        <v>5.0817670460508476E+56</v>
      </c>
      <c r="LCA28" s="357">
        <f t="shared" ref="LCA28" si="4092">LBY28*$C$28</f>
        <v>5.2342200574323736E+56</v>
      </c>
      <c r="LCC28" s="357">
        <f t="shared" ref="LCC28" si="4093">LCA28*$C$28</f>
        <v>5.3912466591553446E+56</v>
      </c>
      <c r="LCE28" s="357">
        <f t="shared" ref="LCE28" si="4094">LCC28*$C$28</f>
        <v>5.5529840589300055E+56</v>
      </c>
      <c r="LCG28" s="357">
        <f t="shared" ref="LCG28" si="4095">LCE28*$C$28</f>
        <v>5.7195735806979057E+56</v>
      </c>
      <c r="LCI28" s="357">
        <f t="shared" ref="LCI28" si="4096">LCG28*$C$28</f>
        <v>5.891160788118843E+56</v>
      </c>
      <c r="LCK28" s="357">
        <f t="shared" ref="LCK28" si="4097">LCI28*$C$28</f>
        <v>6.0678956117624085E+56</v>
      </c>
      <c r="LCM28" s="357">
        <f t="shared" ref="LCM28" si="4098">LCK28*$C$28</f>
        <v>6.2499324801152809E+56</v>
      </c>
      <c r="LCO28" s="357">
        <f t="shared" ref="LCO28" si="4099">LCM28*$C$28</f>
        <v>6.4374304545187391E+56</v>
      </c>
      <c r="LCQ28" s="357">
        <f t="shared" ref="LCQ28" si="4100">LCO28*$C$28</f>
        <v>6.630553368154301E+56</v>
      </c>
      <c r="LCS28" s="357">
        <f t="shared" ref="LCS28" si="4101">LCQ28*$C$28</f>
        <v>6.8294699691989303E+56</v>
      </c>
      <c r="LCU28" s="357">
        <f t="shared" ref="LCU28" si="4102">LCS28*$C$28</f>
        <v>7.0343540682748984E+56</v>
      </c>
      <c r="LCW28" s="357">
        <f t="shared" ref="LCW28" si="4103">LCU28*$C$28</f>
        <v>7.2453846903231458E+56</v>
      </c>
      <c r="LCY28" s="357">
        <f t="shared" ref="LCY28" si="4104">LCW28*$C$28</f>
        <v>7.4627462310328407E+56</v>
      </c>
      <c r="LDA28" s="357">
        <f t="shared" ref="LDA28" si="4105">LCY28*$C$28</f>
        <v>7.686628617963826E+56</v>
      </c>
      <c r="LDC28" s="357">
        <f t="shared" ref="LDC28" si="4106">LDA28*$C$28</f>
        <v>7.9172274765027409E+56</v>
      </c>
      <c r="LDE28" s="357">
        <f t="shared" ref="LDE28" si="4107">LDC28*$C$28</f>
        <v>8.154744300797823E+56</v>
      </c>
      <c r="LDG28" s="357">
        <f t="shared" ref="LDG28" si="4108">LDE28*$C$28</f>
        <v>8.399386629821757E+56</v>
      </c>
      <c r="LDI28" s="357">
        <f t="shared" ref="LDI28" si="4109">LDG28*$C$28</f>
        <v>8.6513682287164102E+56</v>
      </c>
      <c r="LDK28" s="357">
        <f t="shared" ref="LDK28" si="4110">LDI28*$C$28</f>
        <v>8.9109092755779026E+56</v>
      </c>
      <c r="LDM28" s="357">
        <f t="shared" ref="LDM28" si="4111">LDK28*$C$28</f>
        <v>9.1782365538452392E+56</v>
      </c>
      <c r="LDO28" s="357">
        <f t="shared" ref="LDO28" si="4112">LDM28*$C$28</f>
        <v>9.4535836504605973E+56</v>
      </c>
      <c r="LDQ28" s="357">
        <f t="shared" ref="LDQ28" si="4113">LDO28*$C$28</f>
        <v>9.7371911599744161E+56</v>
      </c>
      <c r="LDS28" s="357">
        <f t="shared" ref="LDS28" si="4114">LDQ28*$C$28</f>
        <v>1.0029306894773648E+57</v>
      </c>
      <c r="LDU28" s="357">
        <f t="shared" ref="LDU28" si="4115">LDS28*$C$28</f>
        <v>1.0330186101616857E+57</v>
      </c>
      <c r="LDW28" s="357">
        <f t="shared" ref="LDW28" si="4116">LDU28*$C$28</f>
        <v>1.0640091684665363E+57</v>
      </c>
      <c r="LDY28" s="357">
        <f t="shared" ref="LDY28" si="4117">LDW28*$C$28</f>
        <v>1.0959294435205324E+57</v>
      </c>
      <c r="LEA28" s="357">
        <f t="shared" ref="LEA28" si="4118">LDY28*$C$28</f>
        <v>1.1288073268261483E+57</v>
      </c>
      <c r="LEC28" s="357">
        <f t="shared" ref="LEC28" si="4119">LEA28*$C$28</f>
        <v>1.1626715466309327E+57</v>
      </c>
      <c r="LEE28" s="357">
        <f t="shared" ref="LEE28" si="4120">LEC28*$C$28</f>
        <v>1.1975516930298608E+57</v>
      </c>
      <c r="LEG28" s="357">
        <f t="shared" ref="LEG28" si="4121">LEE28*$C$28</f>
        <v>1.2334782438207567E+57</v>
      </c>
      <c r="LEI28" s="357">
        <f t="shared" ref="LEI28" si="4122">LEG28*$C$28</f>
        <v>1.2704825911353794E+57</v>
      </c>
      <c r="LEK28" s="357">
        <f t="shared" ref="LEK28" si="4123">LEI28*$C$28</f>
        <v>1.3085970688694408E+57</v>
      </c>
      <c r="LEM28" s="357">
        <f t="shared" ref="LEM28" si="4124">LEK28*$C$28</f>
        <v>1.3478549809355242E+57</v>
      </c>
      <c r="LEO28" s="357">
        <f t="shared" ref="LEO28" si="4125">LEM28*$C$28</f>
        <v>1.3882906303635899E+57</v>
      </c>
      <c r="LEQ28" s="357">
        <f t="shared" ref="LEQ28" si="4126">LEO28*$C$28</f>
        <v>1.4299393492744976E+57</v>
      </c>
      <c r="LES28" s="357">
        <f t="shared" ref="LES28" si="4127">LEQ28*$C$28</f>
        <v>1.4728375297527325E+57</v>
      </c>
      <c r="LEU28" s="357">
        <f t="shared" ref="LEU28" si="4128">LES28*$C$28</f>
        <v>1.5170226556453146E+57</v>
      </c>
      <c r="LEW28" s="357">
        <f t="shared" ref="LEW28" si="4129">LEU28*$C$28</f>
        <v>1.562533335314674E+57</v>
      </c>
      <c r="LEY28" s="357">
        <f t="shared" ref="LEY28" si="4130">LEW28*$C$28</f>
        <v>1.6094093353741144E+57</v>
      </c>
      <c r="LFA28" s="357">
        <f t="shared" ref="LFA28" si="4131">LEY28*$C$28</f>
        <v>1.6576916154353378E+57</v>
      </c>
      <c r="LFC28" s="357">
        <f t="shared" ref="LFC28" si="4132">LFA28*$C$28</f>
        <v>1.7074223638983978E+57</v>
      </c>
      <c r="LFE28" s="357">
        <f t="shared" ref="LFE28" si="4133">LFC28*$C$28</f>
        <v>1.7586450348153496E+57</v>
      </c>
      <c r="LFG28" s="357">
        <f t="shared" ref="LFG28" si="4134">LFE28*$C$28</f>
        <v>1.8114043858598101E+57</v>
      </c>
      <c r="LFI28" s="357">
        <f t="shared" ref="LFI28" si="4135">LFG28*$C$28</f>
        <v>1.8657465174356045E+57</v>
      </c>
      <c r="LFK28" s="357">
        <f t="shared" ref="LFK28" si="4136">LFI28*$C$28</f>
        <v>1.9217189129586727E+57</v>
      </c>
      <c r="LFM28" s="357">
        <f t="shared" ref="LFM28" si="4137">LFK28*$C$28</f>
        <v>1.979370480347433E+57</v>
      </c>
      <c r="LFO28" s="357">
        <f t="shared" ref="LFO28" si="4138">LFM28*$C$28</f>
        <v>2.0387515947578561E+57</v>
      </c>
      <c r="LFQ28" s="357">
        <f t="shared" ref="LFQ28" si="4139">LFO28*$C$28</f>
        <v>2.0999141426005919E+57</v>
      </c>
      <c r="LFS28" s="357">
        <f t="shared" ref="LFS28" si="4140">LFQ28*$C$28</f>
        <v>2.1629115668786095E+57</v>
      </c>
      <c r="LFU28" s="357">
        <f t="shared" ref="LFU28" si="4141">LFS28*$C$28</f>
        <v>2.2277989138849679E+57</v>
      </c>
      <c r="LFW28" s="357">
        <f t="shared" ref="LFW28" si="4142">LFU28*$C$28</f>
        <v>2.2946328813015169E+57</v>
      </c>
      <c r="LFY28" s="357">
        <f t="shared" ref="LFY28" si="4143">LFW28*$C$28</f>
        <v>2.3634718677405625E+57</v>
      </c>
      <c r="LGA28" s="357">
        <f t="shared" ref="LGA28" si="4144">LFY28*$C$28</f>
        <v>2.4343760237727794E+57</v>
      </c>
      <c r="LGC28" s="357">
        <f t="shared" ref="LGC28" si="4145">LGA28*$C$28</f>
        <v>2.5074073044859629E+57</v>
      </c>
      <c r="LGE28" s="357">
        <f t="shared" ref="LGE28" si="4146">LGC28*$C$28</f>
        <v>2.5826295236205417E+57</v>
      </c>
      <c r="LGG28" s="357">
        <f t="shared" ref="LGG28" si="4147">LGE28*$C$28</f>
        <v>2.660108409329158E+57</v>
      </c>
      <c r="LGI28" s="357">
        <f t="shared" ref="LGI28" si="4148">LGG28*$C$28</f>
        <v>2.7399116616090328E+57</v>
      </c>
      <c r="LGK28" s="357">
        <f t="shared" ref="LGK28" si="4149">LGI28*$C$28</f>
        <v>2.822109011457304E+57</v>
      </c>
      <c r="LGM28" s="357">
        <f t="shared" ref="LGM28" si="4150">LGK28*$C$28</f>
        <v>2.9067722818010232E+57</v>
      </c>
      <c r="LGO28" s="357">
        <f t="shared" ref="LGO28" si="4151">LGM28*$C$28</f>
        <v>2.993975450255054E+57</v>
      </c>
      <c r="LGQ28" s="357">
        <f t="shared" ref="LGQ28" si="4152">LGO28*$C$28</f>
        <v>3.0837947137627058E+57</v>
      </c>
      <c r="LGS28" s="357">
        <f t="shared" ref="LGS28" si="4153">LGQ28*$C$28</f>
        <v>3.1763085551755874E+57</v>
      </c>
      <c r="LGU28" s="357">
        <f t="shared" ref="LGU28" si="4154">LGS28*$C$28</f>
        <v>3.2715978118308549E+57</v>
      </c>
      <c r="LGW28" s="357">
        <f t="shared" ref="LGW28" si="4155">LGU28*$C$28</f>
        <v>3.3697457461857803E+57</v>
      </c>
      <c r="LGY28" s="357">
        <f t="shared" ref="LGY28" si="4156">LGW28*$C$28</f>
        <v>3.4708381185713536E+57</v>
      </c>
      <c r="LHA28" s="357">
        <f t="shared" ref="LHA28" si="4157">LGY28*$C$28</f>
        <v>3.5749632621284945E+57</v>
      </c>
      <c r="LHC28" s="357">
        <f t="shared" ref="LHC28" si="4158">LHA28*$C$28</f>
        <v>3.6822121599923497E+57</v>
      </c>
      <c r="LHE28" s="357">
        <f t="shared" ref="LHE28" si="4159">LHC28*$C$28</f>
        <v>3.7926785247921205E+57</v>
      </c>
      <c r="LHG28" s="357">
        <f t="shared" ref="LHG28" si="4160">LHE28*$C$28</f>
        <v>3.9064588805358842E+57</v>
      </c>
      <c r="LHI28" s="357">
        <f t="shared" ref="LHI28" si="4161">LHG28*$C$28</f>
        <v>4.0236526469519605E+57</v>
      </c>
      <c r="LHK28" s="357">
        <f t="shared" ref="LHK28" si="4162">LHI28*$C$28</f>
        <v>4.1443622263605191E+57</v>
      </c>
      <c r="LHM28" s="357">
        <f t="shared" ref="LHM28" si="4163">LHK28*$C$28</f>
        <v>4.2686930931513349E+57</v>
      </c>
      <c r="LHO28" s="357">
        <f t="shared" ref="LHO28" si="4164">LHM28*$C$28</f>
        <v>4.3967538859458753E+57</v>
      </c>
      <c r="LHQ28" s="357">
        <f t="shared" ref="LHQ28" si="4165">LHO28*$C$28</f>
        <v>4.5286565025242518E+57</v>
      </c>
      <c r="LHS28" s="357">
        <f t="shared" ref="LHS28" si="4166">LHQ28*$C$28</f>
        <v>4.6645161975999793E+57</v>
      </c>
      <c r="LHU28" s="357">
        <f t="shared" ref="LHU28" si="4167">LHS28*$C$28</f>
        <v>4.804451683527979E+57</v>
      </c>
      <c r="LHW28" s="357">
        <f t="shared" ref="LHW28" si="4168">LHU28*$C$28</f>
        <v>4.9485852340338187E+57</v>
      </c>
      <c r="LHY28" s="357">
        <f t="shared" ref="LHY28" si="4169">LHW28*$C$28</f>
        <v>5.0970427910548335E+57</v>
      </c>
      <c r="LIA28" s="357">
        <f t="shared" ref="LIA28" si="4170">LHY28*$C$28</f>
        <v>5.2499540747864787E+57</v>
      </c>
      <c r="LIC28" s="357">
        <f t="shared" ref="LIC28" si="4171">LIA28*$C$28</f>
        <v>5.4074526970300733E+57</v>
      </c>
      <c r="LIE28" s="357">
        <f t="shared" ref="LIE28" si="4172">LIC28*$C$28</f>
        <v>5.5696762779409753E+57</v>
      </c>
      <c r="LIG28" s="357">
        <f t="shared" ref="LIG28" si="4173">LIE28*$C$28</f>
        <v>5.736766566279205E+57</v>
      </c>
      <c r="LII28" s="357">
        <f t="shared" ref="LII28" si="4174">LIG28*$C$28</f>
        <v>5.9088695632675816E+57</v>
      </c>
      <c r="LIK28" s="357">
        <f t="shared" ref="LIK28" si="4175">LII28*$C$28</f>
        <v>6.0861356501656089E+57</v>
      </c>
      <c r="LIM28" s="357">
        <f t="shared" ref="LIM28" si="4176">LIK28*$C$28</f>
        <v>6.2687197196705776E+57</v>
      </c>
      <c r="LIO28" s="357">
        <f t="shared" ref="LIO28" si="4177">LIM28*$C$28</f>
        <v>6.4567813112606953E+57</v>
      </c>
      <c r="LIQ28" s="357">
        <f t="shared" ref="LIQ28" si="4178">LIO28*$C$28</f>
        <v>6.6504847505985159E+57</v>
      </c>
      <c r="LIS28" s="357">
        <f t="shared" ref="LIS28" si="4179">LIQ28*$C$28</f>
        <v>6.849999293116471E+57</v>
      </c>
      <c r="LIU28" s="357">
        <f t="shared" ref="LIU28" si="4180">LIS28*$C$28</f>
        <v>7.0554992719099649E+57</v>
      </c>
      <c r="LIW28" s="357">
        <f t="shared" ref="LIW28" si="4181">LIU28*$C$28</f>
        <v>7.2671642500672646E+57</v>
      </c>
      <c r="LIY28" s="357">
        <f t="shared" ref="LIY28" si="4182">LIW28*$C$28</f>
        <v>7.4851791775692831E+57</v>
      </c>
      <c r="LJA28" s="357">
        <f t="shared" ref="LJA28" si="4183">LIY28*$C$28</f>
        <v>7.7097345528963621E+57</v>
      </c>
      <c r="LJC28" s="357">
        <f t="shared" ref="LJC28" si="4184">LJA28*$C$28</f>
        <v>7.9410265894832529E+57</v>
      </c>
      <c r="LJE28" s="357">
        <f t="shared" ref="LJE28" si="4185">LJC28*$C$28</f>
        <v>8.1792573871677501E+57</v>
      </c>
      <c r="LJG28" s="357">
        <f t="shared" ref="LJG28" si="4186">LJE28*$C$28</f>
        <v>8.4246351087827829E+57</v>
      </c>
      <c r="LJI28" s="357">
        <f t="shared" ref="LJI28" si="4187">LJG28*$C$28</f>
        <v>8.6773741620462663E+57</v>
      </c>
      <c r="LJK28" s="357">
        <f t="shared" ref="LJK28" si="4188">LJI28*$C$28</f>
        <v>8.937695386907654E+57</v>
      </c>
      <c r="LJM28" s="357">
        <f t="shared" ref="LJM28" si="4189">LJK28*$C$28</f>
        <v>9.2058262485148835E+57</v>
      </c>
      <c r="LJO28" s="357">
        <f t="shared" ref="LJO28" si="4190">LJM28*$C$28</f>
        <v>9.4820010359703306E+57</v>
      </c>
      <c r="LJQ28" s="357">
        <f t="shared" ref="LJQ28" si="4191">LJO28*$C$28</f>
        <v>9.7664610670494411E+57</v>
      </c>
      <c r="LJS28" s="357">
        <f t="shared" ref="LJS28" si="4192">LJQ28*$C$28</f>
        <v>1.0059454899060925E+58</v>
      </c>
      <c r="LJU28" s="357">
        <f t="shared" ref="LJU28" si="4193">LJS28*$C$28</f>
        <v>1.0361238546032753E+58</v>
      </c>
      <c r="LJW28" s="357">
        <f t="shared" ref="LJW28" si="4194">LJU28*$C$28</f>
        <v>1.0672075702413735E+58</v>
      </c>
      <c r="LJY28" s="357">
        <f t="shared" ref="LJY28" si="4195">LJW28*$C$28</f>
        <v>1.0992237973486148E+58</v>
      </c>
      <c r="LKA28" s="357">
        <f t="shared" ref="LKA28" si="4196">LJY28*$C$28</f>
        <v>1.1322005112690732E+58</v>
      </c>
      <c r="LKC28" s="357">
        <f t="shared" ref="LKC28" si="4197">LKA28*$C$28</f>
        <v>1.1661665266071454E+58</v>
      </c>
      <c r="LKE28" s="357">
        <f t="shared" ref="LKE28" si="4198">LKC28*$C$28</f>
        <v>1.2011515224053599E+58</v>
      </c>
      <c r="LKG28" s="357">
        <f t="shared" ref="LKG28" si="4199">LKE28*$C$28</f>
        <v>1.2371860680775207E+58</v>
      </c>
      <c r="LKI28" s="357">
        <f t="shared" ref="LKI28" si="4200">LKG28*$C$28</f>
        <v>1.2743016501198464E+58</v>
      </c>
      <c r="LKK28" s="357">
        <f t="shared" ref="LKK28" si="4201">LKI28*$C$28</f>
        <v>1.3125306996234417E+58</v>
      </c>
      <c r="LKM28" s="357">
        <f t="shared" ref="LKM28" si="4202">LKK28*$C$28</f>
        <v>1.3519066206121451E+58</v>
      </c>
      <c r="LKO28" s="357">
        <f t="shared" ref="LKO28" si="4203">LKM28*$C$28</f>
        <v>1.3924638192305093E+58</v>
      </c>
      <c r="LKQ28" s="357">
        <f t="shared" ref="LKQ28" si="4204">LKO28*$C$28</f>
        <v>1.4342377338074247E+58</v>
      </c>
      <c r="LKS28" s="357">
        <f t="shared" ref="LKS28" si="4205">LKQ28*$C$28</f>
        <v>1.4772648658216475E+58</v>
      </c>
      <c r="LKU28" s="357">
        <f t="shared" ref="LKU28" si="4206">LKS28*$C$28</f>
        <v>1.5215828117962971E+58</v>
      </c>
      <c r="LKW28" s="357">
        <f t="shared" ref="LKW28" si="4207">LKU28*$C$28</f>
        <v>1.5672302961501861E+58</v>
      </c>
      <c r="LKY28" s="357">
        <f t="shared" ref="LKY28" si="4208">LKW28*$C$28</f>
        <v>1.6142472050346916E+58</v>
      </c>
      <c r="LLA28" s="357">
        <f t="shared" ref="LLA28" si="4209">LKY28*$C$28</f>
        <v>1.6626746211857323E+58</v>
      </c>
      <c r="LLC28" s="357">
        <f t="shared" ref="LLC28" si="4210">LLA28*$C$28</f>
        <v>1.7125548598213043E+58</v>
      </c>
      <c r="LLE28" s="357">
        <f t="shared" ref="LLE28" si="4211">LLC28*$C$28</f>
        <v>1.7639315056159434E+58</v>
      </c>
      <c r="LLG28" s="357">
        <f t="shared" ref="LLG28" si="4212">LLE28*$C$28</f>
        <v>1.8168494507844219E+58</v>
      </c>
      <c r="LLI28" s="357">
        <f t="shared" ref="LLI28" si="4213">LLG28*$C$28</f>
        <v>1.8713549343079544E+58</v>
      </c>
      <c r="LLK28" s="357">
        <f t="shared" ref="LLK28" si="4214">LLI28*$C$28</f>
        <v>1.9274955823371931E+58</v>
      </c>
      <c r="LLM28" s="357">
        <f t="shared" ref="LLM28" si="4215">LLK28*$C$28</f>
        <v>1.985320449807309E+58</v>
      </c>
      <c r="LLO28" s="357">
        <f t="shared" ref="LLO28" si="4216">LLM28*$C$28</f>
        <v>2.0448800633015284E+58</v>
      </c>
      <c r="LLQ28" s="357">
        <f t="shared" ref="LLQ28" si="4217">LLO28*$C$28</f>
        <v>2.1062264652005742E+58</v>
      </c>
      <c r="LLS28" s="357">
        <f t="shared" ref="LLS28" si="4218">LLQ28*$C$28</f>
        <v>2.1694132591565915E+58</v>
      </c>
      <c r="LLU28" s="357">
        <f t="shared" ref="LLU28" si="4219">LLS28*$C$28</f>
        <v>2.2344956569312894E+58</v>
      </c>
      <c r="LLW28" s="357">
        <f t="shared" ref="LLW28" si="4220">LLU28*$C$28</f>
        <v>2.3015305266392281E+58</v>
      </c>
      <c r="LLY28" s="357">
        <f t="shared" ref="LLY28" si="4221">LLW28*$C$28</f>
        <v>2.370576442438405E+58</v>
      </c>
      <c r="LMA28" s="357">
        <f t="shared" ref="LMA28" si="4222">LLY28*$C$28</f>
        <v>2.4416937357115572E+58</v>
      </c>
      <c r="LMC28" s="357">
        <f t="shared" ref="LMC28" si="4223">LMA28*$C$28</f>
        <v>2.5149445477829038E+58</v>
      </c>
      <c r="LME28" s="357">
        <f t="shared" ref="LME28" si="4224">LMC28*$C$28</f>
        <v>2.5903928842163911E+58</v>
      </c>
      <c r="LMG28" s="357">
        <f t="shared" ref="LMG28" si="4225">LME28*$C$28</f>
        <v>2.6681046707428829E+58</v>
      </c>
      <c r="LMI28" s="357">
        <f t="shared" ref="LMI28" si="4226">LMG28*$C$28</f>
        <v>2.7481478108651693E+58</v>
      </c>
      <c r="LMK28" s="357">
        <f t="shared" ref="LMK28" si="4227">LMI28*$C$28</f>
        <v>2.8305922451911243E+58</v>
      </c>
      <c r="LMM28" s="357">
        <f t="shared" ref="LMM28" si="4228">LMK28*$C$28</f>
        <v>2.9155100125468583E+58</v>
      </c>
      <c r="LMO28" s="357">
        <f t="shared" ref="LMO28" si="4229">LMM28*$C$28</f>
        <v>3.0029753129232641E+58</v>
      </c>
      <c r="LMQ28" s="357">
        <f t="shared" ref="LMQ28" si="4230">LMO28*$C$28</f>
        <v>3.0930645723109622E+58</v>
      </c>
      <c r="LMS28" s="357">
        <f t="shared" ref="LMS28" si="4231">LMQ28*$C$28</f>
        <v>3.1858565094802911E+58</v>
      </c>
      <c r="LMU28" s="357">
        <f t="shared" ref="LMU28" si="4232">LMS28*$C$28</f>
        <v>3.2814322047646999E+58</v>
      </c>
      <c r="LMW28" s="357">
        <f t="shared" ref="LMW28" si="4233">LMU28*$C$28</f>
        <v>3.3798751709076412E+58</v>
      </c>
      <c r="LMY28" s="357">
        <f t="shared" ref="LMY28" si="4234">LMW28*$C$28</f>
        <v>3.4812714260348703E+58</v>
      </c>
      <c r="LNA28" s="357">
        <f t="shared" ref="LNA28" si="4235">LMY28*$C$28</f>
        <v>3.5857095688159167E+58</v>
      </c>
      <c r="LNC28" s="357">
        <f t="shared" ref="LNC28" si="4236">LNA28*$C$28</f>
        <v>3.6932808558803946E+58</v>
      </c>
      <c r="LNE28" s="357">
        <f t="shared" ref="LNE28" si="4237">LNC28*$C$28</f>
        <v>3.8040792815568064E+58</v>
      </c>
      <c r="LNG28" s="357">
        <f t="shared" ref="LNG28" si="4238">LNE28*$C$28</f>
        <v>3.9182016600035108E+58</v>
      </c>
      <c r="LNI28" s="357">
        <f t="shared" ref="LNI28" si="4239">LNG28*$C$28</f>
        <v>4.0357477098036161E+58</v>
      </c>
      <c r="LNK28" s="357">
        <f t="shared" ref="LNK28" si="4240">LNI28*$C$28</f>
        <v>4.1568201410977246E+58</v>
      </c>
      <c r="LNM28" s="357">
        <f t="shared" ref="LNM28" si="4241">LNK28*$C$28</f>
        <v>4.2815247453306564E+58</v>
      </c>
      <c r="LNO28" s="357">
        <f t="shared" ref="LNO28" si="4242">LNM28*$C$28</f>
        <v>4.409970487690576E+58</v>
      </c>
      <c r="LNQ28" s="357">
        <f t="shared" ref="LNQ28" si="4243">LNO28*$C$28</f>
        <v>4.5422696023212933E+58</v>
      </c>
      <c r="LNS28" s="357">
        <f t="shared" ref="LNS28" si="4244">LNQ28*$C$28</f>
        <v>4.6785376903909323E+58</v>
      </c>
      <c r="LNU28" s="357">
        <f t="shared" ref="LNU28" si="4245">LNS28*$C$28</f>
        <v>4.8188938211026604E+58</v>
      </c>
      <c r="LNW28" s="357">
        <f t="shared" ref="LNW28" si="4246">LNU28*$C$28</f>
        <v>4.9634606357357405E+58</v>
      </c>
      <c r="LNY28" s="357">
        <f t="shared" ref="LNY28" si="4247">LNW28*$C$28</f>
        <v>5.1123644548078128E+58</v>
      </c>
      <c r="LOA28" s="357">
        <f t="shared" ref="LOA28" si="4248">LNY28*$C$28</f>
        <v>5.2657353884520476E+58</v>
      </c>
      <c r="LOC28" s="357">
        <f t="shared" ref="LOC28" si="4249">LOA28*$C$28</f>
        <v>5.4237074501056091E+58</v>
      </c>
      <c r="LOE28" s="357">
        <f t="shared" ref="LOE28" si="4250">LOC28*$C$28</f>
        <v>5.5864186736087772E+58</v>
      </c>
      <c r="LOG28" s="357">
        <f t="shared" ref="LOG28" si="4251">LOE28*$C$28</f>
        <v>5.7540112338170411E+58</v>
      </c>
      <c r="LOI28" s="357">
        <f t="shared" ref="LOI28" si="4252">LOG28*$C$28</f>
        <v>5.9266315708315525E+58</v>
      </c>
      <c r="LOK28" s="357">
        <f t="shared" ref="LOK28" si="4253">LOI28*$C$28</f>
        <v>6.1044305179564997E+58</v>
      </c>
      <c r="LOM28" s="357">
        <f t="shared" ref="LOM28" si="4254">LOK28*$C$28</f>
        <v>6.2875634334951948E+58</v>
      </c>
      <c r="LOO28" s="357">
        <f t="shared" ref="LOO28" si="4255">LOM28*$C$28</f>
        <v>6.4761903365000513E+58</v>
      </c>
      <c r="LOQ28" s="357">
        <f t="shared" ref="LOQ28" si="4256">LOO28*$C$28</f>
        <v>6.6704760465950532E+58</v>
      </c>
      <c r="LOS28" s="357">
        <f t="shared" ref="LOS28" si="4257">LOQ28*$C$28</f>
        <v>6.8705903279929046E+58</v>
      </c>
      <c r="LOU28" s="357">
        <f t="shared" ref="LOU28" si="4258">LOS28*$C$28</f>
        <v>7.0767080378326919E+58</v>
      </c>
      <c r="LOW28" s="357">
        <f t="shared" ref="LOW28" si="4259">LOU28*$C$28</f>
        <v>7.2890092789676729E+58</v>
      </c>
      <c r="LOY28" s="357">
        <f t="shared" ref="LOY28" si="4260">LOW28*$C$28</f>
        <v>7.5076795573367037E+58</v>
      </c>
      <c r="LPA28" s="357">
        <f t="shared" ref="LPA28" si="4261">LOY28*$C$28</f>
        <v>7.7329099440568049E+58</v>
      </c>
      <c r="LPC28" s="357">
        <f t="shared" ref="LPC28" si="4262">LPA28*$C$28</f>
        <v>7.964897242378509E+58</v>
      </c>
      <c r="LPE28" s="357">
        <f t="shared" ref="LPE28" si="4263">LPC28*$C$28</f>
        <v>8.2038441596498648E+58</v>
      </c>
      <c r="LPG28" s="357">
        <f t="shared" ref="LPG28" si="4264">LPE28*$C$28</f>
        <v>8.4499594844393613E+58</v>
      </c>
      <c r="LPI28" s="357">
        <f t="shared" ref="LPI28" si="4265">LPG28*$C$28</f>
        <v>8.7034582689725426E+58</v>
      </c>
      <c r="LPK28" s="357">
        <f t="shared" ref="LPK28" si="4266">LPI28*$C$28</f>
        <v>8.9645620170417189E+58</v>
      </c>
      <c r="LPM28" s="357">
        <f t="shared" ref="LPM28" si="4267">LPK28*$C$28</f>
        <v>9.2334988775529707E+58</v>
      </c>
      <c r="LPO28" s="357">
        <f t="shared" ref="LPO28" si="4268">LPM28*$C$28</f>
        <v>9.5105038438795597E+58</v>
      </c>
      <c r="LPQ28" s="357">
        <f t="shared" ref="LPQ28" si="4269">LPO28*$C$28</f>
        <v>9.7958189591959466E+58</v>
      </c>
      <c r="LPS28" s="357">
        <f t="shared" ref="LPS28" si="4270">LPQ28*$C$28</f>
        <v>1.0089693527971826E+59</v>
      </c>
      <c r="LPU28" s="357">
        <f t="shared" ref="LPU28" si="4271">LPS28*$C$28</f>
        <v>1.0392384333810982E+59</v>
      </c>
      <c r="LPW28" s="357">
        <f t="shared" ref="LPW28" si="4272">LPU28*$C$28</f>
        <v>1.0704155863825311E+59</v>
      </c>
      <c r="LPY28" s="357">
        <f t="shared" ref="LPY28" si="4273">LPW28*$C$28</f>
        <v>1.102528053974007E+59</v>
      </c>
      <c r="LQA28" s="357">
        <f t="shared" ref="LQA28" si="4274">LPY28*$C$28</f>
        <v>1.1356038955932271E+59</v>
      </c>
      <c r="LQC28" s="357">
        <f t="shared" ref="LQC28" si="4275">LQA28*$C$28</f>
        <v>1.169672012461024E+59</v>
      </c>
      <c r="LQE28" s="357">
        <f t="shared" ref="LQE28" si="4276">LQC28*$C$28</f>
        <v>1.2047621728348548E+59</v>
      </c>
      <c r="LQG28" s="357">
        <f t="shared" ref="LQG28" si="4277">LQE28*$C$28</f>
        <v>1.2409050380199005E+59</v>
      </c>
      <c r="LQI28" s="357">
        <f t="shared" ref="LQI28" si="4278">LQG28*$C$28</f>
        <v>1.2781321891604976E+59</v>
      </c>
      <c r="LQK28" s="357">
        <f t="shared" ref="LQK28" si="4279">LQI28*$C$28</f>
        <v>1.3164761548353124E+59</v>
      </c>
      <c r="LQM28" s="357">
        <f t="shared" ref="LQM28" si="4280">LQK28*$C$28</f>
        <v>1.3559704394803719E+59</v>
      </c>
      <c r="LQO28" s="357">
        <f t="shared" ref="LQO28" si="4281">LQM28*$C$28</f>
        <v>1.3966495526647832E+59</v>
      </c>
      <c r="LQQ28" s="357">
        <f t="shared" ref="LQQ28" si="4282">LQO28*$C$28</f>
        <v>1.4385490392447267E+59</v>
      </c>
      <c r="LQS28" s="357">
        <f t="shared" ref="LQS28" si="4283">LQQ28*$C$28</f>
        <v>1.4817055104220687E+59</v>
      </c>
      <c r="LQU28" s="357">
        <f t="shared" ref="LQU28" si="4284">LQS28*$C$28</f>
        <v>1.5261566757347307E+59</v>
      </c>
      <c r="LQW28" s="357">
        <f t="shared" ref="LQW28" si="4285">LQU28*$C$28</f>
        <v>1.5719413760067726E+59</v>
      </c>
      <c r="LQY28" s="357">
        <f t="shared" ref="LQY28" si="4286">LQW28*$C$28</f>
        <v>1.6190996172869757E+59</v>
      </c>
      <c r="LRA28" s="357">
        <f t="shared" ref="LRA28" si="4287">LQY28*$C$28</f>
        <v>1.6676726058055849E+59</v>
      </c>
      <c r="LRC28" s="357">
        <f t="shared" ref="LRC28" si="4288">LRA28*$C$28</f>
        <v>1.7177027839797526E+59</v>
      </c>
      <c r="LRE28" s="357">
        <f t="shared" ref="LRE28" si="4289">LRC28*$C$28</f>
        <v>1.7692338674991452E+59</v>
      </c>
      <c r="LRG28" s="357">
        <f t="shared" ref="LRG28" si="4290">LRE28*$C$28</f>
        <v>1.8223108835241196E+59</v>
      </c>
      <c r="LRI28" s="357">
        <f t="shared" ref="LRI28" si="4291">LRG28*$C$28</f>
        <v>1.8769802100298432E+59</v>
      </c>
      <c r="LRK28" s="357">
        <f t="shared" ref="LRK28" si="4292">LRI28*$C$28</f>
        <v>1.9332896163307386E+59</v>
      </c>
      <c r="LRM28" s="357">
        <f t="shared" ref="LRM28" si="4293">LRK28*$C$28</f>
        <v>1.9912883048206609E+59</v>
      </c>
      <c r="LRO28" s="357">
        <f t="shared" ref="LRO28" si="4294">LRM28*$C$28</f>
        <v>2.0510269539652806E+59</v>
      </c>
      <c r="LRQ28" s="357">
        <f t="shared" ref="LRQ28" si="4295">LRO28*$C$28</f>
        <v>2.112557762584239E+59</v>
      </c>
      <c r="LRS28" s="357">
        <f t="shared" ref="LRS28" si="4296">LRQ28*$C$28</f>
        <v>2.1759344954617663E+59</v>
      </c>
      <c r="LRU28" s="357">
        <f t="shared" ref="LRU28" si="4297">LRS28*$C$28</f>
        <v>2.2412125303256195E+59</v>
      </c>
      <c r="LRW28" s="357">
        <f t="shared" ref="LRW28" si="4298">LRU28*$C$28</f>
        <v>2.3084489062353882E+59</v>
      </c>
      <c r="LRY28" s="357">
        <f t="shared" ref="LRY28" si="4299">LRW28*$C$28</f>
        <v>2.37770237342245E+59</v>
      </c>
      <c r="LSA28" s="357">
        <f t="shared" ref="LSA28" si="4300">LRY28*$C$28</f>
        <v>2.4490334446251235E+59</v>
      </c>
      <c r="LSC28" s="357">
        <f t="shared" ref="LSC28" si="4301">LSA28*$C$28</f>
        <v>2.5225044479638774E+59</v>
      </c>
      <c r="LSE28" s="357">
        <f t="shared" ref="LSE28" si="4302">LSC28*$C$28</f>
        <v>2.598179581402794E+59</v>
      </c>
      <c r="LSG28" s="357">
        <f t="shared" ref="LSG28" si="4303">LSE28*$C$28</f>
        <v>2.6761249688448778E+59</v>
      </c>
      <c r="LSI28" s="357">
        <f t="shared" ref="LSI28" si="4304">LSG28*$C$28</f>
        <v>2.7564087179102242E+59</v>
      </c>
      <c r="LSK28" s="357">
        <f t="shared" ref="LSK28" si="4305">LSI28*$C$28</f>
        <v>2.8391009794475311E+59</v>
      </c>
      <c r="LSM28" s="357">
        <f t="shared" ref="LSM28" si="4306">LSK28*$C$28</f>
        <v>2.9242740088309572E+59</v>
      </c>
      <c r="LSO28" s="357">
        <f t="shared" ref="LSO28" si="4307">LSM28*$C$28</f>
        <v>3.0120022290958858E+59</v>
      </c>
      <c r="LSQ28" s="357">
        <f t="shared" ref="LSQ28" si="4308">LSO28*$C$28</f>
        <v>3.1023622959687626E+59</v>
      </c>
      <c r="LSS28" s="357">
        <f t="shared" ref="LSS28" si="4309">LSQ28*$C$28</f>
        <v>3.1954331648478257E+59</v>
      </c>
      <c r="LSU28" s="357">
        <f t="shared" ref="LSU28" si="4310">LSS28*$C$28</f>
        <v>3.2912961597932606E+59</v>
      </c>
      <c r="LSW28" s="357">
        <f t="shared" ref="LSW28" si="4311">LSU28*$C$28</f>
        <v>3.3900350445870583E+59</v>
      </c>
      <c r="LSY28" s="357">
        <f t="shared" ref="LSY28" si="4312">LSW28*$C$28</f>
        <v>3.4917360959246702E+59</v>
      </c>
      <c r="LTA28" s="357">
        <f t="shared" ref="LTA28" si="4313">LSY28*$C$28</f>
        <v>3.5964881788024103E+59</v>
      </c>
      <c r="LTC28" s="357">
        <f t="shared" ref="LTC28" si="4314">LTA28*$C$28</f>
        <v>3.7043828241664828E+59</v>
      </c>
      <c r="LTE28" s="357">
        <f t="shared" ref="LTE28" si="4315">LTC28*$C$28</f>
        <v>3.8155143088914775E+59</v>
      </c>
      <c r="LTG28" s="357">
        <f t="shared" ref="LTG28" si="4316">LTE28*$C$28</f>
        <v>3.929979738158222E+59</v>
      </c>
      <c r="LTI28" s="357">
        <f t="shared" ref="LTI28" si="4317">LTG28*$C$28</f>
        <v>4.0478791303029688E+59</v>
      </c>
      <c r="LTK28" s="357">
        <f t="shared" ref="LTK28" si="4318">LTI28*$C$28</f>
        <v>4.1693155042120582E+59</v>
      </c>
      <c r="LTM28" s="357">
        <f t="shared" ref="LTM28" si="4319">LTK28*$C$28</f>
        <v>4.2943949693384198E+59</v>
      </c>
      <c r="LTO28" s="357">
        <f t="shared" ref="LTO28" si="4320">LTM28*$C$28</f>
        <v>4.4232268184185728E+59</v>
      </c>
      <c r="LTQ28" s="357">
        <f t="shared" ref="LTQ28" si="4321">LTO28*$C$28</f>
        <v>4.5559236229711299E+59</v>
      </c>
      <c r="LTS28" s="357">
        <f t="shared" ref="LTS28" si="4322">LTQ28*$C$28</f>
        <v>4.6926013316602643E+59</v>
      </c>
      <c r="LTU28" s="357">
        <f t="shared" ref="LTU28" si="4323">LTS28*$C$28</f>
        <v>4.8333793716100724E+59</v>
      </c>
      <c r="LTW28" s="357">
        <f t="shared" ref="LTW28" si="4324">LTU28*$C$28</f>
        <v>4.9783807527583749E+59</v>
      </c>
      <c r="LTY28" s="357">
        <f t="shared" ref="LTY28" si="4325">LTW28*$C$28</f>
        <v>5.1277321753411262E+59</v>
      </c>
      <c r="LUA28" s="357">
        <f t="shared" ref="LUA28" si="4326">LTY28*$C$28</f>
        <v>5.2815641406013605E+59</v>
      </c>
      <c r="LUC28" s="357">
        <f t="shared" ref="LUC28" si="4327">LUA28*$C$28</f>
        <v>5.4400110648194013E+59</v>
      </c>
      <c r="LUE28" s="357">
        <f t="shared" ref="LUE28" si="4328">LUC28*$C$28</f>
        <v>5.6032113967639838E+59</v>
      </c>
      <c r="LUG28" s="357">
        <f t="shared" ref="LUG28" si="4329">LUE28*$C$28</f>
        <v>5.7713077386669038E+59</v>
      </c>
      <c r="LUI28" s="357">
        <f t="shared" ref="LUI28" si="4330">LUG28*$C$28</f>
        <v>5.9444469708269111E+59</v>
      </c>
      <c r="LUK28" s="357">
        <f t="shared" ref="LUK28" si="4331">LUI28*$C$28</f>
        <v>6.122780379951719E+59</v>
      </c>
      <c r="LUM28" s="357">
        <f t="shared" ref="LUM28" si="4332">LUK28*$C$28</f>
        <v>6.3064637913502704E+59</v>
      </c>
      <c r="LUO28" s="357">
        <f t="shared" ref="LUO28" si="4333">LUM28*$C$28</f>
        <v>6.4956577050907787E+59</v>
      </c>
      <c r="LUQ28" s="357">
        <f t="shared" ref="LUQ28" si="4334">LUO28*$C$28</f>
        <v>6.6905274362435021E+59</v>
      </c>
      <c r="LUS28" s="357">
        <f t="shared" ref="LUS28" si="4335">LUQ28*$C$28</f>
        <v>6.8912432593308074E+59</v>
      </c>
      <c r="LUU28" s="357">
        <f t="shared" ref="LUU28" si="4336">LUS28*$C$28</f>
        <v>7.0979805571107314E+59</v>
      </c>
      <c r="LUW28" s="357">
        <f t="shared" ref="LUW28" si="4337">LUU28*$C$28</f>
        <v>7.3109199738240532E+59</v>
      </c>
      <c r="LUY28" s="357">
        <f t="shared" ref="LUY28" si="4338">LUW28*$C$28</f>
        <v>7.530247573038775E+59</v>
      </c>
      <c r="LVA28" s="357">
        <f t="shared" ref="LVA28" si="4339">LUY28*$C$28</f>
        <v>7.7561550002299383E+59</v>
      </c>
      <c r="LVC28" s="357">
        <f t="shared" ref="LVC28" si="4340">LVA28*$C$28</f>
        <v>7.9888396502368363E+59</v>
      </c>
      <c r="LVE28" s="357">
        <f t="shared" ref="LVE28" si="4341">LVC28*$C$28</f>
        <v>8.2285048397439413E+59</v>
      </c>
      <c r="LVG28" s="357">
        <f t="shared" ref="LVG28" si="4342">LVE28*$C$28</f>
        <v>8.4753599849362594E+59</v>
      </c>
      <c r="LVI28" s="357">
        <f t="shared" ref="LVI28" si="4343">LVG28*$C$28</f>
        <v>8.7296207844843468E+59</v>
      </c>
      <c r="LVK28" s="357">
        <f t="shared" ref="LVK28" si="4344">LVI28*$C$28</f>
        <v>8.9915094080188771E+59</v>
      </c>
      <c r="LVM28" s="357">
        <f t="shared" ref="LVM28" si="4345">LVK28*$C$28</f>
        <v>9.2612546902594435E+59</v>
      </c>
      <c r="LVO28" s="357">
        <f t="shared" ref="LVO28" si="4346">LVM28*$C$28</f>
        <v>9.5390923309672271E+59</v>
      </c>
      <c r="LVQ28" s="357">
        <f t="shared" ref="LVQ28" si="4347">LVO28*$C$28</f>
        <v>9.8252651008962436E+59</v>
      </c>
      <c r="LVS28" s="357">
        <f t="shared" ref="LVS28" si="4348">LVQ28*$C$28</f>
        <v>1.0120023053923132E+60</v>
      </c>
      <c r="LVU28" s="357">
        <f t="shared" ref="LVU28" si="4349">LVS28*$C$28</f>
        <v>1.0423623745540826E+60</v>
      </c>
      <c r="LVW28" s="357">
        <f t="shared" ref="LVW28" si="4350">LVU28*$C$28</f>
        <v>1.0736332457907052E+60</v>
      </c>
      <c r="LVY28" s="357">
        <f t="shared" ref="LVY28" si="4351">LVW28*$C$28</f>
        <v>1.1058422431644263E+60</v>
      </c>
      <c r="LWA28" s="357">
        <f t="shared" ref="LWA28" si="4352">LVY28*$C$28</f>
        <v>1.1390175104593592E+60</v>
      </c>
      <c r="LWC28" s="357">
        <f t="shared" ref="LWC28" si="4353">LWA28*$C$28</f>
        <v>1.1731880357731399E+60</v>
      </c>
      <c r="LWE28" s="357">
        <f t="shared" ref="LWE28" si="4354">LWC28*$C$28</f>
        <v>1.2083836768463341E+60</v>
      </c>
      <c r="LWG28" s="357">
        <f t="shared" ref="LWG28" si="4355">LWE28*$C$28</f>
        <v>1.2446351871517241E+60</v>
      </c>
      <c r="LWI28" s="357">
        <f t="shared" ref="LWI28" si="4356">LWG28*$C$28</f>
        <v>1.2819742427662758E+60</v>
      </c>
      <c r="LWK28" s="357">
        <f t="shared" ref="LWK28" si="4357">LWI28*$C$28</f>
        <v>1.320433470049264E+60</v>
      </c>
      <c r="LWM28" s="357">
        <f t="shared" ref="LWM28" si="4358">LWK28*$C$28</f>
        <v>1.360046474150742E+60</v>
      </c>
      <c r="LWO28" s="357">
        <f t="shared" ref="LWO28" si="4359">LWM28*$C$28</f>
        <v>1.4008478683752642E+60</v>
      </c>
      <c r="LWQ28" s="357">
        <f t="shared" ref="LWQ28" si="4360">LWO28*$C$28</f>
        <v>1.4428733044265221E+60</v>
      </c>
      <c r="LWS28" s="357">
        <f t="shared" ref="LWS28" si="4361">LWQ28*$C$28</f>
        <v>1.4861595035593178E+60</v>
      </c>
      <c r="LWU28" s="357">
        <f t="shared" ref="LWU28" si="4362">LWS28*$C$28</f>
        <v>1.5307442886660974E+60</v>
      </c>
      <c r="LWW28" s="357">
        <f t="shared" ref="LWW28" si="4363">LWU28*$C$28</f>
        <v>1.5766666173260804E+60</v>
      </c>
      <c r="LWY28" s="357">
        <f t="shared" ref="LWY28" si="4364">LWW28*$C$28</f>
        <v>1.623966615845863E+60</v>
      </c>
      <c r="LXA28" s="357">
        <f t="shared" ref="LXA28" si="4365">LWY28*$C$28</f>
        <v>1.672685614321239E+60</v>
      </c>
      <c r="LXC28" s="357">
        <f t="shared" ref="LXC28" si="4366">LXA28*$C$28</f>
        <v>1.7228661827508762E+60</v>
      </c>
      <c r="LXE28" s="357">
        <f t="shared" ref="LXE28" si="4367">LXC28*$C$28</f>
        <v>1.7745521682334026E+60</v>
      </c>
      <c r="LXG28" s="357">
        <f t="shared" ref="LXG28" si="4368">LXE28*$C$28</f>
        <v>1.8277887332804049E+60</v>
      </c>
      <c r="LXI28" s="357">
        <f t="shared" ref="LXI28" si="4369">LXG28*$C$28</f>
        <v>1.882622395278817E+60</v>
      </c>
      <c r="LXK28" s="357">
        <f t="shared" ref="LXK28" si="4370">LXI28*$C$28</f>
        <v>1.9391010671371815E+60</v>
      </c>
      <c r="LXM28" s="357">
        <f t="shared" ref="LXM28" si="4371">LXK28*$C$28</f>
        <v>1.9972740991512971E+60</v>
      </c>
      <c r="LXO28" s="357">
        <f t="shared" ref="LXO28" si="4372">LXM28*$C$28</f>
        <v>2.0571923221258361E+60</v>
      </c>
      <c r="LXQ28" s="357">
        <f t="shared" ref="LXQ28" si="4373">LXO28*$C$28</f>
        <v>2.1189080917896111E+60</v>
      </c>
      <c r="LXS28" s="357">
        <f t="shared" ref="LXS28" si="4374">LXQ28*$C$28</f>
        <v>2.1824753345432995E+60</v>
      </c>
      <c r="LXU28" s="357">
        <f t="shared" ref="LXU28" si="4375">LXS28*$C$28</f>
        <v>2.2479495945795985E+60</v>
      </c>
      <c r="LXW28" s="357">
        <f t="shared" ref="LXW28" si="4376">LXU28*$C$28</f>
        <v>2.3153880824169864E+60</v>
      </c>
      <c r="LXY28" s="357">
        <f t="shared" ref="LXY28" si="4377">LXW28*$C$28</f>
        <v>2.3848497248894962E+60</v>
      </c>
      <c r="LYA28" s="357">
        <f t="shared" ref="LYA28" si="4378">LXY28*$C$28</f>
        <v>2.4563952166361812E+60</v>
      </c>
      <c r="LYC28" s="357">
        <f t="shared" ref="LYC28" si="4379">LYA28*$C$28</f>
        <v>2.5300870731352668E+60</v>
      </c>
      <c r="LYE28" s="357">
        <f t="shared" ref="LYE28" si="4380">LYC28*$C$28</f>
        <v>2.6059896853293247E+60</v>
      </c>
      <c r="LYG28" s="357">
        <f t="shared" ref="LYG28" si="4381">LYE28*$C$28</f>
        <v>2.6841693758892045E+60</v>
      </c>
      <c r="LYI28" s="357">
        <f t="shared" ref="LYI28" si="4382">LYG28*$C$28</f>
        <v>2.7646944571658808E+60</v>
      </c>
      <c r="LYK28" s="357">
        <f t="shared" ref="LYK28" si="4383">LYI28*$C$28</f>
        <v>2.8476352908808572E+60</v>
      </c>
      <c r="LYM28" s="357">
        <f t="shared" ref="LYM28" si="4384">LYK28*$C$28</f>
        <v>2.933064349607283E+60</v>
      </c>
      <c r="LYO28" s="357">
        <f t="shared" ref="LYO28" si="4385">LYM28*$C$28</f>
        <v>3.0210562800955014E+60</v>
      </c>
      <c r="LYQ28" s="357">
        <f t="shared" ref="LYQ28" si="4386">LYO28*$C$28</f>
        <v>3.1116879684983663E+60</v>
      </c>
      <c r="LYS28" s="357">
        <f t="shared" ref="LYS28" si="4387">LYQ28*$C$28</f>
        <v>3.2050386075533172E+60</v>
      </c>
      <c r="LYU28" s="357">
        <f t="shared" ref="LYU28" si="4388">LYS28*$C$28</f>
        <v>3.3011897657799168E+60</v>
      </c>
      <c r="LYW28" s="357">
        <f t="shared" ref="LYW28" si="4389">LYU28*$C$28</f>
        <v>3.4002254587533143E+60</v>
      </c>
      <c r="LYY28" s="357">
        <f t="shared" ref="LYY28" si="4390">LYW28*$C$28</f>
        <v>3.5022322225159138E+60</v>
      </c>
      <c r="LZA28" s="357">
        <f t="shared" ref="LZA28" si="4391">LYY28*$C$28</f>
        <v>3.607299189191391E+60</v>
      </c>
      <c r="LZC28" s="357">
        <f t="shared" ref="LZC28" si="4392">LZA28*$C$28</f>
        <v>3.715518164867133E+60</v>
      </c>
      <c r="LZE28" s="357">
        <f t="shared" ref="LZE28" si="4393">LZC28*$C$28</f>
        <v>3.8269837098131468E+60</v>
      </c>
      <c r="LZG28" s="357">
        <f t="shared" ref="LZG28" si="4394">LZE28*$C$28</f>
        <v>3.9417932211075415E+60</v>
      </c>
      <c r="LZI28" s="357">
        <f t="shared" ref="LZI28" si="4395">LZG28*$C$28</f>
        <v>4.0600470177407676E+60</v>
      </c>
      <c r="LZK28" s="357">
        <f t="shared" ref="LZK28" si="4396">LZI28*$C$28</f>
        <v>4.1818484282729908E+60</v>
      </c>
      <c r="LZM28" s="357">
        <f t="shared" ref="LZM28" si="4397">LZK28*$C$28</f>
        <v>4.3073038811211807E+60</v>
      </c>
      <c r="LZO28" s="357">
        <f t="shared" ref="LZO28" si="4398">LZM28*$C$28</f>
        <v>4.4365229975548161E+60</v>
      </c>
      <c r="LZQ28" s="357">
        <f t="shared" ref="LZQ28" si="4399">LZO28*$C$28</f>
        <v>4.5696186874814607E+60</v>
      </c>
      <c r="LZS28" s="357">
        <f t="shared" ref="LZS28" si="4400">LZQ28*$C$28</f>
        <v>4.7067072481059047E+60</v>
      </c>
      <c r="LZU28" s="357">
        <f t="shared" ref="LZU28" si="4401">LZS28*$C$28</f>
        <v>4.847908465549082E+60</v>
      </c>
      <c r="LZW28" s="357">
        <f t="shared" ref="LZW28" si="4402">LZU28*$C$28</f>
        <v>4.9933457195155543E+60</v>
      </c>
      <c r="LZY28" s="357">
        <f t="shared" ref="LZY28" si="4403">LZW28*$C$28</f>
        <v>5.1431460911010214E+60</v>
      </c>
      <c r="MAA28" s="357">
        <f t="shared" ref="MAA28" si="4404">LZY28*$C$28</f>
        <v>5.2974404738340525E+60</v>
      </c>
      <c r="MAC28" s="357">
        <f t="shared" ref="MAC28" si="4405">MAA28*$C$28</f>
        <v>5.4563636880490743E+60</v>
      </c>
      <c r="MAE28" s="357">
        <f t="shared" ref="MAE28" si="4406">MAC28*$C$28</f>
        <v>5.6200545986905466E+60</v>
      </c>
      <c r="MAG28" s="357">
        <f t="shared" ref="MAG28" si="4407">MAE28*$C$28</f>
        <v>5.7886562366512632E+60</v>
      </c>
      <c r="MAI28" s="357">
        <f t="shared" ref="MAI28" si="4408">MAG28*$C$28</f>
        <v>5.9623159237508013E+60</v>
      </c>
      <c r="MAK28" s="357">
        <f t="shared" ref="MAK28" si="4409">MAI28*$C$28</f>
        <v>6.1411854014633253E+60</v>
      </c>
      <c r="MAM28" s="357">
        <f t="shared" ref="MAM28" si="4410">MAK28*$C$28</f>
        <v>6.3254209635072256E+60</v>
      </c>
      <c r="MAO28" s="357">
        <f t="shared" ref="MAO28" si="4411">MAM28*$C$28</f>
        <v>6.5151835924124421E+60</v>
      </c>
      <c r="MAQ28" s="357">
        <f t="shared" ref="MAQ28" si="4412">MAO28*$C$28</f>
        <v>6.7106391001848153E+60</v>
      </c>
      <c r="MAS28" s="357">
        <f t="shared" ref="MAS28" si="4413">MAQ28*$C$28</f>
        <v>6.9119582731903601E+60</v>
      </c>
      <c r="MAU28" s="357">
        <f t="shared" ref="MAU28" si="4414">MAS28*$C$28</f>
        <v>7.1193170213860709E+60</v>
      </c>
      <c r="MAW28" s="357">
        <f t="shared" ref="MAW28" si="4415">MAU28*$C$28</f>
        <v>7.3328965320276538E+60</v>
      </c>
      <c r="MAY28" s="357">
        <f t="shared" ref="MAY28" si="4416">MAW28*$C$28</f>
        <v>7.5528834279884835E+60</v>
      </c>
      <c r="MBA28" s="357">
        <f t="shared" ref="MBA28" si="4417">MAY28*$C$28</f>
        <v>7.7794699308281375E+60</v>
      </c>
      <c r="MBC28" s="357">
        <f t="shared" ref="MBC28" si="4418">MBA28*$C$28</f>
        <v>8.0128540287529825E+60</v>
      </c>
      <c r="MBE28" s="357">
        <f t="shared" ref="MBE28" si="4419">MBC28*$C$28</f>
        <v>8.2532396496155717E+60</v>
      </c>
      <c r="MBG28" s="357">
        <f t="shared" ref="MBG28" si="4420">MBE28*$C$28</f>
        <v>8.5008368391040391E+60</v>
      </c>
      <c r="MBI28" s="357">
        <f t="shared" ref="MBI28" si="4421">MBG28*$C$28</f>
        <v>8.7558619442771605E+60</v>
      </c>
      <c r="MBK28" s="357">
        <f t="shared" ref="MBK28" si="4422">MBI28*$C$28</f>
        <v>9.0185378026054762E+60</v>
      </c>
      <c r="MBM28" s="357">
        <f t="shared" ref="MBM28" si="4423">MBK28*$C$28</f>
        <v>9.2890939366836412E+60</v>
      </c>
      <c r="MBO28" s="357">
        <f t="shared" ref="MBO28" si="4424">MBM28*$C$28</f>
        <v>9.5677667547841514E+60</v>
      </c>
      <c r="MBQ28" s="357">
        <f t="shared" ref="MBQ28" si="4425">MBO28*$C$28</f>
        <v>9.8547997574276759E+60</v>
      </c>
      <c r="MBS28" s="357">
        <f t="shared" ref="MBS28" si="4426">MBQ28*$C$28</f>
        <v>1.0150443750150507E+61</v>
      </c>
      <c r="MBU28" s="357">
        <f t="shared" ref="MBU28" si="4427">MBS28*$C$28</f>
        <v>1.0454957062655022E+61</v>
      </c>
      <c r="MBW28" s="357">
        <f t="shared" ref="MBW28" si="4428">MBU28*$C$28</f>
        <v>1.0768605774534673E+61</v>
      </c>
      <c r="MBY28" s="357">
        <f t="shared" ref="MBY28" si="4429">MBW28*$C$28</f>
        <v>1.1091663947770713E+61</v>
      </c>
      <c r="MCA28" s="357">
        <f t="shared" ref="MCA28" si="4430">MBY28*$C$28</f>
        <v>1.1424413866203835E+61</v>
      </c>
      <c r="MCC28" s="357">
        <f t="shared" ref="MCC28" si="4431">MCA28*$C$28</f>
        <v>1.176714628218995E+61</v>
      </c>
      <c r="MCE28" s="357">
        <f t="shared" ref="MCE28" si="4432">MCC28*$C$28</f>
        <v>1.2120160670655649E+61</v>
      </c>
      <c r="MCG28" s="357">
        <f t="shared" ref="MCG28" si="4433">MCE28*$C$28</f>
        <v>1.2483765490775318E+61</v>
      </c>
      <c r="MCI28" s="357">
        <f t="shared" ref="MCI28" si="4434">MCG28*$C$28</f>
        <v>1.2858278455498579E+61</v>
      </c>
      <c r="MCK28" s="357">
        <f t="shared" ref="MCK28" si="4435">MCI28*$C$28</f>
        <v>1.3244026809163537E+61</v>
      </c>
      <c r="MCM28" s="357">
        <f t="shared" ref="MCM28" si="4436">MCK28*$C$28</f>
        <v>1.3641347613438444E+61</v>
      </c>
      <c r="MCO28" s="357">
        <f t="shared" ref="MCO28" si="4437">MCM28*$C$28</f>
        <v>1.4050588041841597E+61</v>
      </c>
      <c r="MCQ28" s="357">
        <f t="shared" ref="MCQ28" si="4438">MCO28*$C$28</f>
        <v>1.4472105683096846E+61</v>
      </c>
      <c r="MCS28" s="357">
        <f t="shared" ref="MCS28" si="4439">MCQ28*$C$28</f>
        <v>1.4906268853589753E+61</v>
      </c>
      <c r="MCU28" s="357">
        <f t="shared" ref="MCU28" si="4440">MCS28*$C$28</f>
        <v>1.5353456919197445E+61</v>
      </c>
      <c r="MCW28" s="357">
        <f t="shared" ref="MCW28" si="4441">MCU28*$C$28</f>
        <v>1.5814060626773369E+61</v>
      </c>
      <c r="MCY28" s="357">
        <f t="shared" ref="MCY28" si="4442">MCW28*$C$28</f>
        <v>1.628848244557657E+61</v>
      </c>
      <c r="MDA28" s="357">
        <f t="shared" ref="MDA28" si="4443">MCY28*$C$28</f>
        <v>1.6777136918943869E+61</v>
      </c>
      <c r="MDC28" s="357">
        <f t="shared" ref="MDC28" si="4444">MDA28*$C$28</f>
        <v>1.7280451026512184E+61</v>
      </c>
      <c r="MDE28" s="357">
        <f t="shared" ref="MDE28" si="4445">MDC28*$C$28</f>
        <v>1.7798864557307549E+61</v>
      </c>
      <c r="MDG28" s="357">
        <f t="shared" ref="MDG28" si="4446">MDE28*$C$28</f>
        <v>1.8332830494026777E+61</v>
      </c>
      <c r="MDI28" s="357">
        <f t="shared" ref="MDI28" si="4447">MDG28*$C$28</f>
        <v>1.8882815408847581E+61</v>
      </c>
      <c r="MDK28" s="357">
        <f t="shared" ref="MDK28" si="4448">MDI28*$C$28</f>
        <v>1.9449299871113008E+61</v>
      </c>
      <c r="MDM28" s="357">
        <f t="shared" ref="MDM28" si="4449">MDK28*$C$28</f>
        <v>2.0032778867246399E+61</v>
      </c>
      <c r="MDO28" s="357">
        <f t="shared" ref="MDO28" si="4450">MDM28*$C$28</f>
        <v>2.0633762233263792E+61</v>
      </c>
      <c r="MDQ28" s="357">
        <f t="shared" ref="MDQ28" si="4451">MDO28*$C$28</f>
        <v>2.1252775100261707E+61</v>
      </c>
      <c r="MDS28" s="357">
        <f t="shared" ref="MDS28" si="4452">MDQ28*$C$28</f>
        <v>2.1890358353269559E+61</v>
      </c>
      <c r="MDU28" s="357">
        <f t="shared" ref="MDU28" si="4453">MDS28*$C$28</f>
        <v>2.2547069103867645E+61</v>
      </c>
      <c r="MDW28" s="357">
        <f t="shared" ref="MDW28" si="4454">MDU28*$C$28</f>
        <v>2.3223481176983676E+61</v>
      </c>
      <c r="MDY28" s="357">
        <f t="shared" ref="MDY28" si="4455">MDW28*$C$28</f>
        <v>2.3920185612293188E+61</v>
      </c>
      <c r="MEA28" s="357">
        <f t="shared" ref="MEA28" si="4456">MDY28*$C$28</f>
        <v>2.4637791180661984E+61</v>
      </c>
      <c r="MEC28" s="357">
        <f t="shared" ref="MEC28" si="4457">MEA28*$C$28</f>
        <v>2.5376924916081844E+61</v>
      </c>
      <c r="MEE28" s="357">
        <f t="shared" ref="MEE28" si="4458">MEC28*$C$28</f>
        <v>2.6138232663564298E+61</v>
      </c>
      <c r="MEG28" s="357">
        <f t="shared" ref="MEG28" si="4459">MEE28*$C$28</f>
        <v>2.6922379643471225E+61</v>
      </c>
      <c r="MEI28" s="357">
        <f t="shared" ref="MEI28" si="4460">MEG28*$C$28</f>
        <v>2.773005103277536E+61</v>
      </c>
      <c r="MEK28" s="357">
        <f t="shared" ref="MEK28" si="4461">MEI28*$C$28</f>
        <v>2.8561952563758624E+61</v>
      </c>
      <c r="MEM28" s="357">
        <f t="shared" ref="MEM28" si="4462">MEK28*$C$28</f>
        <v>2.9418811140671385E+61</v>
      </c>
      <c r="MEO28" s="357">
        <f t="shared" ref="MEO28" si="4463">MEM28*$C$28</f>
        <v>3.030137547489153E+61</v>
      </c>
      <c r="MEQ28" s="357">
        <f t="shared" ref="MEQ28" si="4464">MEO28*$C$28</f>
        <v>3.1210416739138277E+61</v>
      </c>
      <c r="MES28" s="357">
        <f t="shared" ref="MES28" si="4465">MEQ28*$C$28</f>
        <v>3.2146729241312424E+61</v>
      </c>
      <c r="MEU28" s="357">
        <f t="shared" ref="MEU28" si="4466">MES28*$C$28</f>
        <v>3.3111131118551797E+61</v>
      </c>
      <c r="MEW28" s="357">
        <f t="shared" ref="MEW28" si="4467">MEU28*$C$28</f>
        <v>3.4104465052108351E+61</v>
      </c>
      <c r="MEY28" s="357">
        <f t="shared" ref="MEY28" si="4468">MEW28*$C$28</f>
        <v>3.5127599003671603E+61</v>
      </c>
      <c r="MFA28" s="357">
        <f t="shared" ref="MFA28" si="4469">MEY28*$C$28</f>
        <v>3.618142697378175E+61</v>
      </c>
      <c r="MFC28" s="357">
        <f t="shared" ref="MFC28" si="4470">MFA28*$C$28</f>
        <v>3.7266869782995201E+61</v>
      </c>
      <c r="MFE28" s="357">
        <f t="shared" ref="MFE28" si="4471">MFC28*$C$28</f>
        <v>3.8384875876485061E+61</v>
      </c>
      <c r="MFG28" s="357">
        <f t="shared" ref="MFG28" si="4472">MFE28*$C$28</f>
        <v>3.9536422152779615E+61</v>
      </c>
      <c r="MFI28" s="357">
        <f t="shared" ref="MFI28" si="4473">MFG28*$C$28</f>
        <v>4.0722514817363003E+61</v>
      </c>
      <c r="MFK28" s="357">
        <f t="shared" ref="MFK28" si="4474">MFI28*$C$28</f>
        <v>4.1944190261883894E+61</v>
      </c>
      <c r="MFM28" s="357">
        <f t="shared" ref="MFM28" si="4475">MFK28*$C$28</f>
        <v>4.3202515969740412E+61</v>
      </c>
      <c r="MFO28" s="357">
        <f t="shared" ref="MFO28" si="4476">MFM28*$C$28</f>
        <v>4.4498591448832623E+61</v>
      </c>
      <c r="MFQ28" s="357">
        <f t="shared" ref="MFQ28" si="4477">MFO28*$C$28</f>
        <v>4.5833549192297604E+61</v>
      </c>
      <c r="MFS28" s="357">
        <f t="shared" ref="MFS28" si="4478">MFQ28*$C$28</f>
        <v>4.7208555668066533E+61</v>
      </c>
      <c r="MFU28" s="357">
        <f t="shared" ref="MFU28" si="4479">MFS28*$C$28</f>
        <v>4.8624812338108532E+61</v>
      </c>
      <c r="MFW28" s="357">
        <f t="shared" ref="MFW28" si="4480">MFU28*$C$28</f>
        <v>5.0083556708251787E+61</v>
      </c>
      <c r="MFY28" s="357">
        <f t="shared" ref="MFY28" si="4481">MFW28*$C$28</f>
        <v>5.1586063409499341E+61</v>
      </c>
      <c r="MGA28" s="357">
        <f t="shared" ref="MGA28" si="4482">MFY28*$C$28</f>
        <v>5.3133645311784317E+61</v>
      </c>
      <c r="MGC28" s="357">
        <f t="shared" ref="MGC28" si="4483">MGA28*$C$28</f>
        <v>5.4727654671137848E+61</v>
      </c>
      <c r="MGE28" s="357">
        <f t="shared" ref="MGE28" si="4484">MGC28*$C$28</f>
        <v>5.6369484311271981E+61</v>
      </c>
      <c r="MGG28" s="357">
        <f t="shared" ref="MGG28" si="4485">MGE28*$C$28</f>
        <v>5.8060568840610144E+61</v>
      </c>
      <c r="MGI28" s="357">
        <f t="shared" ref="MGI28" si="4486">MGG28*$C$28</f>
        <v>5.9802385905828448E+61</v>
      </c>
      <c r="MGK28" s="357">
        <f t="shared" ref="MGK28" si="4487">MGI28*$C$28</f>
        <v>6.1596457483003298E+61</v>
      </c>
      <c r="MGM28" s="357">
        <f t="shared" ref="MGM28" si="4488">MGK28*$C$28</f>
        <v>6.3444351207493395E+61</v>
      </c>
      <c r="MGO28" s="357">
        <f t="shared" ref="MGO28" si="4489">MGM28*$C$28</f>
        <v>6.5347681743718202E+61</v>
      </c>
      <c r="MGQ28" s="357">
        <f t="shared" ref="MGQ28" si="4490">MGO28*$C$28</f>
        <v>6.7308112196029748E+61</v>
      </c>
      <c r="MGS28" s="357">
        <f t="shared" ref="MGS28" si="4491">MGQ28*$C$28</f>
        <v>6.9327355561910645E+61</v>
      </c>
      <c r="MGU28" s="357">
        <f t="shared" ref="MGU28" si="4492">MGS28*$C$28</f>
        <v>7.1407176228767962E+61</v>
      </c>
      <c r="MGW28" s="357">
        <f t="shared" ref="MGW28" si="4493">MGU28*$C$28</f>
        <v>7.3549391515630998E+61</v>
      </c>
      <c r="MGY28" s="357">
        <f t="shared" ref="MGY28" si="4494">MGW28*$C$28</f>
        <v>7.5755873261099927E+61</v>
      </c>
      <c r="MHA28" s="357">
        <f t="shared" ref="MHA28" si="4495">MGY28*$C$28</f>
        <v>7.8028549458932925E+61</v>
      </c>
      <c r="MHC28" s="357">
        <f t="shared" ref="MHC28" si="4496">MHA28*$C$28</f>
        <v>8.0369405942700918E+61</v>
      </c>
      <c r="MHE28" s="357">
        <f t="shared" ref="MHE28" si="4497">MHC28*$C$28</f>
        <v>8.278048812098195E+61</v>
      </c>
      <c r="MHG28" s="357">
        <f t="shared" ref="MHG28" si="4498">MHE28*$C$28</f>
        <v>8.5263902764611412E+61</v>
      </c>
      <c r="MHI28" s="357">
        <f t="shared" ref="MHI28" si="4499">MHG28*$C$28</f>
        <v>8.7821819847549752E+61</v>
      </c>
      <c r="MHK28" s="357">
        <f t="shared" ref="MHK28" si="4500">MHI28*$C$28</f>
        <v>9.0456474442976249E+61</v>
      </c>
      <c r="MHM28" s="357">
        <f t="shared" ref="MHM28" si="4501">MHK28*$C$28</f>
        <v>9.3170168676265537E+61</v>
      </c>
      <c r="MHO28" s="357">
        <f t="shared" ref="MHO28" si="4502">MHM28*$C$28</f>
        <v>9.59652737365535E+61</v>
      </c>
      <c r="MHQ28" s="357">
        <f t="shared" ref="MHQ28" si="4503">MHO28*$C$28</f>
        <v>9.8844231948650113E+61</v>
      </c>
      <c r="MHS28" s="357">
        <f t="shared" ref="MHS28" si="4504">MHQ28*$C$28</f>
        <v>1.0180955890710962E+62</v>
      </c>
      <c r="MHU28" s="357">
        <f t="shared" ref="MHU28" si="4505">MHS28*$C$28</f>
        <v>1.048638456743229E+62</v>
      </c>
      <c r="MHW28" s="357">
        <f t="shared" ref="MHW28" si="4506">MHU28*$C$28</f>
        <v>1.0800976104455258E+62</v>
      </c>
      <c r="MHY28" s="357">
        <f t="shared" ref="MHY28" si="4507">MHW28*$C$28</f>
        <v>1.1125005387588916E+62</v>
      </c>
      <c r="MIA28" s="357">
        <f t="shared" ref="MIA28" si="4508">MHY28*$C$28</f>
        <v>1.1458755549216584E+62</v>
      </c>
      <c r="MIC28" s="357">
        <f t="shared" ref="MIC28" si="4509">MIA28*$C$28</f>
        <v>1.1802518215693083E+62</v>
      </c>
      <c r="MIE28" s="357">
        <f t="shared" ref="MIE28" si="4510">MIC28*$C$28</f>
        <v>1.2156593762163876E+62</v>
      </c>
      <c r="MIG28" s="357">
        <f t="shared" ref="MIG28" si="4511">MIE28*$C$28</f>
        <v>1.2521291575028792E+62</v>
      </c>
      <c r="MII28" s="357">
        <f t="shared" ref="MII28" si="4512">MIG28*$C$28</f>
        <v>1.2896930322279656E+62</v>
      </c>
      <c r="MIK28" s="357">
        <f t="shared" ref="MIK28" si="4513">MII28*$C$28</f>
        <v>1.3283838231948046E+62</v>
      </c>
      <c r="MIM28" s="357">
        <f t="shared" ref="MIM28" si="4514">MIK28*$C$28</f>
        <v>1.3682353378906487E+62</v>
      </c>
      <c r="MIO28" s="357">
        <f t="shared" ref="MIO28" si="4515">MIM28*$C$28</f>
        <v>1.4092823980273684E+62</v>
      </c>
      <c r="MIQ28" s="357">
        <f t="shared" ref="MIQ28" si="4516">MIO28*$C$28</f>
        <v>1.4515608699681893E+62</v>
      </c>
      <c r="MIS28" s="357">
        <f t="shared" ref="MIS28" si="4517">MIQ28*$C$28</f>
        <v>1.495107696067235E+62</v>
      </c>
      <c r="MIU28" s="357">
        <f t="shared" ref="MIU28" si="4518">MIS28*$C$28</f>
        <v>1.539960926949252E+62</v>
      </c>
      <c r="MIW28" s="357">
        <f t="shared" ref="MIW28" si="4519">MIU28*$C$28</f>
        <v>1.5861597547577296E+62</v>
      </c>
      <c r="MIY28" s="357">
        <f t="shared" ref="MIY28" si="4520">MIW28*$C$28</f>
        <v>1.6337445474004615E+62</v>
      </c>
      <c r="MJA28" s="357">
        <f t="shared" ref="MJA28" si="4521">MIY28*$C$28</f>
        <v>1.6827568838224756E+62</v>
      </c>
      <c r="MJC28" s="357">
        <f t="shared" ref="MJC28" si="4522">MJA28*$C$28</f>
        <v>1.7332395903371498E+62</v>
      </c>
      <c r="MJE28" s="357">
        <f t="shared" ref="MJE28" si="4523">MJC28*$C$28</f>
        <v>1.7852367780472642E+62</v>
      </c>
      <c r="MJG28" s="357">
        <f t="shared" ref="MJG28" si="4524">MJE28*$C$28</f>
        <v>1.8387938813886821E+62</v>
      </c>
      <c r="MJI28" s="357">
        <f t="shared" ref="MJI28" si="4525">MJG28*$C$28</f>
        <v>1.8939576978303426E+62</v>
      </c>
      <c r="MJK28" s="357">
        <f t="shared" ref="MJK28" si="4526">MJI28*$C$28</f>
        <v>1.9507764287652528E+62</v>
      </c>
      <c r="MJM28" s="357">
        <f t="shared" ref="MJM28" si="4527">MJK28*$C$28</f>
        <v>2.0092997216282105E+62</v>
      </c>
      <c r="MJO28" s="357">
        <f t="shared" ref="MJO28" si="4528">MJM28*$C$28</f>
        <v>2.0695787132770567E+62</v>
      </c>
      <c r="MJQ28" s="357">
        <f t="shared" ref="MJQ28" si="4529">MJO28*$C$28</f>
        <v>2.1316660746753685E+62</v>
      </c>
      <c r="MJS28" s="357">
        <f t="shared" ref="MJS28" si="4530">MJQ28*$C$28</f>
        <v>2.1956160569156297E+62</v>
      </c>
      <c r="MJU28" s="357">
        <f t="shared" ref="MJU28" si="4531">MJS28*$C$28</f>
        <v>2.2614845386230989E+62</v>
      </c>
      <c r="MJW28" s="357">
        <f t="shared" ref="MJW28" si="4532">MJU28*$C$28</f>
        <v>2.3293290747817917E+62</v>
      </c>
      <c r="MJY28" s="357">
        <f t="shared" ref="MJY28" si="4533">MJW28*$C$28</f>
        <v>2.3992089470252454E+62</v>
      </c>
      <c r="MKA28" s="357">
        <f t="shared" ref="MKA28" si="4534">MJY28*$C$28</f>
        <v>2.4711852154360029E+62</v>
      </c>
      <c r="MKC28" s="357">
        <f t="shared" ref="MKC28" si="4535">MKA28*$C$28</f>
        <v>2.5453207718990831E+62</v>
      </c>
      <c r="MKE28" s="357">
        <f t="shared" ref="MKE28" si="4536">MKC28*$C$28</f>
        <v>2.6216803950560557E+62</v>
      </c>
      <c r="MKG28" s="357">
        <f t="shared" ref="MKG28" si="4537">MKE28*$C$28</f>
        <v>2.7003308069077373E+62</v>
      </c>
      <c r="MKI28" s="357">
        <f t="shared" ref="MKI28" si="4538">MKG28*$C$28</f>
        <v>2.7813407311149695E+62</v>
      </c>
      <c r="MKK28" s="357">
        <f t="shared" ref="MKK28" si="4539">MKI28*$C$28</f>
        <v>2.8647809530484187E+62</v>
      </c>
      <c r="MKM28" s="357">
        <f t="shared" ref="MKM28" si="4540">MKK28*$C$28</f>
        <v>2.9507243816398714E+62</v>
      </c>
      <c r="MKO28" s="357">
        <f t="shared" ref="MKO28" si="4541">MKM28*$C$28</f>
        <v>3.0392461130890678E+62</v>
      </c>
      <c r="MKQ28" s="357">
        <f t="shared" ref="MKQ28" si="4542">MKO28*$C$28</f>
        <v>3.1304234964817397E+62</v>
      </c>
      <c r="MKS28" s="357">
        <f t="shared" ref="MKS28" si="4543">MKQ28*$C$28</f>
        <v>3.2243362013761921E+62</v>
      </c>
      <c r="MKU28" s="357">
        <f t="shared" ref="MKU28" si="4544">MKS28*$C$28</f>
        <v>3.3210662874174781E+62</v>
      </c>
      <c r="MKW28" s="357">
        <f t="shared" ref="MKW28" si="4545">MKU28*$C$28</f>
        <v>3.4206982760400026E+62</v>
      </c>
      <c r="MKY28" s="357">
        <f t="shared" ref="MKY28" si="4546">MKW28*$C$28</f>
        <v>3.5233192243212029E+62</v>
      </c>
      <c r="MLA28" s="357">
        <f t="shared" ref="MLA28" si="4547">MKY28*$C$28</f>
        <v>3.6290188010508389E+62</v>
      </c>
      <c r="MLC28" s="357">
        <f t="shared" ref="MLC28" si="4548">MLA28*$C$28</f>
        <v>3.7378893650823644E+62</v>
      </c>
      <c r="MLE28" s="357">
        <f t="shared" ref="MLE28" si="4549">MLC28*$C$28</f>
        <v>3.8500260460348353E+62</v>
      </c>
      <c r="MLG28" s="357">
        <f t="shared" ref="MLG28" si="4550">MLE28*$C$28</f>
        <v>3.9655268274158805E+62</v>
      </c>
      <c r="MLI28" s="357">
        <f t="shared" ref="MLI28" si="4551">MLG28*$C$28</f>
        <v>4.0844926322383571E+62</v>
      </c>
      <c r="MLK28" s="357">
        <f t="shared" ref="MLK28" si="4552">MLI28*$C$28</f>
        <v>4.2070274112055082E+62</v>
      </c>
      <c r="MLM28" s="357">
        <f t="shared" ref="MLM28" si="4553">MLK28*$C$28</f>
        <v>4.3332382335416736E+62</v>
      </c>
      <c r="MLO28" s="357">
        <f t="shared" ref="MLO28" si="4554">MLM28*$C$28</f>
        <v>4.4632353805479243E+62</v>
      </c>
      <c r="MLQ28" s="357">
        <f t="shared" ref="MLQ28" si="4555">MLO28*$C$28</f>
        <v>4.5971324419643617E+62</v>
      </c>
      <c r="MLS28" s="357">
        <f t="shared" ref="MLS28" si="4556">MLQ28*$C$28</f>
        <v>4.7350464152232923E+62</v>
      </c>
      <c r="MLU28" s="357">
        <f t="shared" ref="MLU28" si="4557">MLS28*$C$28</f>
        <v>4.8770978076799914E+62</v>
      </c>
      <c r="MLW28" s="357">
        <f t="shared" ref="MLW28" si="4558">MLU28*$C$28</f>
        <v>5.0234107419103909E+62</v>
      </c>
      <c r="MLY28" s="357">
        <f t="shared" ref="MLY28" si="4559">MLW28*$C$28</f>
        <v>5.1741130641677024E+62</v>
      </c>
      <c r="MMA28" s="357">
        <f t="shared" ref="MMA28" si="4560">MLY28*$C$28</f>
        <v>5.3293364560927332E+62</v>
      </c>
      <c r="MMC28" s="357">
        <f t="shared" ref="MMC28" si="4561">MMA28*$C$28</f>
        <v>5.4892165497755155E+62</v>
      </c>
      <c r="MME28" s="357">
        <f t="shared" ref="MME28" si="4562">MMC28*$C$28</f>
        <v>5.6538930462687808E+62</v>
      </c>
      <c r="MMG28" s="357">
        <f t="shared" ref="MMG28" si="4563">MME28*$C$28</f>
        <v>5.8235098376568445E+62</v>
      </c>
      <c r="MMI28" s="357">
        <f t="shared" ref="MMI28" si="4564">MMG28*$C$28</f>
        <v>5.9982151327865499E+62</v>
      </c>
      <c r="MMK28" s="357">
        <f t="shared" ref="MMK28" si="4565">MMI28*$C$28</f>
        <v>6.1781615867701466E+62</v>
      </c>
      <c r="MMM28" s="357">
        <f t="shared" ref="MMM28" si="4566">MMK28*$C$28</f>
        <v>6.363506434373251E+62</v>
      </c>
      <c r="MMO28" s="357">
        <f t="shared" ref="MMO28" si="4567">MMM28*$C$28</f>
        <v>6.5544116274044488E+62</v>
      </c>
      <c r="MMQ28" s="357">
        <f t="shared" ref="MMQ28" si="4568">MMO28*$C$28</f>
        <v>6.7510439762265828E+62</v>
      </c>
      <c r="MMS28" s="357">
        <f t="shared" ref="MMS28" si="4569">MMQ28*$C$28</f>
        <v>6.95357529551338E+62</v>
      </c>
      <c r="MMU28" s="357">
        <f t="shared" ref="MMU28" si="4570">MMS28*$C$28</f>
        <v>7.1621825543787812E+62</v>
      </c>
      <c r="MMW28" s="357">
        <f t="shared" ref="MMW28" si="4571">MMU28*$C$28</f>
        <v>7.3770480310101451E+62</v>
      </c>
      <c r="MMY28" s="357">
        <f t="shared" ref="MMY28" si="4572">MMW28*$C$28</f>
        <v>7.5983594719404496E+62</v>
      </c>
      <c r="MNA28" s="357">
        <f t="shared" ref="MNA28" si="4573">MMY28*$C$28</f>
        <v>7.8263102560986629E+62</v>
      </c>
      <c r="MNC28" s="357">
        <f t="shared" ref="MNC28" si="4574">MNA28*$C$28</f>
        <v>8.0610995637816231E+62</v>
      </c>
      <c r="MNE28" s="357">
        <f t="shared" ref="MNE28" si="4575">MNC28*$C$28</f>
        <v>8.3029325506950723E+62</v>
      </c>
      <c r="MNG28" s="357">
        <f t="shared" ref="MNG28" si="4576">MNE28*$C$28</f>
        <v>8.5520205272159248E+62</v>
      </c>
      <c r="MNI28" s="357">
        <f t="shared" ref="MNI28" si="4577">MNG28*$C$28</f>
        <v>8.8085811430324027E+62</v>
      </c>
      <c r="MNK28" s="357">
        <f t="shared" ref="MNK28" si="4578">MNI28*$C$28</f>
        <v>9.0728385773233746E+62</v>
      </c>
      <c r="MNM28" s="357">
        <f t="shared" ref="MNM28" si="4579">MNK28*$C$28</f>
        <v>9.3450237346430759E+62</v>
      </c>
      <c r="MNO28" s="357">
        <f t="shared" ref="MNO28" si="4580">MNM28*$C$28</f>
        <v>9.625374446682369E+62</v>
      </c>
      <c r="MNQ28" s="357">
        <f t="shared" ref="MNQ28" si="4581">MNO28*$C$28</f>
        <v>9.9141356800828396E+62</v>
      </c>
      <c r="MNS28" s="357">
        <f t="shared" ref="MNS28" si="4582">MNQ28*$C$28</f>
        <v>1.0211559750485325E+63</v>
      </c>
      <c r="MNU28" s="357">
        <f t="shared" ref="MNU28" si="4583">MNS28*$C$28</f>
        <v>1.0517906542999885E+63</v>
      </c>
      <c r="MNW28" s="357">
        <f t="shared" ref="MNW28" si="4584">MNU28*$C$28</f>
        <v>1.0833443739289882E+63</v>
      </c>
      <c r="MNY28" s="357">
        <f t="shared" ref="MNY28" si="4585">MNW28*$C$28</f>
        <v>1.1158447051468578E+63</v>
      </c>
      <c r="MOA28" s="357">
        <f t="shared" ref="MOA28" si="4586">MNY28*$C$28</f>
        <v>1.1493200463012635E+63</v>
      </c>
      <c r="MOC28" s="357">
        <f t="shared" ref="MOC28" si="4587">MOA28*$C$28</f>
        <v>1.1837996476903015E+63</v>
      </c>
      <c r="MOE28" s="357">
        <f t="shared" ref="MOE28" si="4588">MOC28*$C$28</f>
        <v>1.2193136371210105E+63</v>
      </c>
      <c r="MOG28" s="357">
        <f t="shared" ref="MOG28" si="4589">MOE28*$C$28</f>
        <v>1.2558930462346408E+63</v>
      </c>
      <c r="MOI28" s="357">
        <f t="shared" ref="MOI28" si="4590">MOG28*$C$28</f>
        <v>1.2935698376216801E+63</v>
      </c>
      <c r="MOK28" s="357">
        <f t="shared" ref="MOK28" si="4591">MOI28*$C$28</f>
        <v>1.3323769327503306E+63</v>
      </c>
      <c r="MOM28" s="357">
        <f t="shared" ref="MOM28" si="4592">MOK28*$C$28</f>
        <v>1.3723482407328405E+63</v>
      </c>
      <c r="MOO28" s="357">
        <f t="shared" ref="MOO28" si="4593">MOM28*$C$28</f>
        <v>1.4135186879548257E+63</v>
      </c>
      <c r="MOQ28" s="357">
        <f t="shared" ref="MOQ28" si="4594">MOO28*$C$28</f>
        <v>1.4559242485934705E+63</v>
      </c>
      <c r="MOS28" s="357">
        <f t="shared" ref="MOS28" si="4595">MOQ28*$C$28</f>
        <v>1.4996019760512746E+63</v>
      </c>
      <c r="MOU28" s="357">
        <f t="shared" ref="MOU28" si="4596">MOS28*$C$28</f>
        <v>1.5445900353328128E+63</v>
      </c>
      <c r="MOW28" s="357">
        <f t="shared" ref="MOW28" si="4597">MOU28*$C$28</f>
        <v>1.5909277363927973E+63</v>
      </c>
      <c r="MOY28" s="357">
        <f t="shared" ref="MOY28" si="4598">MOW28*$C$28</f>
        <v>1.6386555684845812E+63</v>
      </c>
      <c r="MPA28" s="357">
        <f t="shared" ref="MPA28" si="4599">MOY28*$C$28</f>
        <v>1.6878152355391186E+63</v>
      </c>
      <c r="MPC28" s="357">
        <f t="shared" ref="MPC28" si="4600">MPA28*$C$28</f>
        <v>1.7384496926052923E+63</v>
      </c>
      <c r="MPE28" s="357">
        <f t="shared" ref="MPE28" si="4601">MPC28*$C$28</f>
        <v>1.7906031833834511E+63</v>
      </c>
      <c r="MPG28" s="357">
        <f t="shared" ref="MPG28" si="4602">MPE28*$C$28</f>
        <v>1.8443212788849547E+63</v>
      </c>
      <c r="MPI28" s="357">
        <f t="shared" ref="MPI28" si="4603">MPG28*$C$28</f>
        <v>1.8996509172515033E+63</v>
      </c>
      <c r="MPK28" s="357">
        <f t="shared" ref="MPK28" si="4604">MPI28*$C$28</f>
        <v>1.9566404447690485E+63</v>
      </c>
      <c r="MPM28" s="357">
        <f t="shared" ref="MPM28" si="4605">MPK28*$C$28</f>
        <v>2.0153396581121199E+63</v>
      </c>
      <c r="MPO28" s="357">
        <f t="shared" ref="MPO28" si="4606">MPM28*$C$28</f>
        <v>2.0757998478554833E+63</v>
      </c>
      <c r="MPQ28" s="357">
        <f t="shared" ref="MPQ28" si="4607">MPO28*$C$28</f>
        <v>2.1380738432911479E+63</v>
      </c>
      <c r="MPS28" s="357">
        <f t="shared" ref="MPS28" si="4608">MPQ28*$C$28</f>
        <v>2.2022160585898826E+63</v>
      </c>
      <c r="MPU28" s="357">
        <f t="shared" ref="MPU28" si="4609">MPS28*$C$28</f>
        <v>2.268282540347579E+63</v>
      </c>
      <c r="MPW28" s="357">
        <f t="shared" ref="MPW28" si="4610">MPU28*$C$28</f>
        <v>2.3363310165580063E+63</v>
      </c>
      <c r="MPY28" s="357">
        <f t="shared" ref="MPY28" si="4611">MPW28*$C$28</f>
        <v>2.4064209470547465E+63</v>
      </c>
      <c r="MQA28" s="357">
        <f t="shared" ref="MQA28" si="4612">MPY28*$C$28</f>
        <v>2.4786135754663891E+63</v>
      </c>
      <c r="MQC28" s="357">
        <f t="shared" ref="MQC28" si="4613">MQA28*$C$28</f>
        <v>2.5529719827303808E+63</v>
      </c>
      <c r="MQE28" s="357">
        <f t="shared" ref="MQE28" si="4614">MQC28*$C$28</f>
        <v>2.6295611422122923E+63</v>
      </c>
      <c r="MQG28" s="357">
        <f t="shared" ref="MQG28" si="4615">MQE28*$C$28</f>
        <v>2.708447976478661E+63</v>
      </c>
      <c r="MQI28" s="357">
        <f t="shared" ref="MQI28" si="4616">MQG28*$C$28</f>
        <v>2.789701415773021E+63</v>
      </c>
      <c r="MQK28" s="357">
        <f t="shared" ref="MQK28" si="4617">MQI28*$C$28</f>
        <v>2.8733924582462116E+63</v>
      </c>
      <c r="MQM28" s="357">
        <f t="shared" ref="MQM28" si="4618">MQK28*$C$28</f>
        <v>2.959594231993598E+63</v>
      </c>
      <c r="MQO28" s="357">
        <f t="shared" ref="MQO28" si="4619">MQM28*$C$28</f>
        <v>3.048382058953406E+63</v>
      </c>
      <c r="MQQ28" s="357">
        <f t="shared" ref="MQQ28" si="4620">MQO28*$C$28</f>
        <v>3.1398335207220083E+63</v>
      </c>
      <c r="MQS28" s="357">
        <f t="shared" ref="MQS28" si="4621">MQQ28*$C$28</f>
        <v>3.2340285263436686E+63</v>
      </c>
      <c r="MQU28" s="357">
        <f t="shared" ref="MQU28" si="4622">MQS28*$C$28</f>
        <v>3.3310493821339788E+63</v>
      </c>
      <c r="MQW28" s="357">
        <f t="shared" ref="MQW28" si="4623">MQU28*$C$28</f>
        <v>3.4309808635979983E+63</v>
      </c>
      <c r="MQY28" s="357">
        <f t="shared" ref="MQY28" si="4624">MQW28*$C$28</f>
        <v>3.5339102895059382E+63</v>
      </c>
      <c r="MRA28" s="357">
        <f t="shared" ref="MRA28" si="4625">MQY28*$C$28</f>
        <v>3.6399275981911164E+63</v>
      </c>
      <c r="MRC28" s="357">
        <f t="shared" ref="MRC28" si="4626">MRA28*$C$28</f>
        <v>3.7491254261368501E+63</v>
      </c>
      <c r="MRE28" s="357">
        <f t="shared" ref="MRE28" si="4627">MRC28*$C$28</f>
        <v>3.8615991889209558E+63</v>
      </c>
      <c r="MRG28" s="357">
        <f t="shared" ref="MRG28" si="4628">MRE28*$C$28</f>
        <v>3.9774471645885842E+63</v>
      </c>
      <c r="MRI28" s="357">
        <f t="shared" ref="MRI28" si="4629">MRG28*$C$28</f>
        <v>4.0967705795262416E+63</v>
      </c>
      <c r="MRK28" s="357">
        <f t="shared" ref="MRK28" si="4630">MRI28*$C$28</f>
        <v>4.2196736969120288E+63</v>
      </c>
      <c r="MRM28" s="357">
        <f t="shared" ref="MRM28" si="4631">MRK28*$C$28</f>
        <v>4.3462639078193897E+63</v>
      </c>
      <c r="MRO28" s="357">
        <f t="shared" ref="MRO28" si="4632">MRM28*$C$28</f>
        <v>4.4766518250539713E+63</v>
      </c>
      <c r="MRQ28" s="357">
        <f t="shared" ref="MRQ28" si="4633">MRO28*$C$28</f>
        <v>4.6109513798055906E+63</v>
      </c>
      <c r="MRS28" s="357">
        <f t="shared" ref="MRS28" si="4634">MRQ28*$C$28</f>
        <v>4.7492799211997585E+63</v>
      </c>
      <c r="MRU28" s="357">
        <f t="shared" ref="MRU28" si="4635">MRS28*$C$28</f>
        <v>4.8917583188357513E+63</v>
      </c>
      <c r="MRW28" s="357">
        <f t="shared" ref="MRW28" si="4636">MRU28*$C$28</f>
        <v>5.0385110684008237E+63</v>
      </c>
      <c r="MRY28" s="357">
        <f t="shared" ref="MRY28" si="4637">MRW28*$C$28</f>
        <v>5.1896664004528486E+63</v>
      </c>
      <c r="MSA28" s="357">
        <f t="shared" ref="MSA28" si="4638">MRY28*$C$28</f>
        <v>5.3453563924664342E+63</v>
      </c>
      <c r="MSC28" s="357">
        <f t="shared" ref="MSC28" si="4639">MSA28*$C$28</f>
        <v>5.505717084240427E+63</v>
      </c>
      <c r="MSE28" s="357">
        <f t="shared" ref="MSE28" si="4640">MSC28*$C$28</f>
        <v>5.6708885967676397E+63</v>
      </c>
      <c r="MSG28" s="357">
        <f t="shared" ref="MSG28" si="4641">MSE28*$C$28</f>
        <v>5.8410152546706692E+63</v>
      </c>
      <c r="MSI28" s="357">
        <f t="shared" ref="MSI28" si="4642">MSG28*$C$28</f>
        <v>6.0162457123107892E+63</v>
      </c>
      <c r="MSK28" s="357">
        <f t="shared" ref="MSK28" si="4643">MSI28*$C$28</f>
        <v>6.1967330836801128E+63</v>
      </c>
      <c r="MSM28" s="357">
        <f t="shared" ref="MSM28" si="4644">MSK28*$C$28</f>
        <v>6.3826350761905165E+63</v>
      </c>
      <c r="MSO28" s="357">
        <f t="shared" ref="MSO28" si="4645">MSM28*$C$28</f>
        <v>6.5741141284762326E+63</v>
      </c>
      <c r="MSQ28" s="357">
        <f t="shared" ref="MSQ28" si="4646">MSO28*$C$28</f>
        <v>6.7713375523305193E+63</v>
      </c>
      <c r="MSS28" s="357">
        <f t="shared" ref="MSS28" si="4647">MSQ28*$C$28</f>
        <v>6.9744776789004357E+63</v>
      </c>
      <c r="MSU28" s="357">
        <f t="shared" ref="MSU28" si="4648">MSS28*$C$28</f>
        <v>7.1837120092674495E+63</v>
      </c>
      <c r="MSW28" s="357">
        <f t="shared" ref="MSW28" si="4649">MSU28*$C$28</f>
        <v>7.3992233695454731E+63</v>
      </c>
      <c r="MSY28" s="357">
        <f t="shared" ref="MSY28" si="4650">MSW28*$C$28</f>
        <v>7.6212000706318381E+63</v>
      </c>
      <c r="MTA28" s="357">
        <f t="shared" ref="MTA28" si="4651">MSY28*$C$28</f>
        <v>7.8498360727507939E+63</v>
      </c>
      <c r="MTC28" s="357">
        <f t="shared" ref="MTC28" si="4652">MTA28*$C$28</f>
        <v>8.0853311549333176E+63</v>
      </c>
      <c r="MTE28" s="357">
        <f t="shared" ref="MTE28" si="4653">MTC28*$C$28</f>
        <v>8.3278910895813168E+63</v>
      </c>
      <c r="MTG28" s="357">
        <f t="shared" ref="MTG28" si="4654">MTE28*$C$28</f>
        <v>8.5777278222687566E+63</v>
      </c>
      <c r="MTI28" s="357">
        <f t="shared" ref="MTI28" si="4655">MTG28*$C$28</f>
        <v>8.8350596569368196E+63</v>
      </c>
      <c r="MTK28" s="357">
        <f t="shared" ref="MTK28" si="4656">MTI28*$C$28</f>
        <v>9.1001114466449249E+63</v>
      </c>
      <c r="MTM28" s="357">
        <f t="shared" ref="MTM28" si="4657">MTK28*$C$28</f>
        <v>9.3731147900442723E+63</v>
      </c>
      <c r="MTO28" s="357">
        <f t="shared" ref="MTO28" si="4658">MTM28*$C$28</f>
        <v>9.6543082337456007E+63</v>
      </c>
      <c r="MTQ28" s="357">
        <f t="shared" ref="MTQ28" si="4659">MTO28*$C$28</f>
        <v>9.9439374807579693E+63</v>
      </c>
      <c r="MTS28" s="357">
        <f t="shared" ref="MTS28" si="4660">MTQ28*$C$28</f>
        <v>1.0242255605180709E+64</v>
      </c>
      <c r="MTU28" s="357">
        <f t="shared" ref="MTU28" si="4661">MTS28*$C$28</f>
        <v>1.054952327333613E+64</v>
      </c>
      <c r="MTW28" s="357">
        <f t="shared" ref="MTW28" si="4662">MTU28*$C$28</f>
        <v>1.0866008971536215E+64</v>
      </c>
      <c r="MTY28" s="357">
        <f t="shared" ref="MTY28" si="4663">MTW28*$C$28</f>
        <v>1.1191989240682301E+64</v>
      </c>
      <c r="MUA28" s="357">
        <f t="shared" ref="MUA28" si="4664">MTY28*$C$28</f>
        <v>1.152774891790277E+64</v>
      </c>
      <c r="MUC28" s="357">
        <f t="shared" ref="MUC28" si="4665">MUA28*$C$28</f>
        <v>1.1873581385439854E+64</v>
      </c>
      <c r="MUE28" s="357">
        <f t="shared" ref="MUE28" si="4666">MUC28*$C$28</f>
        <v>1.2229788827003051E+64</v>
      </c>
      <c r="MUG28" s="357">
        <f t="shared" ref="MUG28" si="4667">MUE28*$C$28</f>
        <v>1.2596682491813143E+64</v>
      </c>
      <c r="MUI28" s="357">
        <f t="shared" ref="MUI28" si="4668">MUG28*$C$28</f>
        <v>1.2974582966567537E+64</v>
      </c>
      <c r="MUK28" s="357">
        <f t="shared" ref="MUK28" si="4669">MUI28*$C$28</f>
        <v>1.3363820455564563E+64</v>
      </c>
      <c r="MUM28" s="357">
        <f t="shared" ref="MUM28" si="4670">MUK28*$C$28</f>
        <v>1.3764735069231499E+64</v>
      </c>
      <c r="MUO28" s="357">
        <f t="shared" ref="MUO28" si="4671">MUM28*$C$28</f>
        <v>1.4177677121308444E+64</v>
      </c>
      <c r="MUQ28" s="357">
        <f t="shared" ref="MUQ28" si="4672">MUO28*$C$28</f>
        <v>1.4603007434947699E+64</v>
      </c>
      <c r="MUS28" s="357">
        <f t="shared" ref="MUS28" si="4673">MUQ28*$C$28</f>
        <v>1.504109765799613E+64</v>
      </c>
      <c r="MUU28" s="357">
        <f t="shared" ref="MUU28" si="4674">MUS28*$C$28</f>
        <v>1.5492330587736014E+64</v>
      </c>
      <c r="MUW28" s="357">
        <f t="shared" ref="MUW28" si="4675">MUU28*$C$28</f>
        <v>1.5957100505368096E+64</v>
      </c>
      <c r="MUY28" s="357">
        <f t="shared" ref="MUY28" si="4676">MUW28*$C$28</f>
        <v>1.6435813520529139E+64</v>
      </c>
      <c r="MVA28" s="357">
        <f t="shared" ref="MVA28" si="4677">MUY28*$C$28</f>
        <v>1.6928887926145014E+64</v>
      </c>
      <c r="MVC28" s="357">
        <f t="shared" ref="MVC28" si="4678">MVA28*$C$28</f>
        <v>1.7436754563929365E+64</v>
      </c>
      <c r="MVE28" s="357">
        <f t="shared" ref="MVE28" si="4679">MVC28*$C$28</f>
        <v>1.7959857200847245E+64</v>
      </c>
      <c r="MVG28" s="357">
        <f t="shared" ref="MVG28" si="4680">MVE28*$C$28</f>
        <v>1.8498652916872663E+64</v>
      </c>
      <c r="MVI28" s="357">
        <f t="shared" ref="MVI28" si="4681">MVG28*$C$28</f>
        <v>1.9053612504378845E+64</v>
      </c>
      <c r="MVK28" s="357">
        <f t="shared" ref="MVK28" si="4682">MVI28*$C$28</f>
        <v>1.9625220879510211E+64</v>
      </c>
      <c r="MVM28" s="357">
        <f t="shared" ref="MVM28" si="4683">MVK28*$C$28</f>
        <v>2.0213977505895519E+64</v>
      </c>
      <c r="MVO28" s="357">
        <f t="shared" ref="MVO28" si="4684">MVM28*$C$28</f>
        <v>2.0820396831072384E+64</v>
      </c>
      <c r="MVQ28" s="357">
        <f t="shared" ref="MVQ28" si="4685">MVO28*$C$28</f>
        <v>2.1445008736004556E+64</v>
      </c>
      <c r="MVS28" s="357">
        <f t="shared" ref="MVS28" si="4686">MVQ28*$C$28</f>
        <v>2.2088358998084695E+64</v>
      </c>
      <c r="MVU28" s="357">
        <f t="shared" ref="MVU28" si="4687">MVS28*$C$28</f>
        <v>2.2751009768027235E+64</v>
      </c>
      <c r="MVW28" s="357">
        <f t="shared" ref="MVW28" si="4688">MVU28*$C$28</f>
        <v>2.3433540061068053E+64</v>
      </c>
      <c r="MVY28" s="357">
        <f t="shared" ref="MVY28" si="4689">MVW28*$C$28</f>
        <v>2.4136546262900094E+64</v>
      </c>
      <c r="MWA28" s="357">
        <f t="shared" ref="MWA28" si="4690">MVY28*$C$28</f>
        <v>2.4860642650787097E+64</v>
      </c>
      <c r="MWC28" s="357">
        <f t="shared" ref="MWC28" si="4691">MWA28*$C$28</f>
        <v>2.560646193031071E+64</v>
      </c>
      <c r="MWE28" s="357">
        <f t="shared" ref="MWE28" si="4692">MWC28*$C$28</f>
        <v>2.637465578822003E+64</v>
      </c>
      <c r="MWG28" s="357">
        <f t="shared" ref="MWG28" si="4693">MWE28*$C$28</f>
        <v>2.7165895461866631E+64</v>
      </c>
      <c r="MWI28" s="357">
        <f t="shared" ref="MWI28" si="4694">MWG28*$C$28</f>
        <v>2.7980872325722628E+64</v>
      </c>
      <c r="MWK28" s="357">
        <f t="shared" ref="MWK28" si="4695">MWI28*$C$28</f>
        <v>2.882029849549431E+64</v>
      </c>
      <c r="MWM28" s="357">
        <f t="shared" ref="MWM28" si="4696">MWK28*$C$28</f>
        <v>2.9684907450359137E+64</v>
      </c>
      <c r="MWO28" s="357">
        <f t="shared" ref="MWO28" si="4697">MWM28*$C$28</f>
        <v>3.0575454673869912E+64</v>
      </c>
      <c r="MWQ28" s="357">
        <f t="shared" ref="MWQ28" si="4698">MWO28*$C$28</f>
        <v>3.1492718314086012E+64</v>
      </c>
      <c r="MWS28" s="357">
        <f t="shared" ref="MWS28" si="4699">MWQ28*$C$28</f>
        <v>3.2437499863508596E+64</v>
      </c>
      <c r="MWU28" s="357">
        <f t="shared" ref="MWU28" si="4700">MWS28*$C$28</f>
        <v>3.3410624859413854E+64</v>
      </c>
      <c r="MWW28" s="357">
        <f t="shared" ref="MWW28" si="4701">MWU28*$C$28</f>
        <v>3.4412943605196269E+64</v>
      </c>
      <c r="MWY28" s="357">
        <f t="shared" ref="MWY28" si="4702">MWW28*$C$28</f>
        <v>3.5445331913352157E+64</v>
      </c>
      <c r="MXA28" s="357">
        <f t="shared" ref="MXA28" si="4703">MWY28*$C$28</f>
        <v>3.6508691870752724E+64</v>
      </c>
      <c r="MXC28" s="357">
        <f t="shared" ref="MXC28" si="4704">MXA28*$C$28</f>
        <v>3.7603952626875304E+64</v>
      </c>
      <c r="MXE28" s="357">
        <f t="shared" ref="MXE28" si="4705">MXC28*$C$28</f>
        <v>3.8732071205681565E+64</v>
      </c>
      <c r="MXG28" s="357">
        <f t="shared" ref="MXG28" si="4706">MXE28*$C$28</f>
        <v>3.9894033341852014E+64</v>
      </c>
      <c r="MXI28" s="357">
        <f t="shared" ref="MXI28" si="4707">MXG28*$C$28</f>
        <v>4.1090854342107577E+64</v>
      </c>
      <c r="MXK28" s="357">
        <f t="shared" ref="MXK28" si="4708">MXI28*$C$28</f>
        <v>4.2323579972370806E+64</v>
      </c>
      <c r="MXM28" s="357">
        <f t="shared" ref="MXM28" si="4709">MXK28*$C$28</f>
        <v>4.3593287371541933E+64</v>
      </c>
      <c r="MXO28" s="357">
        <f t="shared" ref="MXO28" si="4710">MXM28*$C$28</f>
        <v>4.4901085992688191E+64</v>
      </c>
      <c r="MXQ28" s="357">
        <f t="shared" ref="MXQ28" si="4711">MXO28*$C$28</f>
        <v>4.6248118572468835E+64</v>
      </c>
      <c r="MXS28" s="357">
        <f t="shared" ref="MXS28" si="4712">MXQ28*$C$28</f>
        <v>4.7635562129642901E+64</v>
      </c>
      <c r="MXU28" s="357">
        <f t="shared" ref="MXU28" si="4713">MXS28*$C$28</f>
        <v>4.9064628993532191E+64</v>
      </c>
      <c r="MXW28" s="357">
        <f t="shared" ref="MXW28" si="4714">MXU28*$C$28</f>
        <v>5.0536567863338156E+64</v>
      </c>
      <c r="MXY28" s="357">
        <f t="shared" ref="MXY28" si="4715">MXW28*$C$28</f>
        <v>5.2052664899238304E+64</v>
      </c>
      <c r="MYA28" s="357">
        <f t="shared" ref="MYA28" si="4716">MXY28*$C$28</f>
        <v>5.361424484621545E+64</v>
      </c>
      <c r="MYC28" s="357">
        <f t="shared" ref="MYC28" si="4717">MYA28*$C$28</f>
        <v>5.5222672191601916E+64</v>
      </c>
      <c r="MYE28" s="357">
        <f t="shared" ref="MYE28" si="4718">MYC28*$C$28</f>
        <v>5.6879352357349972E+64</v>
      </c>
      <c r="MYG28" s="357">
        <f t="shared" ref="MYG28" si="4719">MYE28*$C$28</f>
        <v>5.8585732928070467E+64</v>
      </c>
      <c r="MYI28" s="357">
        <f t="shared" ref="MYI28" si="4720">MYG28*$C$28</f>
        <v>6.0343304915912584E+64</v>
      </c>
      <c r="MYK28" s="357">
        <f t="shared" ref="MYK28" si="4721">MYI28*$C$28</f>
        <v>6.2153604063389965E+64</v>
      </c>
      <c r="MYM28" s="357">
        <f t="shared" ref="MYM28" si="4722">MYK28*$C$28</f>
        <v>6.4018212185291667E+64</v>
      </c>
      <c r="MYO28" s="357">
        <f t="shared" ref="MYO28" si="4723">MYM28*$C$28</f>
        <v>6.5938758550850416E+64</v>
      </c>
      <c r="MYQ28" s="357">
        <f t="shared" ref="MYQ28" si="4724">MYO28*$C$28</f>
        <v>6.791692130737593E+64</v>
      </c>
      <c r="MYS28" s="357">
        <f t="shared" ref="MYS28" si="4725">MYQ28*$C$28</f>
        <v>6.9954428946597213E+64</v>
      </c>
      <c r="MYU28" s="357">
        <f t="shared" ref="MYU28" si="4726">MYS28*$C$28</f>
        <v>7.2053061814995126E+64</v>
      </c>
      <c r="MYW28" s="357">
        <f t="shared" ref="MYW28" si="4727">MYU28*$C$28</f>
        <v>7.4214653669444979E+64</v>
      </c>
      <c r="MYY28" s="357">
        <f t="shared" ref="MYY28" si="4728">MYW28*$C$28</f>
        <v>7.6441093279528334E+64</v>
      </c>
      <c r="MZA28" s="357">
        <f t="shared" ref="MZA28" si="4729">MYY28*$C$28</f>
        <v>7.873432607791419E+64</v>
      </c>
      <c r="MZC28" s="357">
        <f t="shared" ref="MZC28" si="4730">MZA28*$C$28</f>
        <v>8.1096355860251614E+64</v>
      </c>
      <c r="MZE28" s="357">
        <f t="shared" ref="MZE28" si="4731">MZC28*$C$28</f>
        <v>8.3529246536059168E+64</v>
      </c>
      <c r="MZG28" s="357">
        <f t="shared" ref="MZG28" si="4732">MZE28*$C$28</f>
        <v>8.6035123932140944E+64</v>
      </c>
      <c r="MZI28" s="357">
        <f t="shared" ref="MZI28" si="4733">MZG28*$C$28</f>
        <v>8.8616177650105179E+64</v>
      </c>
      <c r="MZK28" s="357">
        <f t="shared" ref="MZK28" si="4734">MZI28*$C$28</f>
        <v>9.1274662979608341E+64</v>
      </c>
      <c r="MZM28" s="357">
        <f t="shared" ref="MZM28" si="4735">MZK28*$C$28</f>
        <v>9.4012902868996597E+64</v>
      </c>
      <c r="MZO28" s="357">
        <f t="shared" ref="MZO28" si="4736">MZM28*$C$28</f>
        <v>9.6833289955066492E+64</v>
      </c>
      <c r="MZQ28" s="357">
        <f t="shared" ref="MZQ28" si="4737">MZO28*$C$28</f>
        <v>9.973828865371849E+64</v>
      </c>
      <c r="MZS28" s="357">
        <f t="shared" ref="MZS28" si="4738">MZQ28*$C$28</f>
        <v>1.0273043731333005E+65</v>
      </c>
      <c r="MZU28" s="357">
        <f t="shared" ref="MZU28" si="4739">MZS28*$C$28</f>
        <v>1.0581235043272996E+65</v>
      </c>
      <c r="MZW28" s="357">
        <f t="shared" ref="MZW28" si="4740">MZU28*$C$28</f>
        <v>1.0898672094571187E+65</v>
      </c>
      <c r="MZY28" s="357">
        <f t="shared" ref="MZY28" si="4741">MZW28*$C$28</f>
        <v>1.1225632257408323E+65</v>
      </c>
      <c r="NAA28" s="357">
        <f t="shared" ref="NAA28" si="4742">MZY28*$C$28</f>
        <v>1.1562401225130573E+65</v>
      </c>
      <c r="NAC28" s="357">
        <f t="shared" ref="NAC28" si="4743">NAA28*$C$28</f>
        <v>1.1909273261884491E+65</v>
      </c>
      <c r="NAE28" s="357">
        <f t="shared" ref="NAE28" si="4744">NAC28*$C$28</f>
        <v>1.2266551459741025E+65</v>
      </c>
      <c r="NAG28" s="357">
        <f t="shared" ref="NAG28" si="4745">NAE28*$C$28</f>
        <v>1.2634548003533257E+65</v>
      </c>
      <c r="NAI28" s="357">
        <f t="shared" ref="NAI28" si="4746">NAG28*$C$28</f>
        <v>1.3013584443639255E+65</v>
      </c>
      <c r="NAK28" s="357">
        <f t="shared" ref="NAK28" si="4747">NAI28*$C$28</f>
        <v>1.3403991976948433E+65</v>
      </c>
      <c r="NAM28" s="357">
        <f t="shared" ref="NAM28" si="4748">NAK28*$C$28</f>
        <v>1.3806111736256885E+65</v>
      </c>
      <c r="NAO28" s="357">
        <f t="shared" ref="NAO28" si="4749">NAM28*$C$28</f>
        <v>1.4220295088344592E+65</v>
      </c>
      <c r="NAQ28" s="357">
        <f t="shared" ref="NAQ28" si="4750">NAO28*$C$28</f>
        <v>1.4646903940994929E+65</v>
      </c>
      <c r="NAS28" s="357">
        <f t="shared" ref="NAS28" si="4751">NAQ28*$C$28</f>
        <v>1.5086311059224778E+65</v>
      </c>
      <c r="NAU28" s="357">
        <f t="shared" ref="NAU28" si="4752">NAS28*$C$28</f>
        <v>1.5538900391001522E+65</v>
      </c>
      <c r="NAW28" s="357">
        <f t="shared" ref="NAW28" si="4753">NAU28*$C$28</f>
        <v>1.6005067402731567E+65</v>
      </c>
      <c r="NAY28" s="357">
        <f t="shared" ref="NAY28" si="4754">NAW28*$C$28</f>
        <v>1.6485219424813514E+65</v>
      </c>
      <c r="NBA28" s="357">
        <f t="shared" ref="NBA28" si="4755">NAY28*$C$28</f>
        <v>1.697977600755792E+65</v>
      </c>
      <c r="NBC28" s="357">
        <f t="shared" ref="NBC28" si="4756">NBA28*$C$28</f>
        <v>1.7489169287784658E+65</v>
      </c>
      <c r="NBE28" s="357">
        <f t="shared" ref="NBE28" si="4757">NBC28*$C$28</f>
        <v>1.8013844366418199E+65</v>
      </c>
      <c r="NBG28" s="357">
        <f t="shared" ref="NBG28" si="4758">NBE28*$C$28</f>
        <v>1.8554259697410744E+65</v>
      </c>
      <c r="NBI28" s="357">
        <f t="shared" ref="NBI28" si="4759">NBG28*$C$28</f>
        <v>1.9110887488333067E+65</v>
      </c>
      <c r="NBK28" s="357">
        <f t="shared" ref="NBK28" si="4760">NBI28*$C$28</f>
        <v>1.968421411298306E+65</v>
      </c>
      <c r="NBM28" s="357">
        <f t="shared" ref="NBM28" si="4761">NBK28*$C$28</f>
        <v>2.0274740536372553E+65</v>
      </c>
      <c r="NBO28" s="357">
        <f t="shared" ref="NBO28" si="4762">NBM28*$C$28</f>
        <v>2.088298275246373E+65</v>
      </c>
      <c r="NBQ28" s="357">
        <f t="shared" ref="NBQ28" si="4763">NBO28*$C$28</f>
        <v>2.1509472235037641E+65</v>
      </c>
      <c r="NBS28" s="357">
        <f t="shared" ref="NBS28" si="4764">NBQ28*$C$28</f>
        <v>2.2154756402088772E+65</v>
      </c>
      <c r="NBU28" s="357">
        <f t="shared" ref="NBU28" si="4765">NBS28*$C$28</f>
        <v>2.2819399094151436E+65</v>
      </c>
      <c r="NBW28" s="357">
        <f t="shared" ref="NBW28" si="4766">NBU28*$C$28</f>
        <v>2.3503981066975981E+65</v>
      </c>
      <c r="NBY28" s="357">
        <f t="shared" ref="NBY28" si="4767">NBW28*$C$28</f>
        <v>2.4209100498985263E+65</v>
      </c>
      <c r="NCA28" s="357">
        <f t="shared" ref="NCA28" si="4768">NBY28*$C$28</f>
        <v>2.4935373513954823E+65</v>
      </c>
      <c r="NCC28" s="357">
        <f t="shared" ref="NCC28" si="4769">NCA28*$C$28</f>
        <v>2.5683434719373469E+65</v>
      </c>
      <c r="NCE28" s="357">
        <f t="shared" ref="NCE28" si="4770">NCC28*$C$28</f>
        <v>2.6453937760954672E+65</v>
      </c>
      <c r="NCG28" s="357">
        <f t="shared" ref="NCG28" si="4771">NCE28*$C$28</f>
        <v>2.7247555893783312E+65</v>
      </c>
      <c r="NCI28" s="357">
        <f t="shared" ref="NCI28" si="4772">NCG28*$C$28</f>
        <v>2.8064982570596812E+65</v>
      </c>
      <c r="NCK28" s="357">
        <f t="shared" ref="NCK28" si="4773">NCI28*$C$28</f>
        <v>2.8906932047714717E+65</v>
      </c>
      <c r="NCM28" s="357">
        <f t="shared" ref="NCM28" si="4774">NCK28*$C$28</f>
        <v>2.9774140009146158E+65</v>
      </c>
      <c r="NCO28" s="357">
        <f t="shared" ref="NCO28" si="4775">NCM28*$C$28</f>
        <v>3.0667364209420543E+65</v>
      </c>
      <c r="NCQ28" s="357">
        <f t="shared" ref="NCQ28" si="4776">NCO28*$C$28</f>
        <v>3.158738513570316E+65</v>
      </c>
      <c r="NCS28" s="357">
        <f t="shared" ref="NCS28" si="4777">NCQ28*$C$28</f>
        <v>3.2535006689774257E+65</v>
      </c>
      <c r="NCU28" s="357">
        <f t="shared" ref="NCU28" si="4778">NCS28*$C$28</f>
        <v>3.3511056890467484E+65</v>
      </c>
      <c r="NCW28" s="357">
        <f t="shared" ref="NCW28" si="4779">NCU28*$C$28</f>
        <v>3.4516388597181508E+65</v>
      </c>
      <c r="NCY28" s="357">
        <f t="shared" ref="NCY28" si="4780">NCW28*$C$28</f>
        <v>3.5551880255096953E+65</v>
      </c>
      <c r="NDA28" s="357">
        <f t="shared" ref="NDA28" si="4781">NCY28*$C$28</f>
        <v>3.6618436662749862E+65</v>
      </c>
      <c r="NDC28" s="357">
        <f t="shared" ref="NDC28" si="4782">NDA28*$C$28</f>
        <v>3.7716989762632359E+65</v>
      </c>
      <c r="NDE28" s="357">
        <f t="shared" ref="NDE28" si="4783">NDC28*$C$28</f>
        <v>3.8848499455511331E+65</v>
      </c>
      <c r="NDG28" s="357">
        <f t="shared" ref="NDG28" si="4784">NDE28*$C$28</f>
        <v>4.0013954439176672E+65</v>
      </c>
      <c r="NDI28" s="357">
        <f t="shared" ref="NDI28" si="4785">NDG28*$C$28</f>
        <v>4.1214373072351972E+65</v>
      </c>
      <c r="NDK28" s="357">
        <f t="shared" ref="NDK28" si="4786">NDI28*$C$28</f>
        <v>4.2450804264522529E+65</v>
      </c>
      <c r="NDM28" s="357">
        <f t="shared" ref="NDM28" si="4787">NDK28*$C$28</f>
        <v>4.3724328392458209E+65</v>
      </c>
      <c r="NDO28" s="357">
        <f t="shared" ref="NDO28" si="4788">NDM28*$C$28</f>
        <v>4.5036058244231961E+65</v>
      </c>
      <c r="NDQ28" s="357">
        <f t="shared" ref="NDQ28" si="4789">NDO28*$C$28</f>
        <v>4.6387139991558921E+65</v>
      </c>
      <c r="NDS28" s="357">
        <f t="shared" ref="NDS28" si="4790">NDQ28*$C$28</f>
        <v>4.7778754191305688E+65</v>
      </c>
      <c r="NDU28" s="357">
        <f t="shared" ref="NDU28" si="4791">NDS28*$C$28</f>
        <v>4.9212116817044861E+65</v>
      </c>
      <c r="NDW28" s="357">
        <f t="shared" ref="NDW28" si="4792">NDU28*$C$28</f>
        <v>5.0688480321556211E+65</v>
      </c>
      <c r="NDY28" s="357">
        <f t="shared" ref="NDY28" si="4793">NDW28*$C$28</f>
        <v>5.2209134731202899E+65</v>
      </c>
      <c r="NEA28" s="357">
        <f t="shared" ref="NEA28" si="4794">NDY28*$C$28</f>
        <v>5.3775408773138991E+65</v>
      </c>
      <c r="NEC28" s="357">
        <f t="shared" ref="NEC28" si="4795">NEA28*$C$28</f>
        <v>5.5388671036333163E+65</v>
      </c>
      <c r="NEE28" s="357">
        <f t="shared" ref="NEE28" si="4796">NEC28*$C$28</f>
        <v>5.7050331167423163E+65</v>
      </c>
      <c r="NEG28" s="357">
        <f t="shared" ref="NEG28" si="4797">NEE28*$C$28</f>
        <v>5.876184110244586E+65</v>
      </c>
      <c r="NEI28" s="357">
        <f t="shared" ref="NEI28" si="4798">NEG28*$C$28</f>
        <v>6.0524696335519237E+65</v>
      </c>
      <c r="NEK28" s="357">
        <f t="shared" ref="NEK28" si="4799">NEI28*$C$28</f>
        <v>6.2340437225584817E+65</v>
      </c>
      <c r="NEM28" s="357">
        <f t="shared" ref="NEM28" si="4800">NEK28*$C$28</f>
        <v>6.4210650342352361E+65</v>
      </c>
      <c r="NEO28" s="357">
        <f t="shared" ref="NEO28" si="4801">NEM28*$C$28</f>
        <v>6.6136969852622936E+65</v>
      </c>
      <c r="NEQ28" s="357">
        <f t="shared" ref="NEQ28" si="4802">NEO28*$C$28</f>
        <v>6.8121078948201629E+65</v>
      </c>
      <c r="NES28" s="357">
        <f t="shared" ref="NES28" si="4803">NEQ28*$C$28</f>
        <v>7.0164711316647676E+65</v>
      </c>
      <c r="NEU28" s="357">
        <f t="shared" ref="NEU28" si="4804">NES28*$C$28</f>
        <v>7.2269652656147107E+65</v>
      </c>
      <c r="NEW28" s="357">
        <f t="shared" ref="NEW28" si="4805">NEU28*$C$28</f>
        <v>7.4437742235831522E+65</v>
      </c>
      <c r="NEY28" s="357">
        <f t="shared" ref="NEY28" si="4806">NEW28*$C$28</f>
        <v>7.667087450290647E+65</v>
      </c>
      <c r="NFA28" s="357">
        <f t="shared" ref="NFA28" si="4807">NEY28*$C$28</f>
        <v>7.8971000737993663E+65</v>
      </c>
      <c r="NFC28" s="357">
        <f t="shared" ref="NFC28" si="4808">NFA28*$C$28</f>
        <v>8.1340130760133472E+65</v>
      </c>
      <c r="NFE28" s="357">
        <f t="shared" ref="NFE28" si="4809">NFC28*$C$28</f>
        <v>8.3780334682937483E+65</v>
      </c>
      <c r="NFG28" s="357">
        <f t="shared" ref="NFG28" si="4810">NFE28*$C$28</f>
        <v>8.6293744723425614E+65</v>
      </c>
      <c r="NFI28" s="357">
        <f t="shared" ref="NFI28" si="4811">NFG28*$C$28</f>
        <v>8.8882557065128384E+65</v>
      </c>
      <c r="NFK28" s="357">
        <f t="shared" ref="NFK28" si="4812">NFI28*$C$28</f>
        <v>9.1549033777082244E+65</v>
      </c>
      <c r="NFM28" s="357">
        <f t="shared" ref="NFM28" si="4813">NFK28*$C$28</f>
        <v>9.4295504790394705E+65</v>
      </c>
      <c r="NFO28" s="357">
        <f t="shared" ref="NFO28" si="4814">NFM28*$C$28</f>
        <v>9.7124369934106548E+65</v>
      </c>
      <c r="NFQ28" s="357">
        <f t="shared" ref="NFQ28" si="4815">NFO28*$C$28</f>
        <v>1.0003810103212975E+66</v>
      </c>
      <c r="NFS28" s="357">
        <f t="shared" ref="NFS28" si="4816">NFQ28*$C$28</f>
        <v>1.0303924406309365E+66</v>
      </c>
      <c r="NFU28" s="357">
        <f t="shared" ref="NFU28" si="4817">NFS28*$C$28</f>
        <v>1.0613042138498646E+66</v>
      </c>
      <c r="NFW28" s="357">
        <f t="shared" ref="NFW28" si="4818">NFU28*$C$28</f>
        <v>1.0931433402653606E+66</v>
      </c>
      <c r="NFY28" s="357">
        <f t="shared" ref="NFY28" si="4819">NFW28*$C$28</f>
        <v>1.1259376404733215E+66</v>
      </c>
      <c r="NGA28" s="357">
        <f t="shared" ref="NGA28" si="4820">NFY28*$C$28</f>
        <v>1.1597157696875211E+66</v>
      </c>
      <c r="NGC28" s="357">
        <f t="shared" ref="NGC28" si="4821">NGA28*$C$28</f>
        <v>1.1945072427781468E+66</v>
      </c>
      <c r="NGE28" s="357">
        <f t="shared" ref="NGE28" si="4822">NGC28*$C$28</f>
        <v>1.2303424600614913E+66</v>
      </c>
      <c r="NGG28" s="357">
        <f t="shared" ref="NGG28" si="4823">NGE28*$C$28</f>
        <v>1.267252733863336E+66</v>
      </c>
      <c r="NGI28" s="357">
        <f t="shared" ref="NGI28" si="4824">NGG28*$C$28</f>
        <v>1.3052703158792361E+66</v>
      </c>
      <c r="NGK28" s="357">
        <f t="shared" ref="NGK28" si="4825">NGI28*$C$28</f>
        <v>1.3444284253556132E+66</v>
      </c>
      <c r="NGM28" s="357">
        <f t="shared" ref="NGM28" si="4826">NGK28*$C$28</f>
        <v>1.3847612781162815E+66</v>
      </c>
      <c r="NGO28" s="357">
        <f t="shared" ref="NGO28" si="4827">NGM28*$C$28</f>
        <v>1.42630411645977E+66</v>
      </c>
      <c r="NGQ28" s="357">
        <f t="shared" ref="NGQ28" si="4828">NGO28*$C$28</f>
        <v>1.4690932399535631E+66</v>
      </c>
      <c r="NGS28" s="357">
        <f t="shared" ref="NGS28" si="4829">NGQ28*$C$28</f>
        <v>1.5131660371521701E+66</v>
      </c>
      <c r="NGU28" s="357">
        <f t="shared" ref="NGU28" si="4830">NGS28*$C$28</f>
        <v>1.5585610182667353E+66</v>
      </c>
      <c r="NGW28" s="357">
        <f t="shared" ref="NGW28" si="4831">NGU28*$C$28</f>
        <v>1.6053178488147375E+66</v>
      </c>
      <c r="NGY28" s="357">
        <f t="shared" ref="NGY28" si="4832">NGW28*$C$28</f>
        <v>1.6534773842791796E+66</v>
      </c>
      <c r="NHA28" s="357">
        <f t="shared" ref="NHA28" si="4833">NGY28*$C$28</f>
        <v>1.7030817058075551E+66</v>
      </c>
      <c r="NHC28" s="357">
        <f t="shared" ref="NHC28" si="4834">NHA28*$C$28</f>
        <v>1.7541741569817819E+66</v>
      </c>
      <c r="NHE28" s="357">
        <f t="shared" ref="NHE28" si="4835">NHC28*$C$28</f>
        <v>1.8067993816912354E+66</v>
      </c>
      <c r="NHG28" s="357">
        <f t="shared" ref="NHG28" si="4836">NHE28*$C$28</f>
        <v>1.8610033631419724E+66</v>
      </c>
      <c r="NHI28" s="357">
        <f t="shared" ref="NHI28" si="4837">NHG28*$C$28</f>
        <v>1.9168334640362317E+66</v>
      </c>
      <c r="NHK28" s="357">
        <f t="shared" ref="NHK28" si="4838">NHI28*$C$28</f>
        <v>1.9743384679573188E+66</v>
      </c>
      <c r="NHM28" s="357">
        <f t="shared" ref="NHM28" si="4839">NHK28*$C$28</f>
        <v>2.0335686219960386E+66</v>
      </c>
      <c r="NHO28" s="357">
        <f t="shared" ref="NHO28" si="4840">NHM28*$C$28</f>
        <v>2.0945756806559199E+66</v>
      </c>
      <c r="NHQ28" s="357">
        <f t="shared" ref="NHQ28" si="4841">NHO28*$C$28</f>
        <v>2.1574129510755976E+66</v>
      </c>
      <c r="NHS28" s="357">
        <f t="shared" ref="NHS28" si="4842">NHQ28*$C$28</f>
        <v>2.2221353396078657E+66</v>
      </c>
      <c r="NHU28" s="357">
        <f t="shared" ref="NHU28" si="4843">NHS28*$C$28</f>
        <v>2.2887993997961016E+66</v>
      </c>
      <c r="NHW28" s="357">
        <f t="shared" ref="NHW28" si="4844">NHU28*$C$28</f>
        <v>2.3574633817899849E+66</v>
      </c>
      <c r="NHY28" s="357">
        <f t="shared" ref="NHY28" si="4845">NHW28*$C$28</f>
        <v>2.4281872832436843E+66</v>
      </c>
      <c r="NIA28" s="357">
        <f t="shared" ref="NIA28" si="4846">NHY28*$C$28</f>
        <v>2.5010329017409949E+66</v>
      </c>
      <c r="NIC28" s="357">
        <f t="shared" ref="NIC28" si="4847">NIA28*$C$28</f>
        <v>2.5760638887932249E+66</v>
      </c>
      <c r="NIE28" s="357">
        <f t="shared" ref="NIE28" si="4848">NIC28*$C$28</f>
        <v>2.6533458054570217E+66</v>
      </c>
      <c r="NIG28" s="357">
        <f t="shared" ref="NIG28" si="4849">NIE28*$C$28</f>
        <v>2.7329461796207326E+66</v>
      </c>
      <c r="NII28" s="357">
        <f t="shared" ref="NII28" si="4850">NIG28*$C$28</f>
        <v>2.8149345650093548E+66</v>
      </c>
      <c r="NIK28" s="357">
        <f t="shared" ref="NIK28" si="4851">NII28*$C$28</f>
        <v>2.8993826019596355E+66</v>
      </c>
      <c r="NIM28" s="357">
        <f t="shared" ref="NIM28" si="4852">NIK28*$C$28</f>
        <v>2.9863640800184245E+66</v>
      </c>
      <c r="NIO28" s="357">
        <f t="shared" ref="NIO28" si="4853">NIM28*$C$28</f>
        <v>3.0759550024189774E+66</v>
      </c>
      <c r="NIQ28" s="357">
        <f t="shared" ref="NIQ28" si="4854">NIO28*$C$28</f>
        <v>3.1682336524915467E+66</v>
      </c>
      <c r="NIS28" s="357">
        <f t="shared" ref="NIS28" si="4855">NIQ28*$C$28</f>
        <v>3.263280662066293E+66</v>
      </c>
      <c r="NIU28" s="357">
        <f t="shared" ref="NIU28" si="4856">NIS28*$C$28</f>
        <v>3.361179081928282E+66</v>
      </c>
      <c r="NIW28" s="357">
        <f t="shared" ref="NIW28" si="4857">NIU28*$C$28</f>
        <v>3.4620144543861309E+66</v>
      </c>
      <c r="NIY28" s="357">
        <f t="shared" ref="NIY28" si="4858">NIW28*$C$28</f>
        <v>3.5658748880177148E+66</v>
      </c>
      <c r="NJA28" s="357">
        <f t="shared" ref="NJA28" si="4859">NIY28*$C$28</f>
        <v>3.6728511346582465E+66</v>
      </c>
      <c r="NJC28" s="357">
        <f t="shared" ref="NJC28" si="4860">NJA28*$C$28</f>
        <v>3.7830366686979942E+66</v>
      </c>
      <c r="NJE28" s="357">
        <f t="shared" ref="NJE28" si="4861">NJC28*$C$28</f>
        <v>3.8965277687589339E+66</v>
      </c>
      <c r="NJG28" s="357">
        <f t="shared" ref="NJG28" si="4862">NJE28*$C$28</f>
        <v>4.0134236018217024E+66</v>
      </c>
      <c r="NJI28" s="357">
        <f t="shared" ref="NJI28" si="4863">NJG28*$C$28</f>
        <v>4.1338263098763539E+66</v>
      </c>
      <c r="NJK28" s="357">
        <f t="shared" ref="NJK28" si="4864">NJI28*$C$28</f>
        <v>4.2578410991726449E+66</v>
      </c>
      <c r="NJM28" s="357">
        <f t="shared" ref="NJM28" si="4865">NJK28*$C$28</f>
        <v>4.3855763321478242E+66</v>
      </c>
      <c r="NJO28" s="357">
        <f t="shared" ref="NJO28" si="4866">NJM28*$C$28</f>
        <v>4.5171436221122588E+66</v>
      </c>
      <c r="NJQ28" s="357">
        <f t="shared" ref="NJQ28" si="4867">NJO28*$C$28</f>
        <v>4.6526579307756264E+66</v>
      </c>
      <c r="NJS28" s="357">
        <f t="shared" ref="NJS28" si="4868">NJQ28*$C$28</f>
        <v>4.7922376686988951E+66</v>
      </c>
      <c r="NJU28" s="357">
        <f t="shared" ref="NJU28" si="4869">NJS28*$C$28</f>
        <v>4.9360047987598623E+66</v>
      </c>
      <c r="NJW28" s="357">
        <f t="shared" ref="NJW28" si="4870">NJU28*$C$28</f>
        <v>5.0840849427226587E+66</v>
      </c>
      <c r="NJY28" s="357">
        <f t="shared" ref="NJY28" si="4871">NJW28*$C$28</f>
        <v>5.2366074910043389E+66</v>
      </c>
      <c r="NKA28" s="357">
        <f t="shared" ref="NKA28" si="4872">NJY28*$C$28</f>
        <v>5.3937057157344695E+66</v>
      </c>
      <c r="NKC28" s="357">
        <f t="shared" ref="NKC28" si="4873">NKA28*$C$28</f>
        <v>5.5555168872065037E+66</v>
      </c>
      <c r="NKE28" s="357">
        <f t="shared" ref="NKE28" si="4874">NKC28*$C$28</f>
        <v>5.7221823938226989E+66</v>
      </c>
      <c r="NKG28" s="357">
        <f t="shared" ref="NKG28" si="4875">NKE28*$C$28</f>
        <v>5.89384786563738E+66</v>
      </c>
      <c r="NKI28" s="357">
        <f t="shared" ref="NKI28" si="4876">NKG28*$C$28</f>
        <v>6.0706633016065014E+66</v>
      </c>
      <c r="NKK28" s="357">
        <f t="shared" ref="NKK28" si="4877">NKI28*$C$28</f>
        <v>6.2527832006546968E+66</v>
      </c>
      <c r="NKM28" s="357">
        <f t="shared" ref="NKM28" si="4878">NKK28*$C$28</f>
        <v>6.4403666966743377E+66</v>
      </c>
      <c r="NKO28" s="357">
        <f t="shared" ref="NKO28" si="4879">NKM28*$C$28</f>
        <v>6.6335776975745677E+66</v>
      </c>
      <c r="NKQ28" s="357">
        <f t="shared" ref="NKQ28" si="4880">NKO28*$C$28</f>
        <v>6.8325850285018053E+66</v>
      </c>
      <c r="NKS28" s="357">
        <f t="shared" ref="NKS28" si="4881">NKQ28*$C$28</f>
        <v>7.0375625793568591E+66</v>
      </c>
      <c r="NKU28" s="357">
        <f t="shared" ref="NKU28" si="4882">NKS28*$C$28</f>
        <v>7.2486894567375646E+66</v>
      </c>
      <c r="NKW28" s="357">
        <f t="shared" ref="NKW28" si="4883">NKU28*$C$28</f>
        <v>7.4661501404396923E+66</v>
      </c>
      <c r="NKY28" s="357">
        <f t="shared" ref="NKY28" si="4884">NKW28*$C$28</f>
        <v>7.6901346446528827E+66</v>
      </c>
      <c r="NLA28" s="357">
        <f t="shared" ref="NLA28" si="4885">NKY28*$C$28</f>
        <v>7.920838683992469E+66</v>
      </c>
      <c r="NLC28" s="357">
        <f t="shared" ref="NLC28" si="4886">NLA28*$C$28</f>
        <v>8.1584638445122426E+66</v>
      </c>
      <c r="NLE28" s="357">
        <f t="shared" ref="NLE28" si="4887">NLC28*$C$28</f>
        <v>8.4032177598476103E+66</v>
      </c>
      <c r="NLG28" s="357">
        <f t="shared" ref="NLG28" si="4888">NLE28*$C$28</f>
        <v>8.6553142926430384E+66</v>
      </c>
      <c r="NLI28" s="357">
        <f t="shared" ref="NLI28" si="4889">NLG28*$C$28</f>
        <v>8.9149737214223299E+66</v>
      </c>
      <c r="NLK28" s="357">
        <f t="shared" ref="NLK28" si="4890">NLI28*$C$28</f>
        <v>9.1824229330650002E+66</v>
      </c>
      <c r="NLM28" s="357">
        <f t="shared" ref="NLM28" si="4891">NLK28*$C$28</f>
        <v>9.4578956210569509E+66</v>
      </c>
      <c r="NLO28" s="357">
        <f t="shared" ref="NLO28" si="4892">NLM28*$C$28</f>
        <v>9.7416324896886595E+66</v>
      </c>
      <c r="NLQ28" s="357">
        <f t="shared" ref="NLQ28" si="4893">NLO28*$C$28</f>
        <v>1.003388146437932E+67</v>
      </c>
      <c r="NLS28" s="357">
        <f t="shared" ref="NLS28" si="4894">NLQ28*$C$28</f>
        <v>1.03348979083107E+67</v>
      </c>
      <c r="NLU28" s="357">
        <f t="shared" ref="NLU28" si="4895">NLS28*$C$28</f>
        <v>1.0644944845560022E+67</v>
      </c>
      <c r="NLW28" s="357">
        <f t="shared" ref="NLW28" si="4896">NLU28*$C$28</f>
        <v>1.0964293190926823E+67</v>
      </c>
      <c r="NLY28" s="357">
        <f t="shared" ref="NLY28" si="4897">NLW28*$C$28</f>
        <v>1.1293221986654627E+67</v>
      </c>
      <c r="NMA28" s="357">
        <f t="shared" ref="NMA28" si="4898">NLY28*$C$28</f>
        <v>1.1632018646254266E+67</v>
      </c>
      <c r="NMC28" s="357">
        <f t="shared" ref="NMC28" si="4899">NMA28*$C$28</f>
        <v>1.1980979205641894E+67</v>
      </c>
      <c r="NME28" s="357">
        <f t="shared" ref="NME28" si="4900">NMC28*$C$28</f>
        <v>1.2340408581811151E+67</v>
      </c>
      <c r="NMG28" s="357">
        <f t="shared" ref="NMG28" si="4901">NME28*$C$28</f>
        <v>1.2710620839265486E+67</v>
      </c>
      <c r="NMI28" s="357">
        <f t="shared" ref="NMI28" si="4902">NMG28*$C$28</f>
        <v>1.309193946444345E+67</v>
      </c>
      <c r="NMK28" s="357">
        <f t="shared" ref="NMK28" si="4903">NMI28*$C$28</f>
        <v>1.3484697648376754E+67</v>
      </c>
      <c r="NMM28" s="357">
        <f t="shared" ref="NMM28" si="4904">NMK28*$C$28</f>
        <v>1.3889238577828056E+67</v>
      </c>
      <c r="NMO28" s="357">
        <f t="shared" ref="NMO28" si="4905">NMM28*$C$28</f>
        <v>1.4305915735162897E+67</v>
      </c>
      <c r="NMQ28" s="357">
        <f t="shared" ref="NMQ28" si="4906">NMO28*$C$28</f>
        <v>1.4735093207217783E+67</v>
      </c>
      <c r="NMS28" s="357">
        <f t="shared" ref="NMS28" si="4907">NMQ28*$C$28</f>
        <v>1.5177146003434317E+67</v>
      </c>
      <c r="NMU28" s="357">
        <f t="shared" ref="NMU28" si="4908">NMS28*$C$28</f>
        <v>1.5632460383537346E+67</v>
      </c>
      <c r="NMW28" s="357">
        <f t="shared" ref="NMW28" si="4909">NMU28*$C$28</f>
        <v>1.6101434195043468E+67</v>
      </c>
      <c r="NMY28" s="357">
        <f t="shared" ref="NMY28" si="4910">NMW28*$C$28</f>
        <v>1.6584477220894773E+67</v>
      </c>
      <c r="NNA28" s="357">
        <f t="shared" ref="NNA28" si="4911">NMY28*$C$28</f>
        <v>1.7082011537521616E+67</v>
      </c>
      <c r="NNC28" s="357">
        <f t="shared" ref="NNC28" si="4912">NNA28*$C$28</f>
        <v>1.7594471883647264E+67</v>
      </c>
      <c r="NNE28" s="357">
        <f t="shared" ref="NNE28" si="4913">NNC28*$C$28</f>
        <v>1.8122306040156683E+67</v>
      </c>
      <c r="NNG28" s="357">
        <f t="shared" ref="NNG28" si="4914">NNE28*$C$28</f>
        <v>1.8665975221361386E+67</v>
      </c>
      <c r="NNI28" s="357">
        <f t="shared" ref="NNI28" si="4915">NNG28*$C$28</f>
        <v>1.9225954478002228E+67</v>
      </c>
      <c r="NNK28" s="357">
        <f t="shared" ref="NNK28" si="4916">NNI28*$C$28</f>
        <v>1.9802733112342296E+67</v>
      </c>
      <c r="NNM28" s="357">
        <f t="shared" ref="NNM28" si="4917">NNK28*$C$28</f>
        <v>2.0396815105712565E+67</v>
      </c>
      <c r="NNO28" s="357">
        <f t="shared" ref="NNO28" si="4918">NNM28*$C$28</f>
        <v>2.1008719558883942E+67</v>
      </c>
      <c r="NNQ28" s="357">
        <f t="shared" ref="NNQ28" si="4919">NNO28*$C$28</f>
        <v>2.1638981145650462E+67</v>
      </c>
      <c r="NNS28" s="357">
        <f t="shared" ref="NNS28" si="4920">NNQ28*$C$28</f>
        <v>2.2288150580019977E+67</v>
      </c>
      <c r="NNU28" s="357">
        <f t="shared" ref="NNU28" si="4921">NNS28*$C$28</f>
        <v>2.2956795097420577E+67</v>
      </c>
      <c r="NNW28" s="357">
        <f t="shared" ref="NNW28" si="4922">NNU28*$C$28</f>
        <v>2.3645498950343194E+67</v>
      </c>
      <c r="NNY28" s="357">
        <f t="shared" ref="NNY28" si="4923">NNW28*$C$28</f>
        <v>2.4354863918853491E+67</v>
      </c>
      <c r="NOA28" s="357">
        <f t="shared" ref="NOA28" si="4924">NNY28*$C$28</f>
        <v>2.5085509836419096E+67</v>
      </c>
      <c r="NOC28" s="357">
        <f t="shared" ref="NOC28" si="4925">NOA28*$C$28</f>
        <v>2.5838075131511671E+67</v>
      </c>
      <c r="NOE28" s="357">
        <f t="shared" ref="NOE28" si="4926">NOC28*$C$28</f>
        <v>2.6613217385457021E+67</v>
      </c>
      <c r="NOG28" s="357">
        <f t="shared" ref="NOG28" si="4927">NOE28*$C$28</f>
        <v>2.7411613907020735E+67</v>
      </c>
      <c r="NOI28" s="357">
        <f t="shared" ref="NOI28" si="4928">NOG28*$C$28</f>
        <v>2.8233962324231355E+67</v>
      </c>
      <c r="NOK28" s="357">
        <f t="shared" ref="NOK28" si="4929">NOI28*$C$28</f>
        <v>2.9080981193958298E+67</v>
      </c>
      <c r="NOM28" s="357">
        <f t="shared" ref="NOM28" si="4930">NOK28*$C$28</f>
        <v>2.9953410629777048E+67</v>
      </c>
      <c r="NOO28" s="357">
        <f t="shared" ref="NOO28" si="4931">NOM28*$C$28</f>
        <v>3.085201294867036E+67</v>
      </c>
      <c r="NOQ28" s="357">
        <f t="shared" ref="NOQ28" si="4932">NOO28*$C$28</f>
        <v>3.177757333713047E+67</v>
      </c>
      <c r="NOS28" s="357">
        <f t="shared" ref="NOS28" si="4933">NOQ28*$C$28</f>
        <v>3.2730900537244385E+67</v>
      </c>
      <c r="NOU28" s="357">
        <f t="shared" ref="NOU28" si="4934">NOS28*$C$28</f>
        <v>3.371282755336172E+67</v>
      </c>
      <c r="NOW28" s="357">
        <f t="shared" ref="NOW28" si="4935">NOU28*$C$28</f>
        <v>3.4724212379962572E+67</v>
      </c>
      <c r="NOY28" s="357">
        <f t="shared" ref="NOY28" si="4936">NOW28*$C$28</f>
        <v>3.5765938751361449E+67</v>
      </c>
      <c r="NPA28" s="357">
        <f t="shared" ref="NPA28" si="4937">NOY28*$C$28</f>
        <v>3.6838916913902293E+67</v>
      </c>
      <c r="NPC28" s="357">
        <f t="shared" ref="NPC28" si="4938">NPA28*$C$28</f>
        <v>3.7944084421319361E+67</v>
      </c>
      <c r="NPE28" s="357">
        <f t="shared" ref="NPE28" si="4939">NPC28*$C$28</f>
        <v>3.9082406953958941E+67</v>
      </c>
      <c r="NPG28" s="357">
        <f t="shared" ref="NPG28" si="4940">NPE28*$C$28</f>
        <v>4.0254879162577708E+67</v>
      </c>
      <c r="NPI28" s="357">
        <f t="shared" ref="NPI28" si="4941">NPG28*$C$28</f>
        <v>4.1462525537455044E+67</v>
      </c>
      <c r="NPK28" s="357">
        <f t="shared" ref="NPK28" si="4942">NPI28*$C$28</f>
        <v>4.2706401303578696E+67</v>
      </c>
      <c r="NPM28" s="357">
        <f t="shared" ref="NPM28" si="4943">NPK28*$C$28</f>
        <v>4.3987593342686058E+67</v>
      </c>
      <c r="NPO28" s="357">
        <f t="shared" ref="NPO28" si="4944">NPM28*$C$28</f>
        <v>4.5307221142966638E+67</v>
      </c>
      <c r="NPQ28" s="357">
        <f t="shared" ref="NPQ28" si="4945">NPO28*$C$28</f>
        <v>4.6666437777255641E+67</v>
      </c>
      <c r="NPS28" s="357">
        <f t="shared" ref="NPS28" si="4946">NPQ28*$C$28</f>
        <v>4.806643091057331E+67</v>
      </c>
      <c r="NPU28" s="357">
        <f t="shared" ref="NPU28" si="4947">NPS28*$C$28</f>
        <v>4.950842383789051E+67</v>
      </c>
      <c r="NPW28" s="357">
        <f t="shared" ref="NPW28" si="4948">NPU28*$C$28</f>
        <v>5.0993676553027226E+67</v>
      </c>
      <c r="NPY28" s="357">
        <f t="shared" ref="NPY28" si="4949">NPW28*$C$28</f>
        <v>5.2523486849618045E+67</v>
      </c>
      <c r="NQA28" s="357">
        <f t="shared" ref="NQA28" si="4950">NPY28*$C$28</f>
        <v>5.4099191455106587E+67</v>
      </c>
      <c r="NQC28" s="357">
        <f t="shared" ref="NQC28" si="4951">NQA28*$C$28</f>
        <v>5.5722167198759784E+67</v>
      </c>
      <c r="NQE28" s="357">
        <f t="shared" ref="NQE28" si="4952">NQC28*$C$28</f>
        <v>5.7393832214722576E+67</v>
      </c>
      <c r="NQG28" s="357">
        <f t="shared" ref="NQG28" si="4953">NQE28*$C$28</f>
        <v>5.9115647181164251E+67</v>
      </c>
      <c r="NQI28" s="357">
        <f t="shared" ref="NQI28" si="4954">NQG28*$C$28</f>
        <v>6.0889116596599176E+67</v>
      </c>
      <c r="NQK28" s="357">
        <f t="shared" ref="NQK28" si="4955">NQI28*$C$28</f>
        <v>6.2715790094497148E+67</v>
      </c>
      <c r="NQM28" s="357">
        <f t="shared" ref="NQM28" si="4956">NQK28*$C$28</f>
        <v>6.4597263797332061E+67</v>
      </c>
      <c r="NQO28" s="357">
        <f t="shared" ref="NQO28" si="4957">NQM28*$C$28</f>
        <v>6.6535181711252026E+67</v>
      </c>
      <c r="NQQ28" s="357">
        <f t="shared" ref="NQQ28" si="4958">NQO28*$C$28</f>
        <v>6.8531237162589585E+67</v>
      </c>
      <c r="NQS28" s="357">
        <f t="shared" ref="NQS28" si="4959">NQQ28*$C$28</f>
        <v>7.0587174277467275E+67</v>
      </c>
      <c r="NQU28" s="357">
        <f t="shared" ref="NQU28" si="4960">NQS28*$C$28</f>
        <v>7.2704789505791297E+67</v>
      </c>
      <c r="NQW28" s="357">
        <f t="shared" ref="NQW28" si="4961">NQU28*$C$28</f>
        <v>7.4885933190965043E+67</v>
      </c>
      <c r="NQY28" s="357">
        <f t="shared" ref="NQY28" si="4962">NQW28*$C$28</f>
        <v>7.7132511186694002E+67</v>
      </c>
      <c r="NRA28" s="357">
        <f t="shared" ref="NRA28" si="4963">NQY28*$C$28</f>
        <v>7.9446486522294828E+67</v>
      </c>
      <c r="NRC28" s="357">
        <f t="shared" ref="NRC28" si="4964">NRA28*$C$28</f>
        <v>8.1829881117963678E+67</v>
      </c>
      <c r="NRE28" s="357">
        <f t="shared" ref="NRE28" si="4965">NRC28*$C$28</f>
        <v>8.4284777551502586E+67</v>
      </c>
      <c r="NRG28" s="357">
        <f t="shared" ref="NRG28" si="4966">NRE28*$C$28</f>
        <v>8.6813320878047671E+67</v>
      </c>
      <c r="NRI28" s="357">
        <f t="shared" ref="NRI28" si="4967">NRG28*$C$28</f>
        <v>8.9417720504389106E+67</v>
      </c>
      <c r="NRK28" s="357">
        <f t="shared" ref="NRK28" si="4968">NRI28*$C$28</f>
        <v>9.2100252119520781E+67</v>
      </c>
      <c r="NRM28" s="357">
        <f t="shared" ref="NRM28" si="4969">NRK28*$C$28</f>
        <v>9.4863259683106404E+67</v>
      </c>
      <c r="NRO28" s="357">
        <f t="shared" ref="NRO28" si="4970">NRM28*$C$28</f>
        <v>9.7709157473599595E+67</v>
      </c>
      <c r="NRQ28" s="357">
        <f t="shared" ref="NRQ28" si="4971">NRO28*$C$28</f>
        <v>1.0064043219780759E+68</v>
      </c>
      <c r="NRS28" s="357">
        <f t="shared" ref="NRS28" si="4972">NRQ28*$C$28</f>
        <v>1.0365964516374181E+68</v>
      </c>
      <c r="NRU28" s="357">
        <f t="shared" ref="NRU28" si="4973">NRS28*$C$28</f>
        <v>1.0676943451865407E+68</v>
      </c>
      <c r="NRW28" s="357">
        <f t="shared" ref="NRW28" si="4974">NRU28*$C$28</f>
        <v>1.0997251755421368E+68</v>
      </c>
      <c r="NRY28" s="357">
        <f t="shared" ref="NRY28" si="4975">NRW28*$C$28</f>
        <v>1.132716930808401E+68</v>
      </c>
      <c r="NSA28" s="357">
        <f t="shared" ref="NSA28" si="4976">NRY28*$C$28</f>
        <v>1.1666984387326531E+68</v>
      </c>
      <c r="NSC28" s="357">
        <f t="shared" ref="NSC28" si="4977">NSA28*$C$28</f>
        <v>1.2016993918946329E+68</v>
      </c>
      <c r="NSE28" s="357">
        <f t="shared" ref="NSE28" si="4978">NSC28*$C$28</f>
        <v>1.2377503736514718E+68</v>
      </c>
      <c r="NSG28" s="357">
        <f t="shared" ref="NSG28" si="4979">NSE28*$C$28</f>
        <v>1.274882884861016E+68</v>
      </c>
      <c r="NSI28" s="357">
        <f t="shared" ref="NSI28" si="4980">NSG28*$C$28</f>
        <v>1.3131293714068464E+68</v>
      </c>
      <c r="NSK28" s="357">
        <f t="shared" ref="NSK28" si="4981">NSI28*$C$28</f>
        <v>1.3525232525490519E+68</v>
      </c>
      <c r="NSM28" s="357">
        <f t="shared" ref="NSM28" si="4982">NSK28*$C$28</f>
        <v>1.3930989501255234E+68</v>
      </c>
      <c r="NSO28" s="357">
        <f t="shared" ref="NSO28" si="4983">NSM28*$C$28</f>
        <v>1.434891918629289E+68</v>
      </c>
      <c r="NSQ28" s="357">
        <f t="shared" ref="NSQ28" si="4984">NSO28*$C$28</f>
        <v>1.4779386761881677E+68</v>
      </c>
      <c r="NSS28" s="357">
        <f t="shared" ref="NSS28" si="4985">NSQ28*$C$28</f>
        <v>1.5222768364738128E+68</v>
      </c>
      <c r="NSU28" s="357">
        <f t="shared" ref="NSU28" si="4986">NSS28*$C$28</f>
        <v>1.5679451415680271E+68</v>
      </c>
      <c r="NSW28" s="357">
        <f t="shared" ref="NSW28" si="4987">NSU28*$C$28</f>
        <v>1.6149834958150679E+68</v>
      </c>
      <c r="NSY28" s="357">
        <f t="shared" ref="NSY28" si="4988">NSW28*$C$28</f>
        <v>1.6634330006895199E+68</v>
      </c>
      <c r="NTA28" s="357">
        <f t="shared" ref="NTA28" si="4989">NSY28*$C$28</f>
        <v>1.7133359907102056E+68</v>
      </c>
      <c r="NTC28" s="357">
        <f t="shared" ref="NTC28" si="4990">NTA28*$C$28</f>
        <v>1.7647360704315118E+68</v>
      </c>
      <c r="NTE28" s="357">
        <f t="shared" ref="NTE28" si="4991">NTC28*$C$28</f>
        <v>1.8176781525444572E+68</v>
      </c>
      <c r="NTG28" s="357">
        <f t="shared" ref="NTG28" si="4992">NTE28*$C$28</f>
        <v>1.872208497120791E+68</v>
      </c>
      <c r="NTI28" s="357">
        <f t="shared" ref="NTI28" si="4993">NTG28*$C$28</f>
        <v>1.9283747520344149E+68</v>
      </c>
      <c r="NTK28" s="357">
        <f t="shared" ref="NTK28" si="4994">NTI28*$C$28</f>
        <v>1.9862259945954474E+68</v>
      </c>
      <c r="NTM28" s="357">
        <f t="shared" ref="NTM28" si="4995">NTK28*$C$28</f>
        <v>2.0458127744333108E+68</v>
      </c>
      <c r="NTO28" s="357">
        <f t="shared" ref="NTO28" si="4996">NTM28*$C$28</f>
        <v>2.1071871576663103E+68</v>
      </c>
      <c r="NTQ28" s="357">
        <f t="shared" ref="NTQ28" si="4997">NTO28*$C$28</f>
        <v>2.1704027723962997E+68</v>
      </c>
      <c r="NTS28" s="357">
        <f t="shared" ref="NTS28" si="4998">NTQ28*$C$28</f>
        <v>2.2355148555681887E+68</v>
      </c>
      <c r="NTU28" s="357">
        <f t="shared" ref="NTU28" si="4999">NTS28*$C$28</f>
        <v>2.3025803012352342E+68</v>
      </c>
      <c r="NTW28" s="357">
        <f t="shared" ref="NTW28" si="5000">NTU28*$C$28</f>
        <v>2.3716577102722911E+68</v>
      </c>
      <c r="NTY28" s="357">
        <f t="shared" ref="NTY28" si="5001">NTW28*$C$28</f>
        <v>2.4428074415804598E+68</v>
      </c>
      <c r="NUA28" s="357">
        <f t="shared" ref="NUA28" si="5002">NTY28*$C$28</f>
        <v>2.5160916648278735E+68</v>
      </c>
      <c r="NUC28" s="357">
        <f t="shared" ref="NUC28" si="5003">NUA28*$C$28</f>
        <v>2.5915744147727099E+68</v>
      </c>
      <c r="NUE28" s="357">
        <f t="shared" ref="NUE28" si="5004">NUC28*$C$28</f>
        <v>2.6693216472158914E+68</v>
      </c>
      <c r="NUG28" s="357">
        <f t="shared" ref="NUG28" si="5005">NUE28*$C$28</f>
        <v>2.7494012966323681E+68</v>
      </c>
      <c r="NUI28" s="357">
        <f t="shared" ref="NUI28" si="5006">NUG28*$C$28</f>
        <v>2.8318833355313392E+68</v>
      </c>
      <c r="NUK28" s="357">
        <f t="shared" ref="NUK28" si="5007">NUI28*$C$28</f>
        <v>2.9168398355972795E+68</v>
      </c>
      <c r="NUM28" s="357">
        <f t="shared" ref="NUM28" si="5008">NUK28*$C$28</f>
        <v>3.0043450306651981E+68</v>
      </c>
      <c r="NUO28" s="357">
        <f t="shared" ref="NUO28" si="5009">NUM28*$C$28</f>
        <v>3.0944753815851539E+68</v>
      </c>
      <c r="NUQ28" s="357">
        <f t="shared" ref="NUQ28" si="5010">NUO28*$C$28</f>
        <v>3.1873096430327086E+68</v>
      </c>
      <c r="NUS28" s="357">
        <f t="shared" ref="NUS28" si="5011">NUQ28*$C$28</f>
        <v>3.28292893232369E+68</v>
      </c>
      <c r="NUU28" s="357">
        <f t="shared" ref="NUU28" si="5012">NUS28*$C$28</f>
        <v>3.3814168002934009E+68</v>
      </c>
      <c r="NUW28" s="357">
        <f t="shared" ref="NUW28" si="5013">NUU28*$C$28</f>
        <v>3.4828593043022028E+68</v>
      </c>
      <c r="NUY28" s="357">
        <f t="shared" ref="NUY28" si="5014">NUW28*$C$28</f>
        <v>3.5873450834312691E+68</v>
      </c>
      <c r="NVA28" s="357">
        <f t="shared" ref="NVA28" si="5015">NUY28*$C$28</f>
        <v>3.6949654359342075E+68</v>
      </c>
      <c r="NVC28" s="357">
        <f t="shared" ref="NVC28" si="5016">NVA28*$C$28</f>
        <v>3.805814399012234E+68</v>
      </c>
      <c r="NVE28" s="357">
        <f t="shared" ref="NVE28" si="5017">NVC28*$C$28</f>
        <v>3.9199888309826013E+68</v>
      </c>
      <c r="NVG28" s="357">
        <f t="shared" ref="NVG28" si="5018">NVE28*$C$28</f>
        <v>4.0375884959120794E+68</v>
      </c>
      <c r="NVI28" s="357">
        <f t="shared" ref="NVI28" si="5019">NVG28*$C$28</f>
        <v>4.1587161507894421E+68</v>
      </c>
      <c r="NVK28" s="357">
        <f t="shared" ref="NVK28" si="5020">NVI28*$C$28</f>
        <v>4.2834776353131253E+68</v>
      </c>
      <c r="NVM28" s="357">
        <f t="shared" ref="NVM28" si="5021">NVK28*$C$28</f>
        <v>4.4119819643725191E+68</v>
      </c>
      <c r="NVO28" s="357">
        <f t="shared" ref="NVO28" si="5022">NVM28*$C$28</f>
        <v>4.544341423303695E+68</v>
      </c>
      <c r="NVQ28" s="357">
        <f t="shared" ref="NVQ28" si="5023">NVO28*$C$28</f>
        <v>4.6806716660028058E+68</v>
      </c>
      <c r="NVS28" s="357">
        <f t="shared" ref="NVS28" si="5024">NVQ28*$C$28</f>
        <v>4.8210918159828904E+68</v>
      </c>
      <c r="NVU28" s="357">
        <f t="shared" ref="NVU28" si="5025">NVS28*$C$28</f>
        <v>4.9657245704623775E+68</v>
      </c>
      <c r="NVW28" s="357">
        <f t="shared" ref="NVW28" si="5026">NVU28*$C$28</f>
        <v>5.1146963075762495E+68</v>
      </c>
      <c r="NVY28" s="357">
        <f t="shared" ref="NVY28" si="5027">NVW28*$C$28</f>
        <v>5.2681371968035372E+68</v>
      </c>
      <c r="NWA28" s="357">
        <f t="shared" ref="NWA28" si="5028">NVY28*$C$28</f>
        <v>5.4261813127076439E+68</v>
      </c>
      <c r="NWC28" s="357">
        <f t="shared" ref="NWC28" si="5029">NWA28*$C$28</f>
        <v>5.588966752088873E+68</v>
      </c>
      <c r="NWE28" s="357">
        <f t="shared" ref="NWE28" si="5030">NWC28*$C$28</f>
        <v>5.7566357546515397E+68</v>
      </c>
      <c r="NWG28" s="357">
        <f t="shared" ref="NWG28" si="5031">NWE28*$C$28</f>
        <v>5.9293348272910857E+68</v>
      </c>
      <c r="NWI28" s="357">
        <f t="shared" ref="NWI28" si="5032">NWG28*$C$28</f>
        <v>6.1072148721098187E+68</v>
      </c>
      <c r="NWK28" s="357">
        <f t="shared" ref="NWK28" si="5033">NWI28*$C$28</f>
        <v>6.2904313182731131E+68</v>
      </c>
      <c r="NWM28" s="357">
        <f t="shared" ref="NWM28" si="5034">NWK28*$C$28</f>
        <v>6.4791442578213066E+68</v>
      </c>
      <c r="NWO28" s="357">
        <f t="shared" ref="NWO28" si="5035">NWM28*$C$28</f>
        <v>6.6735185855559457E+68</v>
      </c>
      <c r="NWQ28" s="357">
        <f t="shared" ref="NWQ28" si="5036">NWO28*$C$28</f>
        <v>6.8737241431226239E+68</v>
      </c>
      <c r="NWS28" s="357">
        <f t="shared" ref="NWS28" si="5037">NWQ28*$C$28</f>
        <v>7.0799358674163032E+68</v>
      </c>
      <c r="NWU28" s="357">
        <f t="shared" ref="NWU28" si="5038">NWS28*$C$28</f>
        <v>7.2923339434387921E+68</v>
      </c>
      <c r="NWW28" s="357">
        <f t="shared" ref="NWW28" si="5039">NWU28*$C$28</f>
        <v>7.5111039617419563E+68</v>
      </c>
      <c r="NWY28" s="357">
        <f t="shared" ref="NWY28" si="5040">NWW28*$C$28</f>
        <v>7.7364370805942152E+68</v>
      </c>
      <c r="NXA28" s="357">
        <f t="shared" ref="NXA28" si="5041">NWY28*$C$28</f>
        <v>7.9685301930120424E+68</v>
      </c>
      <c r="NXC28" s="357">
        <f t="shared" ref="NXC28" si="5042">NXA28*$C$28</f>
        <v>8.207586098802404E+68</v>
      </c>
      <c r="NXE28" s="357">
        <f t="shared" ref="NXE28" si="5043">NXC28*$C$28</f>
        <v>8.4538136817664762E+68</v>
      </c>
      <c r="NXG28" s="357">
        <f t="shared" ref="NXG28" si="5044">NXE28*$C$28</f>
        <v>8.7074280922194698E+68</v>
      </c>
      <c r="NXI28" s="357">
        <f t="shared" ref="NXI28" si="5045">NXG28*$C$28</f>
        <v>8.9686509349860551E+68</v>
      </c>
      <c r="NXK28" s="357">
        <f t="shared" ref="NXK28" si="5046">NXI28*$C$28</f>
        <v>9.2377104630356372E+68</v>
      </c>
      <c r="NXM28" s="357">
        <f t="shared" ref="NXM28" si="5047">NXK28*$C$28</f>
        <v>9.5148417769267071E+68</v>
      </c>
      <c r="NXO28" s="357">
        <f t="shared" ref="NXO28" si="5048">NXM28*$C$28</f>
        <v>9.8002870302345078E+68</v>
      </c>
      <c r="NXQ28" s="357">
        <f t="shared" ref="NXQ28" si="5049">NXO28*$C$28</f>
        <v>1.0094295641141542E+69</v>
      </c>
      <c r="NXS28" s="357">
        <f t="shared" ref="NXS28" si="5050">NXQ28*$C$28</f>
        <v>1.039712451037579E+69</v>
      </c>
      <c r="NXU28" s="357">
        <f t="shared" ref="NXU28" si="5051">NXS28*$C$28</f>
        <v>1.0709038245687063E+69</v>
      </c>
      <c r="NXW28" s="357">
        <f t="shared" ref="NXW28" si="5052">NXU28*$C$28</f>
        <v>1.1030309393057675E+69</v>
      </c>
      <c r="NXY28" s="357">
        <f t="shared" ref="NXY28" si="5053">NXW28*$C$28</f>
        <v>1.1361218674849405E+69</v>
      </c>
      <c r="NYA28" s="357">
        <f t="shared" ref="NYA28" si="5054">NXY28*$C$28</f>
        <v>1.1702055235094888E+69</v>
      </c>
      <c r="NYC28" s="357">
        <f t="shared" ref="NYC28" si="5055">NYA28*$C$28</f>
        <v>1.2053116892147736E+69</v>
      </c>
      <c r="NYE28" s="357">
        <f t="shared" ref="NYE28" si="5056">NYC28*$C$28</f>
        <v>1.2414710398912168E+69</v>
      </c>
      <c r="NYG28" s="357">
        <f t="shared" ref="NYG28" si="5057">NYE28*$C$28</f>
        <v>1.2787151710879534E+69</v>
      </c>
      <c r="NYI28" s="357">
        <f t="shared" ref="NYI28" si="5058">NYG28*$C$28</f>
        <v>1.3170766262205919E+69</v>
      </c>
      <c r="NYK28" s="357">
        <f t="shared" ref="NYK28" si="5059">NYI28*$C$28</f>
        <v>1.3565889250072098E+69</v>
      </c>
      <c r="NYM28" s="357">
        <f t="shared" ref="NYM28" si="5060">NYK28*$C$28</f>
        <v>1.3972865927574261E+69</v>
      </c>
      <c r="NYO28" s="357">
        <f t="shared" ref="NYO28" si="5061">NYM28*$C$28</f>
        <v>1.4392051905401489E+69</v>
      </c>
      <c r="NYQ28" s="357">
        <f t="shared" ref="NYQ28" si="5062">NYO28*$C$28</f>
        <v>1.4823813462563533E+69</v>
      </c>
      <c r="NYS28" s="357">
        <f t="shared" ref="NYS28" si="5063">NYQ28*$C$28</f>
        <v>1.5268527866440439E+69</v>
      </c>
      <c r="NYU28" s="357">
        <f t="shared" ref="NYU28" si="5064">NYS28*$C$28</f>
        <v>1.5726583702433652E+69</v>
      </c>
      <c r="NYW28" s="357">
        <f t="shared" ref="NYW28" si="5065">NYU28*$C$28</f>
        <v>1.6198381213506663E+69</v>
      </c>
      <c r="NYY28" s="357">
        <f t="shared" ref="NYY28" si="5066">NYW28*$C$28</f>
        <v>1.6684332649911862E+69</v>
      </c>
      <c r="NZA28" s="357">
        <f t="shared" ref="NZA28" si="5067">NYY28*$C$28</f>
        <v>1.7184862629409219E+69</v>
      </c>
      <c r="NZC28" s="357">
        <f t="shared" ref="NZC28" si="5068">NZA28*$C$28</f>
        <v>1.7700408508291496E+69</v>
      </c>
      <c r="NZE28" s="357">
        <f t="shared" ref="NZE28" si="5069">NZC28*$C$28</f>
        <v>1.823142076354024E+69</v>
      </c>
      <c r="NZG28" s="357">
        <f t="shared" ref="NZG28" si="5070">NZE28*$C$28</f>
        <v>1.8778363386446446E+69</v>
      </c>
      <c r="NZI28" s="357">
        <f t="shared" ref="NZI28" si="5071">NZG28*$C$28</f>
        <v>1.9341714288039841E+69</v>
      </c>
      <c r="NZK28" s="357">
        <f t="shared" ref="NZK28" si="5072">NZI28*$C$28</f>
        <v>1.9921965716681037E+69</v>
      </c>
      <c r="NZM28" s="357">
        <f t="shared" ref="NZM28" si="5073">NZK28*$C$28</f>
        <v>2.051962468818147E+69</v>
      </c>
      <c r="NZO28" s="357">
        <f t="shared" ref="NZO28" si="5074">NZM28*$C$28</f>
        <v>2.1135213428826914E+69</v>
      </c>
      <c r="NZQ28" s="357">
        <f t="shared" ref="NZQ28" si="5075">NZO28*$C$28</f>
        <v>2.1769269831691721E+69</v>
      </c>
      <c r="NZS28" s="357">
        <f t="shared" ref="NZS28" si="5076">NZQ28*$C$28</f>
        <v>2.2422347926642472E+69</v>
      </c>
      <c r="NZU28" s="357">
        <f t="shared" ref="NZU28" si="5077">NZS28*$C$28</f>
        <v>2.3095018364441746E+69</v>
      </c>
      <c r="NZW28" s="357">
        <f t="shared" ref="NZW28" si="5078">NZU28*$C$28</f>
        <v>2.3787868915375E+69</v>
      </c>
      <c r="NZY28" s="357">
        <f t="shared" ref="NZY28" si="5079">NZW28*$C$28</f>
        <v>2.4501504982836251E+69</v>
      </c>
      <c r="OAA28" s="357">
        <f t="shared" ref="OAA28" si="5080">NZY28*$C$28</f>
        <v>2.5236550132321341E+69</v>
      </c>
      <c r="OAC28" s="357">
        <f t="shared" ref="OAC28" si="5081">OAA28*$C$28</f>
        <v>2.599364663629098E+69</v>
      </c>
      <c r="OAE28" s="357">
        <f t="shared" ref="OAE28" si="5082">OAC28*$C$28</f>
        <v>2.6773456035379709E+69</v>
      </c>
      <c r="OAG28" s="357">
        <f t="shared" ref="OAG28" si="5083">OAE28*$C$28</f>
        <v>2.7576659716441102E+69</v>
      </c>
      <c r="OAI28" s="357">
        <f t="shared" ref="OAI28" si="5084">OAG28*$C$28</f>
        <v>2.8403959507934337E+69</v>
      </c>
      <c r="OAK28" s="357">
        <f t="shared" ref="OAK28" si="5085">OAI28*$C$28</f>
        <v>2.9256078293172368E+69</v>
      </c>
      <c r="OAM28" s="357">
        <f t="shared" ref="OAM28" si="5086">OAK28*$C$28</f>
        <v>3.013376064196754E+69</v>
      </c>
      <c r="OAO28" s="357">
        <f t="shared" ref="OAO28" si="5087">OAM28*$C$28</f>
        <v>3.1037773461226567E+69</v>
      </c>
      <c r="OAQ28" s="357">
        <f t="shared" ref="OAQ28" si="5088">OAO28*$C$28</f>
        <v>3.1968906665063367E+69</v>
      </c>
      <c r="OAS28" s="357">
        <f t="shared" ref="OAS28" si="5089">OAQ28*$C$28</f>
        <v>3.2927973865015268E+69</v>
      </c>
      <c r="OAU28" s="357">
        <f t="shared" ref="OAU28" si="5090">OAS28*$C$28</f>
        <v>3.3915813080965729E+69</v>
      </c>
      <c r="OAW28" s="357">
        <f t="shared" ref="OAW28" si="5091">OAU28*$C$28</f>
        <v>3.4933287473394704E+69</v>
      </c>
      <c r="OAY28" s="357">
        <f t="shared" ref="OAY28" si="5092">OAW28*$C$28</f>
        <v>3.5981286097596548E+69</v>
      </c>
      <c r="OBA28" s="357">
        <f t="shared" ref="OBA28" si="5093">OAY28*$C$28</f>
        <v>3.7060724680524445E+69</v>
      </c>
      <c r="OBC28" s="357">
        <f t="shared" ref="OBC28" si="5094">OBA28*$C$28</f>
        <v>3.8172546420940181E+69</v>
      </c>
      <c r="OBE28" s="357">
        <f t="shared" ref="OBE28" si="5095">OBC28*$C$28</f>
        <v>3.9317722813568385E+69</v>
      </c>
      <c r="OBG28" s="357">
        <f t="shared" ref="OBG28" si="5096">OBE28*$C$28</f>
        <v>4.0497254497975435E+69</v>
      </c>
      <c r="OBI28" s="357">
        <f t="shared" ref="OBI28" si="5097">OBG28*$C$28</f>
        <v>4.1712172132914702E+69</v>
      </c>
      <c r="OBK28" s="357">
        <f t="shared" ref="OBK28" si="5098">OBI28*$C$28</f>
        <v>4.2963537296902142E+69</v>
      </c>
      <c r="OBM28" s="357">
        <f t="shared" ref="OBM28" si="5099">OBK28*$C$28</f>
        <v>4.4252443415809206E+69</v>
      </c>
      <c r="OBO28" s="357">
        <f t="shared" ref="OBO28" si="5100">OBM28*$C$28</f>
        <v>4.5580016718283482E+69</v>
      </c>
      <c r="OBQ28" s="357">
        <f t="shared" ref="OBQ28" si="5101">OBO28*$C$28</f>
        <v>4.694741721983199E+69</v>
      </c>
      <c r="OBS28" s="357">
        <f t="shared" ref="OBS28" si="5102">OBQ28*$C$28</f>
        <v>4.8355839736426947E+69</v>
      </c>
      <c r="OBU28" s="357">
        <f t="shared" ref="OBU28" si="5103">OBS28*$C$28</f>
        <v>4.980651492851976E+69</v>
      </c>
      <c r="OBW28" s="357">
        <f t="shared" ref="OBW28" si="5104">OBU28*$C$28</f>
        <v>5.1300710376375352E+69</v>
      </c>
      <c r="OBY28" s="357">
        <f t="shared" ref="OBY28" si="5105">OBW28*$C$28</f>
        <v>5.283973168766661E+69</v>
      </c>
      <c r="OCA28" s="357">
        <f t="shared" ref="OCA28" si="5106">OBY28*$C$28</f>
        <v>5.4424923638296613E+69</v>
      </c>
      <c r="OCC28" s="357">
        <f t="shared" ref="OCC28" si="5107">OCA28*$C$28</f>
        <v>5.6057671347445509E+69</v>
      </c>
      <c r="OCE28" s="357">
        <f t="shared" ref="OCE28" si="5108">OCC28*$C$28</f>
        <v>5.7739401487868879E+69</v>
      </c>
      <c r="OCG28" s="357">
        <f t="shared" ref="OCG28" si="5109">OCE28*$C$28</f>
        <v>5.9471583532504946E+69</v>
      </c>
      <c r="OCI28" s="357">
        <f t="shared" ref="OCI28" si="5110">OCG28*$C$28</f>
        <v>6.1255731038480093E+69</v>
      </c>
      <c r="OCK28" s="357">
        <f t="shared" ref="OCK28" si="5111">OCI28*$C$28</f>
        <v>6.3093402969634496E+69</v>
      </c>
      <c r="OCM28" s="357">
        <f t="shared" ref="OCM28" si="5112">OCK28*$C$28</f>
        <v>6.4986205058723535E+69</v>
      </c>
      <c r="OCO28" s="357">
        <f t="shared" ref="OCO28" si="5113">OCM28*$C$28</f>
        <v>6.693579121048524E+69</v>
      </c>
      <c r="OCQ28" s="357">
        <f t="shared" ref="OCQ28" si="5114">OCO28*$C$28</f>
        <v>6.8943864946799801E+69</v>
      </c>
      <c r="OCS28" s="357">
        <f t="shared" ref="OCS28" si="5115">OCQ28*$C$28</f>
        <v>7.1012180895203797E+69</v>
      </c>
      <c r="OCU28" s="357">
        <f t="shared" ref="OCU28" si="5116">OCS28*$C$28</f>
        <v>7.3142546322059913E+69</v>
      </c>
      <c r="OCW28" s="357">
        <f t="shared" ref="OCW28" si="5117">OCU28*$C$28</f>
        <v>7.5336822711721711E+69</v>
      </c>
      <c r="OCY28" s="357">
        <f t="shared" ref="OCY28" si="5118">OCW28*$C$28</f>
        <v>7.7596927393073361E+69</v>
      </c>
      <c r="ODA28" s="357">
        <f t="shared" ref="ODA28" si="5119">OCY28*$C$28</f>
        <v>7.9924835214865567E+69</v>
      </c>
      <c r="ODC28" s="357">
        <f t="shared" ref="ODC28" si="5120">ODA28*$C$28</f>
        <v>8.2322580271311543E+69</v>
      </c>
      <c r="ODE28" s="357">
        <f t="shared" ref="ODE28" si="5121">ODC28*$C$28</f>
        <v>8.4792257679450891E+69</v>
      </c>
      <c r="ODG28" s="357">
        <f t="shared" ref="ODG28" si="5122">ODE28*$C$28</f>
        <v>8.7336025409834418E+69</v>
      </c>
      <c r="ODI28" s="357">
        <f t="shared" ref="ODI28" si="5123">ODG28*$C$28</f>
        <v>8.9956106172129458E+69</v>
      </c>
      <c r="ODK28" s="357">
        <f t="shared" ref="ODK28" si="5124">ODI28*$C$28</f>
        <v>9.2654789357293345E+69</v>
      </c>
      <c r="ODM28" s="357">
        <f t="shared" ref="ODM28" si="5125">ODK28*$C$28</f>
        <v>9.5434433038012152E+69</v>
      </c>
      <c r="ODO28" s="357">
        <f t="shared" ref="ODO28" si="5126">ODM28*$C$28</f>
        <v>9.8297466029152517E+69</v>
      </c>
      <c r="ODQ28" s="357">
        <f t="shared" ref="ODQ28" si="5127">ODO28*$C$28</f>
        <v>1.012463900100271E+70</v>
      </c>
      <c r="ODS28" s="357">
        <f t="shared" ref="ODS28" si="5128">ODQ28*$C$28</f>
        <v>1.0428378171032791E+70</v>
      </c>
      <c r="ODU28" s="357">
        <f t="shared" ref="ODU28" si="5129">ODS28*$C$28</f>
        <v>1.0741229516163775E+70</v>
      </c>
      <c r="ODW28" s="357">
        <f t="shared" ref="ODW28" si="5130">ODU28*$C$28</f>
        <v>1.1063466401648689E+70</v>
      </c>
      <c r="ODY28" s="357">
        <f t="shared" ref="ODY28" si="5131">ODW28*$C$28</f>
        <v>1.1395370393698149E+70</v>
      </c>
      <c r="OEA28" s="357">
        <f t="shared" ref="OEA28" si="5132">ODY28*$C$28</f>
        <v>1.1737231505509094E+70</v>
      </c>
      <c r="OEC28" s="357">
        <f t="shared" ref="OEC28" si="5133">OEA28*$C$28</f>
        <v>1.2089348450674367E+70</v>
      </c>
      <c r="OEE28" s="357">
        <f t="shared" ref="OEE28" si="5134">OEC28*$C$28</f>
        <v>1.2452028904194599E+70</v>
      </c>
      <c r="OEG28" s="357">
        <f t="shared" ref="OEG28" si="5135">OEE28*$C$28</f>
        <v>1.2825589771320438E+70</v>
      </c>
      <c r="OEI28" s="357">
        <f t="shared" ref="OEI28" si="5136">OEG28*$C$28</f>
        <v>1.3210357464460052E+70</v>
      </c>
      <c r="OEK28" s="357">
        <f t="shared" ref="OEK28" si="5137">OEI28*$C$28</f>
        <v>1.3606668188393855E+70</v>
      </c>
      <c r="OEM28" s="357">
        <f t="shared" ref="OEM28" si="5138">OEK28*$C$28</f>
        <v>1.401486823404567E+70</v>
      </c>
      <c r="OEO28" s="357">
        <f t="shared" ref="OEO28" si="5139">OEM28*$C$28</f>
        <v>1.4435314281067039E+70</v>
      </c>
      <c r="OEQ28" s="357">
        <f t="shared" ref="OEQ28" si="5140">OEO28*$C$28</f>
        <v>1.4868373709499052E+70</v>
      </c>
      <c r="OES28" s="357">
        <f t="shared" ref="OES28" si="5141">OEQ28*$C$28</f>
        <v>1.5314424920784024E+70</v>
      </c>
      <c r="OEU28" s="357">
        <f t="shared" ref="OEU28" si="5142">OES28*$C$28</f>
        <v>1.5773857668407545E+70</v>
      </c>
      <c r="OEW28" s="357">
        <f t="shared" ref="OEW28" si="5143">OEU28*$C$28</f>
        <v>1.6247073398459772E+70</v>
      </c>
      <c r="OEY28" s="357">
        <f t="shared" ref="OEY28" si="5144">OEW28*$C$28</f>
        <v>1.6734485600413564E+70</v>
      </c>
      <c r="OFA28" s="357">
        <f t="shared" ref="OFA28" si="5145">OEY28*$C$28</f>
        <v>1.7236520168425973E+70</v>
      </c>
      <c r="OFC28" s="357">
        <f t="shared" ref="OFC28" si="5146">OFA28*$C$28</f>
        <v>1.7753615773478752E+70</v>
      </c>
      <c r="OFE28" s="357">
        <f t="shared" ref="OFE28" si="5147">OFC28*$C$28</f>
        <v>1.8286224246683114E+70</v>
      </c>
      <c r="OFG28" s="357">
        <f t="shared" ref="OFG28" si="5148">OFE28*$C$28</f>
        <v>1.883481097408361E+70</v>
      </c>
      <c r="OFI28" s="357">
        <f t="shared" ref="OFI28" si="5149">OFG28*$C$28</f>
        <v>1.9399855303306118E+70</v>
      </c>
      <c r="OFK28" s="357">
        <f t="shared" ref="OFK28" si="5150">OFI28*$C$28</f>
        <v>1.9981850962405303E+70</v>
      </c>
      <c r="OFM28" s="357">
        <f t="shared" ref="OFM28" si="5151">OFK28*$C$28</f>
        <v>2.0581306491277462E+70</v>
      </c>
      <c r="OFO28" s="357">
        <f t="shared" ref="OFO28" si="5152">OFM28*$C$28</f>
        <v>2.1198745686015787E+70</v>
      </c>
      <c r="OFQ28" s="357">
        <f t="shared" ref="OFQ28" si="5153">OFO28*$C$28</f>
        <v>2.1834708056596261E+70</v>
      </c>
      <c r="OFS28" s="357">
        <f t="shared" ref="OFS28" si="5154">OFQ28*$C$28</f>
        <v>2.248974929829415E+70</v>
      </c>
      <c r="OFU28" s="357">
        <f t="shared" ref="OFU28" si="5155">OFS28*$C$28</f>
        <v>2.3164441777242974E+70</v>
      </c>
      <c r="OFW28" s="357">
        <f t="shared" ref="OFW28" si="5156">OFU28*$C$28</f>
        <v>2.3859375030560263E+70</v>
      </c>
      <c r="OFY28" s="357">
        <f t="shared" ref="OFY28" si="5157">OFW28*$C$28</f>
        <v>2.4575156281477071E+70</v>
      </c>
      <c r="OGA28" s="357">
        <f t="shared" ref="OGA28" si="5158">OFY28*$C$28</f>
        <v>2.5312410969921385E+70</v>
      </c>
      <c r="OGC28" s="357">
        <f t="shared" ref="OGC28" si="5159">OGA28*$C$28</f>
        <v>2.6071783299019029E+70</v>
      </c>
      <c r="OGE28" s="357">
        <f t="shared" ref="OGE28" si="5160">OGC28*$C$28</f>
        <v>2.6853936797989599E+70</v>
      </c>
      <c r="OGG28" s="357">
        <f t="shared" ref="OGG28" si="5161">OGE28*$C$28</f>
        <v>2.7659554901929289E+70</v>
      </c>
      <c r="OGI28" s="357">
        <f t="shared" ref="OGI28" si="5162">OGG28*$C$28</f>
        <v>2.8489341548987166E+70</v>
      </c>
      <c r="OGK28" s="357">
        <f t="shared" ref="OGK28" si="5163">OGI28*$C$28</f>
        <v>2.9344021795456784E+70</v>
      </c>
      <c r="OGM28" s="357">
        <f t="shared" ref="OGM28" si="5164">OGK28*$C$28</f>
        <v>3.0224342449320487E+70</v>
      </c>
      <c r="OGO28" s="357">
        <f t="shared" ref="OGO28" si="5165">OGM28*$C$28</f>
        <v>3.1131072722800099E+70</v>
      </c>
      <c r="OGQ28" s="357">
        <f t="shared" ref="OGQ28" si="5166">OGO28*$C$28</f>
        <v>3.2065004904484103E+70</v>
      </c>
      <c r="OGS28" s="357">
        <f t="shared" ref="OGS28" si="5167">OGQ28*$C$28</f>
        <v>3.3026955051618629E+70</v>
      </c>
      <c r="OGU28" s="357">
        <f t="shared" ref="OGU28" si="5168">OGS28*$C$28</f>
        <v>3.4017763703167187E+70</v>
      </c>
      <c r="OGW28" s="357">
        <f t="shared" ref="OGW28" si="5169">OGU28*$C$28</f>
        <v>3.5038296614262202E+70</v>
      </c>
      <c r="OGY28" s="357">
        <f t="shared" ref="OGY28" si="5170">OGW28*$C$28</f>
        <v>3.6089445512690068E+70</v>
      </c>
      <c r="OHA28" s="357">
        <f t="shared" ref="OHA28" si="5171">OGY28*$C$28</f>
        <v>3.7172128878070774E+70</v>
      </c>
      <c r="OHC28" s="357">
        <f t="shared" ref="OHC28" si="5172">OHA28*$C$28</f>
        <v>3.8287292744412896E+70</v>
      </c>
      <c r="OHE28" s="357">
        <f t="shared" ref="OHE28" si="5173">OHC28*$C$28</f>
        <v>3.9435911526745285E+70</v>
      </c>
      <c r="OHG28" s="357">
        <f t="shared" ref="OHG28" si="5174">OHE28*$C$28</f>
        <v>4.0618988872547642E+70</v>
      </c>
      <c r="OHI28" s="357">
        <f t="shared" ref="OHI28" si="5175">OHG28*$C$28</f>
        <v>4.1837558538724071E+70</v>
      </c>
      <c r="OHK28" s="357">
        <f t="shared" ref="OHK28" si="5176">OHI28*$C$28</f>
        <v>4.3092685294885796E+70</v>
      </c>
      <c r="OHM28" s="357">
        <f t="shared" ref="OHM28" si="5177">OHK28*$C$28</f>
        <v>4.4385465853732373E+70</v>
      </c>
      <c r="OHO28" s="357">
        <f t="shared" ref="OHO28" si="5178">OHM28*$C$28</f>
        <v>4.5717029829344345E+70</v>
      </c>
      <c r="OHQ28" s="357">
        <f t="shared" ref="OHQ28" si="5179">OHO28*$C$28</f>
        <v>4.7088540724224677E+70</v>
      </c>
      <c r="OHS28" s="357">
        <f t="shared" ref="OHS28" si="5180">OHQ28*$C$28</f>
        <v>4.8501196945951421E+70</v>
      </c>
      <c r="OHU28" s="357">
        <f t="shared" ref="OHU28" si="5181">OHS28*$C$28</f>
        <v>4.9956232854329964E+70</v>
      </c>
      <c r="OHW28" s="357">
        <f t="shared" ref="OHW28" si="5182">OHU28*$C$28</f>
        <v>5.1454919839959866E+70</v>
      </c>
      <c r="OHY28" s="357">
        <f t="shared" ref="OHY28" si="5183">OHW28*$C$28</f>
        <v>5.2998567435158662E+70</v>
      </c>
      <c r="OIA28" s="357">
        <f t="shared" ref="OIA28" si="5184">OHY28*$C$28</f>
        <v>5.4588524458213425E+70</v>
      </c>
      <c r="OIC28" s="357">
        <f t="shared" ref="OIC28" si="5185">OIA28*$C$28</f>
        <v>5.6226180191959828E+70</v>
      </c>
      <c r="OIE28" s="357">
        <f t="shared" ref="OIE28" si="5186">OIC28*$C$28</f>
        <v>5.7912965597718621E+70</v>
      </c>
      <c r="OIG28" s="357">
        <f t="shared" ref="OIG28" si="5187">OIE28*$C$28</f>
        <v>5.9650354565650176E+70</v>
      </c>
      <c r="OII28" s="357">
        <f t="shared" ref="OII28" si="5188">OIG28*$C$28</f>
        <v>6.1439865202619681E+70</v>
      </c>
      <c r="OIK28" s="357">
        <f t="shared" ref="OIK28" si="5189">OII28*$C$28</f>
        <v>6.3283061158698278E+70</v>
      </c>
      <c r="OIM28" s="357">
        <f t="shared" ref="OIM28" si="5190">OIK28*$C$28</f>
        <v>6.5181552993459225E+70</v>
      </c>
      <c r="OIO28" s="357">
        <f t="shared" ref="OIO28" si="5191">OIM28*$C$28</f>
        <v>6.7136999583262998E+70</v>
      </c>
      <c r="OIQ28" s="357">
        <f t="shared" ref="OIQ28" si="5192">OIO28*$C$28</f>
        <v>6.9151109570760895E+70</v>
      </c>
      <c r="OIS28" s="357">
        <f t="shared" ref="OIS28" si="5193">OIQ28*$C$28</f>
        <v>7.1225642857883721E+70</v>
      </c>
      <c r="OIU28" s="357">
        <f t="shared" ref="OIU28" si="5194">OIS28*$C$28</f>
        <v>7.3362412143620233E+70</v>
      </c>
      <c r="OIW28" s="357">
        <f t="shared" ref="OIW28" si="5195">OIU28*$C$28</f>
        <v>7.5563284507928842E+70</v>
      </c>
      <c r="OIY28" s="357">
        <f t="shared" ref="OIY28" si="5196">OIW28*$C$28</f>
        <v>7.7830183043166708E+70</v>
      </c>
      <c r="OJA28" s="357">
        <f t="shared" ref="OJA28" si="5197">OIY28*$C$28</f>
        <v>8.0165088534461715E+70</v>
      </c>
      <c r="OJC28" s="357">
        <f t="shared" ref="OJC28" si="5198">OJA28*$C$28</f>
        <v>8.2570041190495571E+70</v>
      </c>
      <c r="OJE28" s="357">
        <f t="shared" ref="OJE28" si="5199">OJC28*$C$28</f>
        <v>8.5047142426210437E+70</v>
      </c>
      <c r="OJG28" s="357">
        <f t="shared" ref="OJG28" si="5200">OJE28*$C$28</f>
        <v>8.7598556698996754E+70</v>
      </c>
      <c r="OJI28" s="357">
        <f t="shared" ref="OJI28" si="5201">OJG28*$C$28</f>
        <v>9.0226513399966661E+70</v>
      </c>
      <c r="OJK28" s="357">
        <f t="shared" ref="OJK28" si="5202">OJI28*$C$28</f>
        <v>9.2933308801965659E+70</v>
      </c>
      <c r="OJM28" s="357">
        <f t="shared" ref="OJM28" si="5203">OJK28*$C$28</f>
        <v>9.5721308066024636E+70</v>
      </c>
      <c r="OJO28" s="357">
        <f t="shared" ref="OJO28" si="5204">OJM28*$C$28</f>
        <v>9.8592947308005373E+70</v>
      </c>
      <c r="OJQ28" s="357">
        <f t="shared" ref="OJQ28" si="5205">OJO28*$C$28</f>
        <v>1.0155073572724554E+71</v>
      </c>
      <c r="OJS28" s="357">
        <f t="shared" ref="OJS28" si="5206">OJQ28*$C$28</f>
        <v>1.0459725779906291E+71</v>
      </c>
      <c r="OJU28" s="357">
        <f t="shared" ref="OJU28" si="5207">OJS28*$C$28</f>
        <v>1.077351755330348E+71</v>
      </c>
      <c r="OJW28" s="357">
        <f t="shared" ref="OJW28" si="5208">OJU28*$C$28</f>
        <v>1.1096723079902585E+71</v>
      </c>
      <c r="OJY28" s="357">
        <f t="shared" ref="OJY28" si="5209">OJW28*$C$28</f>
        <v>1.1429624772299664E+71</v>
      </c>
      <c r="OKA28" s="357">
        <f t="shared" ref="OKA28" si="5210">OJY28*$C$28</f>
        <v>1.1772513515468654E+71</v>
      </c>
      <c r="OKC28" s="357">
        <f t="shared" ref="OKC28" si="5211">OKA28*$C$28</f>
        <v>1.2125688920932714E+71</v>
      </c>
      <c r="OKE28" s="357">
        <f t="shared" ref="OKE28" si="5212">OKC28*$C$28</f>
        <v>1.2489459588560697E+71</v>
      </c>
      <c r="OKG28" s="357">
        <f t="shared" ref="OKG28" si="5213">OKE28*$C$28</f>
        <v>1.2864143376217518E+71</v>
      </c>
      <c r="OKI28" s="357">
        <f t="shared" ref="OKI28" si="5214">OKG28*$C$28</f>
        <v>1.3250067677504043E+71</v>
      </c>
      <c r="OKK28" s="357">
        <f t="shared" ref="OKK28" si="5215">OKI28*$C$28</f>
        <v>1.3647569707829166E+71</v>
      </c>
      <c r="OKM28" s="357">
        <f t="shared" ref="OKM28" si="5216">OKK28*$C$28</f>
        <v>1.4056996799064042E+71</v>
      </c>
      <c r="OKO28" s="357">
        <f t="shared" ref="OKO28" si="5217">OKM28*$C$28</f>
        <v>1.4478706703035965E+71</v>
      </c>
      <c r="OKQ28" s="357">
        <f t="shared" ref="OKQ28" si="5218">OKO28*$C$28</f>
        <v>1.4913067904127045E+71</v>
      </c>
      <c r="OKS28" s="357">
        <f t="shared" ref="OKS28" si="5219">OKQ28*$C$28</f>
        <v>1.5360459941250858E+71</v>
      </c>
      <c r="OKU28" s="357">
        <f t="shared" ref="OKU28" si="5220">OKS28*$C$28</f>
        <v>1.5821273739488385E+71</v>
      </c>
      <c r="OKW28" s="357">
        <f t="shared" ref="OKW28" si="5221">OKU28*$C$28</f>
        <v>1.6295911951673037E+71</v>
      </c>
      <c r="OKY28" s="357">
        <f t="shared" ref="OKY28" si="5222">OKW28*$C$28</f>
        <v>1.6784789310223228E+71</v>
      </c>
      <c r="OLA28" s="357">
        <f t="shared" ref="OLA28" si="5223">OKY28*$C$28</f>
        <v>1.7288332989529927E+71</v>
      </c>
      <c r="OLC28" s="357">
        <f t="shared" ref="OLC28" si="5224">OLA28*$C$28</f>
        <v>1.7806982979215826E+71</v>
      </c>
      <c r="OLE28" s="357">
        <f t="shared" ref="OLE28" si="5225">OLC28*$C$28</f>
        <v>1.83411924685923E+71</v>
      </c>
      <c r="OLG28" s="357">
        <f t="shared" ref="OLG28" si="5226">OLE28*$C$28</f>
        <v>1.889142824265007E+71</v>
      </c>
      <c r="OLI28" s="357">
        <f t="shared" ref="OLI28" si="5227">OLG28*$C$28</f>
        <v>1.9458171089929571E+71</v>
      </c>
      <c r="OLK28" s="357">
        <f t="shared" ref="OLK28" si="5228">OLI28*$C$28</f>
        <v>2.0041916222627459E+71</v>
      </c>
      <c r="OLM28" s="357">
        <f t="shared" ref="OLM28" si="5229">OLK28*$C$28</f>
        <v>2.0643173709306284E+71</v>
      </c>
      <c r="OLO28" s="357">
        <f t="shared" ref="OLO28" si="5230">OLM28*$C$28</f>
        <v>2.1262468920585472E+71</v>
      </c>
      <c r="OLQ28" s="357">
        <f t="shared" ref="OLQ28" si="5231">OLO28*$C$28</f>
        <v>2.1900342988203038E+71</v>
      </c>
      <c r="OLS28" s="357">
        <f t="shared" ref="OLS28" si="5232">OLQ28*$C$28</f>
        <v>2.2557353277849128E+71</v>
      </c>
      <c r="OLU28" s="357">
        <f t="shared" ref="OLU28" si="5233">OLS28*$C$28</f>
        <v>2.3234073876184605E+71</v>
      </c>
      <c r="OLW28" s="357">
        <f t="shared" ref="OLW28" si="5234">OLU28*$C$28</f>
        <v>2.3931096092470146E+71</v>
      </c>
      <c r="OLY28" s="357">
        <f t="shared" ref="OLY28" si="5235">OLW28*$C$28</f>
        <v>2.464902897524425E+71</v>
      </c>
      <c r="OMA28" s="357">
        <f t="shared" ref="OMA28" si="5236">OLY28*$C$28</f>
        <v>2.5388499844501577E+71</v>
      </c>
      <c r="OMC28" s="357">
        <f t="shared" ref="OMC28" si="5237">OMA28*$C$28</f>
        <v>2.6150154839836625E+71</v>
      </c>
      <c r="OME28" s="357">
        <f t="shared" ref="OME28" si="5238">OMC28*$C$28</f>
        <v>2.6934659485031725E+71</v>
      </c>
      <c r="OMG28" s="357">
        <f t="shared" ref="OMG28" si="5239">OME28*$C$28</f>
        <v>2.7742699269582675E+71</v>
      </c>
      <c r="OMI28" s="357">
        <f t="shared" ref="OMI28" si="5240">OMG28*$C$28</f>
        <v>2.8574980247670155E+71</v>
      </c>
      <c r="OMK28" s="357">
        <f t="shared" ref="OMK28" si="5241">OMI28*$C$28</f>
        <v>2.9432229655100263E+71</v>
      </c>
      <c r="OMM28" s="357">
        <f t="shared" ref="OMM28" si="5242">OMK28*$C$28</f>
        <v>3.0315196544753273E+71</v>
      </c>
      <c r="OMO28" s="357">
        <f t="shared" ref="OMO28" si="5243">OMM28*$C$28</f>
        <v>3.1224652441095873E+71</v>
      </c>
      <c r="OMQ28" s="357">
        <f t="shared" ref="OMQ28" si="5244">OMO28*$C$28</f>
        <v>3.216139201432875E+71</v>
      </c>
      <c r="OMS28" s="357">
        <f t="shared" ref="OMS28" si="5245">OMQ28*$C$28</f>
        <v>3.3126233774758612E+71</v>
      </c>
      <c r="OMU28" s="357">
        <f t="shared" ref="OMU28" si="5246">OMS28*$C$28</f>
        <v>3.4120020788001369E+71</v>
      </c>
      <c r="OMW28" s="357">
        <f t="shared" ref="OMW28" si="5247">OMU28*$C$28</f>
        <v>3.5143621411641412E+71</v>
      </c>
      <c r="OMY28" s="357">
        <f t="shared" ref="OMY28" si="5248">OMW28*$C$28</f>
        <v>3.6197930053990655E+71</v>
      </c>
      <c r="ONA28" s="357">
        <f t="shared" ref="ONA28" si="5249">OMY28*$C$28</f>
        <v>3.7283867955610375E+71</v>
      </c>
      <c r="ONC28" s="357">
        <f t="shared" ref="ONC28" si="5250">ONA28*$C$28</f>
        <v>3.8402383994278685E+71</v>
      </c>
      <c r="ONE28" s="357">
        <f t="shared" ref="ONE28" si="5251">ONC28*$C$28</f>
        <v>3.9554455514107046E+71</v>
      </c>
      <c r="ONG28" s="357">
        <f t="shared" ref="ONG28" si="5252">ONE28*$C$28</f>
        <v>4.0741089179530258E+71</v>
      </c>
      <c r="ONI28" s="357">
        <f t="shared" ref="ONI28" si="5253">ONG28*$C$28</f>
        <v>4.1963321854916169E+71</v>
      </c>
      <c r="ONK28" s="357">
        <f t="shared" ref="ONK28" si="5254">ONI28*$C$28</f>
        <v>4.3222221510563653E+71</v>
      </c>
      <c r="ONM28" s="357">
        <f t="shared" ref="ONM28" si="5255">ONK28*$C$28</f>
        <v>4.4518888155880561E+71</v>
      </c>
      <c r="ONO28" s="357">
        <f t="shared" ref="ONO28" si="5256">ONM28*$C$28</f>
        <v>4.5854454800556979E+71</v>
      </c>
      <c r="ONQ28" s="357">
        <f t="shared" ref="ONQ28" si="5257">ONO28*$C$28</f>
        <v>4.7230088444573694E+71</v>
      </c>
      <c r="ONS28" s="357">
        <f t="shared" ref="ONS28" si="5258">ONQ28*$C$28</f>
        <v>4.8646991097910908E+71</v>
      </c>
      <c r="ONU28" s="357">
        <f t="shared" ref="ONU28" si="5259">ONS28*$C$28</f>
        <v>5.0106400830848241E+71</v>
      </c>
      <c r="ONW28" s="357">
        <f t="shared" ref="ONW28" si="5260">ONU28*$C$28</f>
        <v>5.1609592855773691E+71</v>
      </c>
      <c r="ONY28" s="357">
        <f t="shared" ref="ONY28" si="5261">ONW28*$C$28</f>
        <v>5.3157880641446905E+71</v>
      </c>
      <c r="OOA28" s="357">
        <f t="shared" ref="OOA28" si="5262">ONY28*$C$28</f>
        <v>5.475261706069031E+71</v>
      </c>
      <c r="OOC28" s="357">
        <f t="shared" ref="OOC28" si="5263">OOA28*$C$28</f>
        <v>5.6395195572511025E+71</v>
      </c>
      <c r="OOE28" s="357">
        <f t="shared" ref="OOE28" si="5264">OOC28*$C$28</f>
        <v>5.8087051439686356E+71</v>
      </c>
      <c r="OOG28" s="357">
        <f t="shared" ref="OOG28" si="5265">OOE28*$C$28</f>
        <v>5.9829662982876946E+71</v>
      </c>
      <c r="OOI28" s="357">
        <f t="shared" ref="OOI28" si="5266">OOG28*$C$28</f>
        <v>6.1624552872363256E+71</v>
      </c>
      <c r="OOK28" s="357">
        <f t="shared" ref="OOK28" si="5267">OOI28*$C$28</f>
        <v>6.3473289458534156E+71</v>
      </c>
      <c r="OOM28" s="357">
        <f t="shared" ref="OOM28" si="5268">OOK28*$C$28</f>
        <v>6.5377488142290178E+71</v>
      </c>
      <c r="OOO28" s="357">
        <f t="shared" ref="OOO28" si="5269">OOM28*$C$28</f>
        <v>6.733881278655889E+71</v>
      </c>
      <c r="OOQ28" s="357">
        <f t="shared" ref="OOQ28" si="5270">OOO28*$C$28</f>
        <v>6.935897717015566E+71</v>
      </c>
      <c r="OOS28" s="357">
        <f t="shared" ref="OOS28" si="5271">OOQ28*$C$28</f>
        <v>7.1439746485260328E+71</v>
      </c>
      <c r="OOU28" s="357">
        <f t="shared" ref="OOU28" si="5272">OOS28*$C$28</f>
        <v>7.3582938879818139E+71</v>
      </c>
      <c r="OOW28" s="357">
        <f t="shared" ref="OOW28" si="5273">OOU28*$C$28</f>
        <v>7.5790427046212689E+71</v>
      </c>
      <c r="OOY28" s="357">
        <f t="shared" ref="OOY28" si="5274">OOW28*$C$28</f>
        <v>7.8064139857599072E+71</v>
      </c>
      <c r="OPA28" s="357">
        <f t="shared" ref="OPA28" si="5275">OOY28*$C$28</f>
        <v>8.0406064053327046E+71</v>
      </c>
      <c r="OPC28" s="357">
        <f t="shared" ref="OPC28" si="5276">OPA28*$C$28</f>
        <v>8.2818245974926857E+71</v>
      </c>
      <c r="OPE28" s="357">
        <f t="shared" ref="OPE28" si="5277">OPC28*$C$28</f>
        <v>8.5302793354174665E+71</v>
      </c>
      <c r="OPG28" s="357">
        <f t="shared" ref="OPG28" si="5278">OPE28*$C$28</f>
        <v>8.786187715479991E+71</v>
      </c>
      <c r="OPI28" s="357">
        <f t="shared" ref="OPI28" si="5279">OPG28*$C$28</f>
        <v>9.0497733469443909E+71</v>
      </c>
      <c r="OPK28" s="357">
        <f t="shared" ref="OPK28" si="5280">OPI28*$C$28</f>
        <v>9.3212665473527226E+71</v>
      </c>
      <c r="OPM28" s="357">
        <f t="shared" ref="OPM28" si="5281">OPK28*$C$28</f>
        <v>9.6009045437733051E+71</v>
      </c>
      <c r="OPO28" s="357">
        <f t="shared" ref="OPO28" si="5282">OPM28*$C$28</f>
        <v>9.8889316800865051E+71</v>
      </c>
      <c r="OPQ28" s="357">
        <f t="shared" ref="OPQ28" si="5283">OPO28*$C$28</f>
        <v>1.0185599630489101E+72</v>
      </c>
      <c r="OPS28" s="357">
        <f t="shared" ref="OPS28" si="5284">OPQ28*$C$28</f>
        <v>1.0491167619403775E+72</v>
      </c>
      <c r="OPU28" s="357">
        <f t="shared" ref="OPU28" si="5285">OPS28*$C$28</f>
        <v>1.0805902647985888E+72</v>
      </c>
      <c r="OPW28" s="357">
        <f t="shared" ref="OPW28" si="5286">OPU28*$C$28</f>
        <v>1.1130079727425465E+72</v>
      </c>
      <c r="OPY28" s="357">
        <f t="shared" ref="OPY28" si="5287">OPW28*$C$28</f>
        <v>1.1463982119248229E+72</v>
      </c>
      <c r="OQA28" s="357">
        <f t="shared" ref="OQA28" si="5288">OPY28*$C$28</f>
        <v>1.1807901582825677E+72</v>
      </c>
      <c r="OQC28" s="357">
        <f t="shared" ref="OQC28" si="5289">OQA28*$C$28</f>
        <v>1.2162138630310448E+72</v>
      </c>
      <c r="OQE28" s="357">
        <f t="shared" ref="OQE28" si="5290">OQC28*$C$28</f>
        <v>1.2527002789219761E+72</v>
      </c>
      <c r="OQG28" s="357">
        <f t="shared" ref="OQG28" si="5291">OQE28*$C$28</f>
        <v>1.2902812872896354E+72</v>
      </c>
      <c r="OQI28" s="357">
        <f t="shared" ref="OQI28" si="5292">OQG28*$C$28</f>
        <v>1.3289897259083245E+72</v>
      </c>
      <c r="OQK28" s="357">
        <f t="shared" ref="OQK28" si="5293">OQI28*$C$28</f>
        <v>1.3688594176855742E+72</v>
      </c>
      <c r="OQM28" s="357">
        <f t="shared" ref="OQM28" si="5294">OQK28*$C$28</f>
        <v>1.4099252002161414E+72</v>
      </c>
      <c r="OQO28" s="357">
        <f t="shared" ref="OQO28" si="5295">OQM28*$C$28</f>
        <v>1.4522229562226256E+72</v>
      </c>
      <c r="OQQ28" s="357">
        <f t="shared" ref="OQQ28" si="5296">OQO28*$C$28</f>
        <v>1.4957896449093044E+72</v>
      </c>
      <c r="OQS28" s="357">
        <f t="shared" ref="OQS28" si="5297">OQQ28*$C$28</f>
        <v>1.5406633342565836E+72</v>
      </c>
      <c r="OQU28" s="357">
        <f t="shared" ref="OQU28" si="5298">OQS28*$C$28</f>
        <v>1.5868832342842812E+72</v>
      </c>
      <c r="OQW28" s="357">
        <f t="shared" ref="OQW28" si="5299">OQU28*$C$28</f>
        <v>1.6344897313128095E+72</v>
      </c>
      <c r="OQY28" s="357">
        <f t="shared" ref="OQY28" si="5300">OQW28*$C$28</f>
        <v>1.6835244232521938E+72</v>
      </c>
      <c r="ORA28" s="357">
        <f t="shared" ref="ORA28" si="5301">OQY28*$C$28</f>
        <v>1.7340301559497597E+72</v>
      </c>
      <c r="ORC28" s="357">
        <f t="shared" ref="ORC28" si="5302">ORA28*$C$28</f>
        <v>1.7860510606282526E+72</v>
      </c>
      <c r="ORE28" s="357">
        <f t="shared" ref="ORE28" si="5303">ORC28*$C$28</f>
        <v>1.8396325924471003E+72</v>
      </c>
      <c r="ORG28" s="357">
        <f t="shared" ref="ORG28" si="5304">ORE28*$C$28</f>
        <v>1.8948215702205134E+72</v>
      </c>
      <c r="ORI28" s="357">
        <f t="shared" ref="ORI28" si="5305">ORG28*$C$28</f>
        <v>1.9516662173271291E+72</v>
      </c>
      <c r="ORK28" s="357">
        <f t="shared" ref="ORK28" si="5306">ORI28*$C$28</f>
        <v>2.0102162038469428E+72</v>
      </c>
      <c r="ORM28" s="357">
        <f t="shared" ref="ORM28" si="5307">ORK28*$C$28</f>
        <v>2.0705226899623513E+72</v>
      </c>
      <c r="ORO28" s="357">
        <f t="shared" ref="ORO28" si="5308">ORM28*$C$28</f>
        <v>2.1326383706612218E+72</v>
      </c>
      <c r="ORQ28" s="357">
        <f t="shared" ref="ORQ28" si="5309">ORO28*$C$28</f>
        <v>2.1966175217810584E+72</v>
      </c>
      <c r="ORS28" s="357">
        <f t="shared" ref="ORS28" si="5310">ORQ28*$C$28</f>
        <v>2.2625160474344904E+72</v>
      </c>
      <c r="ORU28" s="357">
        <f t="shared" ref="ORU28" si="5311">ORS28*$C$28</f>
        <v>2.330391528857525E+72</v>
      </c>
      <c r="ORW28" s="357">
        <f t="shared" ref="ORW28" si="5312">ORU28*$C$28</f>
        <v>2.400303274723251E+72</v>
      </c>
      <c r="ORY28" s="357">
        <f t="shared" ref="ORY28" si="5313">ORW28*$C$28</f>
        <v>2.4723123729649486E+72</v>
      </c>
      <c r="OSA28" s="357">
        <f t="shared" ref="OSA28" si="5314">ORY28*$C$28</f>
        <v>2.5464817441538972E+72</v>
      </c>
      <c r="OSC28" s="357">
        <f t="shared" ref="OSC28" si="5315">OSA28*$C$28</f>
        <v>2.6228761964785143E+72</v>
      </c>
      <c r="OSE28" s="357">
        <f t="shared" ref="OSE28" si="5316">OSC28*$C$28</f>
        <v>2.7015624823728697E+72</v>
      </c>
      <c r="OSG28" s="357">
        <f t="shared" ref="OSG28" si="5317">OSE28*$C$28</f>
        <v>2.7826093568440557E+72</v>
      </c>
      <c r="OSI28" s="357">
        <f t="shared" ref="OSI28" si="5318">OSG28*$C$28</f>
        <v>2.8660876375493776E+72</v>
      </c>
      <c r="OSK28" s="357">
        <f t="shared" ref="OSK28" si="5319">OSI28*$C$28</f>
        <v>2.9520702666758592E+72</v>
      </c>
      <c r="OSM28" s="357">
        <f t="shared" ref="OSM28" si="5320">OSK28*$C$28</f>
        <v>3.040632374676135E+72</v>
      </c>
      <c r="OSO28" s="357">
        <f t="shared" ref="OSO28" si="5321">OSM28*$C$28</f>
        <v>3.1318513459164193E+72</v>
      </c>
      <c r="OSQ28" s="357">
        <f t="shared" ref="OSQ28" si="5322">OSO28*$C$28</f>
        <v>3.2258068862939118E+72</v>
      </c>
      <c r="OSS28" s="357">
        <f t="shared" ref="OSS28" si="5323">OSQ28*$C$28</f>
        <v>3.322581092882729E+72</v>
      </c>
      <c r="OSU28" s="357">
        <f t="shared" ref="OSU28" si="5324">OSS28*$C$28</f>
        <v>3.422258525669211E+72</v>
      </c>
      <c r="OSW28" s="357">
        <f t="shared" ref="OSW28" si="5325">OSU28*$C$28</f>
        <v>3.5249262814392873E+72</v>
      </c>
      <c r="OSY28" s="357">
        <f t="shared" ref="OSY28" si="5326">OSW28*$C$28</f>
        <v>3.6306740698824659E+72</v>
      </c>
      <c r="OTA28" s="357">
        <f t="shared" ref="OTA28" si="5327">OSY28*$C$28</f>
        <v>3.7395942919789397E+72</v>
      </c>
      <c r="OTC28" s="357">
        <f t="shared" ref="OTC28" si="5328">OTA28*$C$28</f>
        <v>3.8517821207383081E+72</v>
      </c>
      <c r="OTE28" s="357">
        <f t="shared" ref="OTE28" si="5329">OTC28*$C$28</f>
        <v>3.9673355843604571E+72</v>
      </c>
      <c r="OTG28" s="357">
        <f t="shared" ref="OTG28" si="5330">OTE28*$C$28</f>
        <v>4.0863556518912708E+72</v>
      </c>
      <c r="OTI28" s="357">
        <f t="shared" ref="OTI28" si="5331">OTG28*$C$28</f>
        <v>4.2089463214480092E+72</v>
      </c>
      <c r="OTK28" s="357">
        <f t="shared" ref="OTK28" si="5332">OTI28*$C$28</f>
        <v>4.3352147110914492E+72</v>
      </c>
      <c r="OTM28" s="357">
        <f t="shared" ref="OTM28" si="5333">OTK28*$C$28</f>
        <v>4.4652711524241928E+72</v>
      </c>
      <c r="OTO28" s="357">
        <f t="shared" ref="OTO28" si="5334">OTM28*$C$28</f>
        <v>4.599229286996919E+72</v>
      </c>
      <c r="OTQ28" s="357">
        <f t="shared" ref="OTQ28" si="5335">OTO28*$C$28</f>
        <v>4.737206165606827E+72</v>
      </c>
      <c r="OTS28" s="357">
        <f t="shared" ref="OTS28" si="5336">OTQ28*$C$28</f>
        <v>4.8793223505750323E+72</v>
      </c>
      <c r="OTU28" s="357">
        <f t="shared" ref="OTU28" si="5337">OTS28*$C$28</f>
        <v>5.0257020210922834E+72</v>
      </c>
      <c r="OTW28" s="357">
        <f t="shared" ref="OTW28" si="5338">OTU28*$C$28</f>
        <v>5.1764730817250517E+72</v>
      </c>
      <c r="OTY28" s="357">
        <f t="shared" ref="OTY28" si="5339">OTW28*$C$28</f>
        <v>5.3317672741768038E+72</v>
      </c>
      <c r="OUA28" s="357">
        <f t="shared" ref="OUA28" si="5340">OTY28*$C$28</f>
        <v>5.4917202924021079E+72</v>
      </c>
      <c r="OUC28" s="357">
        <f t="shared" ref="OUC28" si="5341">OUA28*$C$28</f>
        <v>5.6564719011741713E+72</v>
      </c>
      <c r="OUE28" s="357">
        <f t="shared" ref="OUE28" si="5342">OUC28*$C$28</f>
        <v>5.8261660582093966E+72</v>
      </c>
      <c r="OUG28" s="357">
        <f t="shared" ref="OUG28" si="5343">OUE28*$C$28</f>
        <v>6.0009510399556784E+72</v>
      </c>
      <c r="OUI28" s="357">
        <f t="shared" ref="OUI28" si="5344">OUG28*$C$28</f>
        <v>6.1809795711543492E+72</v>
      </c>
      <c r="OUK28" s="357">
        <f t="shared" ref="OUK28" si="5345">OUI28*$C$28</f>
        <v>6.3664089582889795E+72</v>
      </c>
      <c r="OUM28" s="357">
        <f t="shared" ref="OUM28" si="5346">OUK28*$C$28</f>
        <v>6.5574012270376493E+72</v>
      </c>
      <c r="OUO28" s="357">
        <f t="shared" ref="OUO28" si="5347">OUM28*$C$28</f>
        <v>6.754123263848779E+72</v>
      </c>
      <c r="OUQ28" s="357">
        <f t="shared" ref="OUQ28" si="5348">OUO28*$C$28</f>
        <v>6.9567469617642422E+72</v>
      </c>
      <c r="OUS28" s="357">
        <f t="shared" ref="OUS28" si="5349">OUQ28*$C$28</f>
        <v>7.1654493706171702E+72</v>
      </c>
      <c r="OUU28" s="357">
        <f t="shared" ref="OUU28" si="5350">OUS28*$C$28</f>
        <v>7.3804128517356853E+72</v>
      </c>
      <c r="OUW28" s="357">
        <f t="shared" ref="OUW28" si="5351">OUU28*$C$28</f>
        <v>7.6018252372877568E+72</v>
      </c>
      <c r="OUY28" s="357">
        <f t="shared" ref="OUY28" si="5352">OUW28*$C$28</f>
        <v>7.8298799944063896E+72</v>
      </c>
      <c r="OVA28" s="357">
        <f t="shared" ref="OVA28" si="5353">OUY28*$C$28</f>
        <v>8.064776394238582E+72</v>
      </c>
      <c r="OVC28" s="357">
        <f t="shared" ref="OVC28" si="5354">OVA28*$C$28</f>
        <v>8.3067196860657392E+72</v>
      </c>
      <c r="OVE28" s="357">
        <f t="shared" ref="OVE28" si="5355">OVC28*$C$28</f>
        <v>8.5559212766477124E+72</v>
      </c>
      <c r="OVG28" s="357">
        <f t="shared" ref="OVG28" si="5356">OVE28*$C$28</f>
        <v>8.8125989149471434E+72</v>
      </c>
      <c r="OVI28" s="357">
        <f t="shared" ref="OVI28" si="5357">OVG28*$C$28</f>
        <v>9.0769768823955577E+72</v>
      </c>
      <c r="OVK28" s="357">
        <f t="shared" ref="OVK28" si="5358">OVI28*$C$28</f>
        <v>9.3492861888674251E+72</v>
      </c>
      <c r="OVM28" s="357">
        <f t="shared" ref="OVM28" si="5359">OVK28*$C$28</f>
        <v>9.6297647745334486E+72</v>
      </c>
      <c r="OVO28" s="357">
        <f t="shared" ref="OVO28" si="5360">OVM28*$C$28</f>
        <v>9.9186577177694528E+72</v>
      </c>
      <c r="OVQ28" s="357">
        <f t="shared" ref="OVQ28" si="5361">OVO28*$C$28</f>
        <v>1.0216217449302537E+73</v>
      </c>
      <c r="OVS28" s="357">
        <f t="shared" ref="OVS28" si="5362">OVQ28*$C$28</f>
        <v>1.0522703972781613E+73</v>
      </c>
      <c r="OVU28" s="357">
        <f t="shared" ref="OVU28" si="5363">OVS28*$C$28</f>
        <v>1.0838385091965062E+73</v>
      </c>
      <c r="OVW28" s="357">
        <f t="shared" ref="OVW28" si="5364">OVU28*$C$28</f>
        <v>1.1163536644724013E+73</v>
      </c>
      <c r="OVY28" s="357">
        <f t="shared" ref="OVY28" si="5365">OVW28*$C$28</f>
        <v>1.1498442744065735E+73</v>
      </c>
      <c r="OWA28" s="357">
        <f t="shared" ref="OWA28" si="5366">OVY28*$C$28</f>
        <v>1.1843396026387706E+73</v>
      </c>
      <c r="OWC28" s="357">
        <f t="shared" ref="OWC28" si="5367">OWA28*$C$28</f>
        <v>1.2198697907179338E+73</v>
      </c>
      <c r="OWE28" s="357">
        <f t="shared" ref="OWE28" si="5368">OWC28*$C$28</f>
        <v>1.2564658844394719E+73</v>
      </c>
      <c r="OWG28" s="357">
        <f t="shared" ref="OWG28" si="5369">OWE28*$C$28</f>
        <v>1.2941598609726561E+73</v>
      </c>
      <c r="OWI28" s="357">
        <f t="shared" ref="OWI28" si="5370">OWG28*$C$28</f>
        <v>1.3329846568018359E+73</v>
      </c>
      <c r="OWK28" s="357">
        <f t="shared" ref="OWK28" si="5371">OWI28*$C$28</f>
        <v>1.372974196505891E+73</v>
      </c>
      <c r="OWM28" s="357">
        <f t="shared" ref="OWM28" si="5372">OWK28*$C$28</f>
        <v>1.4141634224010678E+73</v>
      </c>
      <c r="OWO28" s="357">
        <f t="shared" ref="OWO28" si="5373">OWM28*$C$28</f>
        <v>1.4565883250731E+73</v>
      </c>
      <c r="OWQ28" s="357">
        <f t="shared" ref="OWQ28" si="5374">OWO28*$C$28</f>
        <v>1.5002859748252929E+73</v>
      </c>
      <c r="OWS28" s="357">
        <f t="shared" ref="OWS28" si="5375">OWQ28*$C$28</f>
        <v>1.5452945540700518E+73</v>
      </c>
      <c r="OWU28" s="357">
        <f t="shared" ref="OWU28" si="5376">OWS28*$C$28</f>
        <v>1.5916533906921535E+73</v>
      </c>
      <c r="OWW28" s="357">
        <f t="shared" ref="OWW28" si="5377">OWU28*$C$28</f>
        <v>1.6394029924129182E+73</v>
      </c>
      <c r="OWY28" s="357">
        <f t="shared" ref="OWY28" si="5378">OWW28*$C$28</f>
        <v>1.6885850821853059E+73</v>
      </c>
      <c r="OXA28" s="357">
        <f t="shared" ref="OXA28" si="5379">OWY28*$C$28</f>
        <v>1.739242634650865E+73</v>
      </c>
      <c r="OXC28" s="357">
        <f t="shared" ref="OXC28" si="5380">OXA28*$C$28</f>
        <v>1.7914199136903909E+73</v>
      </c>
      <c r="OXE28" s="357">
        <f t="shared" ref="OXE28" si="5381">OXC28*$C$28</f>
        <v>1.8451625111011028E+73</v>
      </c>
      <c r="OXG28" s="357">
        <f t="shared" ref="OXG28" si="5382">OXE28*$C$28</f>
        <v>1.900517386434136E+73</v>
      </c>
      <c r="OXI28" s="357">
        <f t="shared" ref="OXI28" si="5383">OXG28*$C$28</f>
        <v>1.9575329080271602E+73</v>
      </c>
      <c r="OXK28" s="357">
        <f t="shared" ref="OXK28" si="5384">OXI28*$C$28</f>
        <v>2.0162588952679749E+73</v>
      </c>
      <c r="OXM28" s="357">
        <f t="shared" ref="OXM28" si="5385">OXK28*$C$28</f>
        <v>2.0767466621260141E+73</v>
      </c>
      <c r="OXO28" s="357">
        <f t="shared" ref="OXO28" si="5386">OXM28*$C$28</f>
        <v>2.1390490619897948E+73</v>
      </c>
      <c r="OXQ28" s="357">
        <f t="shared" ref="OXQ28" si="5387">OXO28*$C$28</f>
        <v>2.2032205338494886E+73</v>
      </c>
      <c r="OXS28" s="357">
        <f t="shared" ref="OXS28" si="5388">OXQ28*$C$28</f>
        <v>2.2693171498649733E+73</v>
      </c>
      <c r="OXU28" s="357">
        <f t="shared" ref="OXU28" si="5389">OXS28*$C$28</f>
        <v>2.3373966643609227E+73</v>
      </c>
      <c r="OXW28" s="357">
        <f t="shared" ref="OXW28" si="5390">OXU28*$C$28</f>
        <v>2.4075185642917505E+73</v>
      </c>
      <c r="OXY28" s="357">
        <f t="shared" ref="OXY28" si="5391">OXW28*$C$28</f>
        <v>2.479744121220503E+73</v>
      </c>
      <c r="OYA28" s="357">
        <f t="shared" ref="OYA28" si="5392">OXY28*$C$28</f>
        <v>2.554136444857118E+73</v>
      </c>
      <c r="OYC28" s="357">
        <f t="shared" ref="OYC28" si="5393">OYA28*$C$28</f>
        <v>2.6307605382028318E+73</v>
      </c>
      <c r="OYE28" s="357">
        <f t="shared" ref="OYE28" si="5394">OYC28*$C$28</f>
        <v>2.709683354348917E+73</v>
      </c>
      <c r="OYG28" s="357">
        <f t="shared" ref="OYG28" si="5395">OYE28*$C$28</f>
        <v>2.7909738549793846E+73</v>
      </c>
      <c r="OYI28" s="357">
        <f t="shared" ref="OYI28" si="5396">OYG28*$C$28</f>
        <v>2.8747030706287661E+73</v>
      </c>
      <c r="OYK28" s="357">
        <f t="shared" ref="OYK28" si="5397">OYI28*$C$28</f>
        <v>2.9609441627476289E+73</v>
      </c>
      <c r="OYM28" s="357">
        <f t="shared" ref="OYM28" si="5398">OYK28*$C$28</f>
        <v>3.0497724876300578E+73</v>
      </c>
      <c r="OYO28" s="357">
        <f t="shared" ref="OYO28" si="5399">OYM28*$C$28</f>
        <v>3.1412656622589594E+73</v>
      </c>
      <c r="OYQ28" s="357">
        <f t="shared" ref="OYQ28" si="5400">OYO28*$C$28</f>
        <v>3.235503632126728E+73</v>
      </c>
      <c r="OYS28" s="357">
        <f t="shared" ref="OYS28" si="5401">OYQ28*$C$28</f>
        <v>3.33256874109053E+73</v>
      </c>
      <c r="OYU28" s="357">
        <f t="shared" ref="OYU28" si="5402">OYS28*$C$28</f>
        <v>3.4325458033232462E+73</v>
      </c>
      <c r="OYW28" s="357">
        <f t="shared" ref="OYW28" si="5403">OYU28*$C$28</f>
        <v>3.5355221774229435E+73</v>
      </c>
      <c r="OYY28" s="357">
        <f t="shared" ref="OYY28" si="5404">OYW28*$C$28</f>
        <v>3.641587842745632E+73</v>
      </c>
      <c r="OZA28" s="357">
        <f t="shared" ref="OZA28" si="5405">OYY28*$C$28</f>
        <v>3.7508354780280008E+73</v>
      </c>
      <c r="OZC28" s="357">
        <f t="shared" ref="OZC28" si="5406">OZA28*$C$28</f>
        <v>3.8633605423688408E+73</v>
      </c>
      <c r="OZE28" s="357">
        <f t="shared" ref="OZE28" si="5407">OZC28*$C$28</f>
        <v>3.9792613586399064E+73</v>
      </c>
      <c r="OZG28" s="357">
        <f t="shared" ref="OZG28" si="5408">OZE28*$C$28</f>
        <v>4.0986391993991035E+73</v>
      </c>
      <c r="OZI28" s="357">
        <f t="shared" ref="OZI28" si="5409">OZG28*$C$28</f>
        <v>4.2215983753810766E+73</v>
      </c>
      <c r="OZK28" s="357">
        <f t="shared" ref="OZK28" si="5410">OZI28*$C$28</f>
        <v>4.348246326642509E+73</v>
      </c>
      <c r="OZM28" s="357">
        <f t="shared" ref="OZM28" si="5411">OZK28*$C$28</f>
        <v>4.4786937164417846E+73</v>
      </c>
      <c r="OZO28" s="357">
        <f t="shared" ref="OZO28" si="5412">OZM28*$C$28</f>
        <v>4.6130545279350385E+73</v>
      </c>
      <c r="OZQ28" s="357">
        <f t="shared" ref="OZQ28" si="5413">OZO28*$C$28</f>
        <v>4.7514461637730895E+73</v>
      </c>
      <c r="OZS28" s="357">
        <f t="shared" ref="OZS28" si="5414">OZQ28*$C$28</f>
        <v>4.8939895486862823E+73</v>
      </c>
      <c r="OZU28" s="357">
        <f t="shared" ref="OZU28" si="5415">OZS28*$C$28</f>
        <v>5.0408092351468712E+73</v>
      </c>
      <c r="OZW28" s="357">
        <f t="shared" ref="OZW28" si="5416">OZU28*$C$28</f>
        <v>5.1920335122012777E+73</v>
      </c>
      <c r="OZY28" s="357">
        <f t="shared" ref="OZY28" si="5417">OZW28*$C$28</f>
        <v>5.347794517567316E+73</v>
      </c>
      <c r="PAA28" s="357">
        <f t="shared" ref="PAA28" si="5418">OZY28*$C$28</f>
        <v>5.5082283530943354E+73</v>
      </c>
      <c r="PAC28" s="357">
        <f t="shared" ref="PAC28" si="5419">PAA28*$C$28</f>
        <v>5.6734752036871659E+73</v>
      </c>
      <c r="PAE28" s="357">
        <f t="shared" ref="PAE28" si="5420">PAC28*$C$28</f>
        <v>5.8436794597977815E+73</v>
      </c>
      <c r="PAG28" s="357">
        <f t="shared" ref="PAG28" si="5421">PAE28*$C$28</f>
        <v>6.0189898435917155E+73</v>
      </c>
      <c r="PAI28" s="357">
        <f t="shared" ref="PAI28" si="5422">PAG28*$C$28</f>
        <v>6.1995595388994667E+73</v>
      </c>
      <c r="PAK28" s="357">
        <f t="shared" ref="PAK28" si="5423">PAI28*$C$28</f>
        <v>6.3855463250664511E+73</v>
      </c>
      <c r="PAM28" s="357">
        <f t="shared" ref="PAM28" si="5424">PAK28*$C$28</f>
        <v>6.5771127148184449E+73</v>
      </c>
      <c r="PAO28" s="357">
        <f t="shared" ref="PAO28" si="5425">PAM28*$C$28</f>
        <v>6.7744260962629982E+73</v>
      </c>
      <c r="PAQ28" s="357">
        <f t="shared" ref="PAQ28" si="5426">PAO28*$C$28</f>
        <v>6.9776588791508886E+73</v>
      </c>
      <c r="PAS28" s="357">
        <f t="shared" ref="PAS28" si="5427">PAQ28*$C$28</f>
        <v>7.186988645525415E+73</v>
      </c>
      <c r="PAU28" s="357">
        <f t="shared" ref="PAU28" si="5428">PAS28*$C$28</f>
        <v>7.4025983048911777E+73</v>
      </c>
      <c r="PAW28" s="357">
        <f t="shared" ref="PAW28" si="5429">PAU28*$C$28</f>
        <v>7.624676254037913E+73</v>
      </c>
      <c r="PAY28" s="357">
        <f t="shared" ref="PAY28" si="5430">PAW28*$C$28</f>
        <v>7.85341654165905E+73</v>
      </c>
      <c r="PBA28" s="357">
        <f t="shared" ref="PBA28" si="5431">PAY28*$C$28</f>
        <v>8.0890190379088222E+73</v>
      </c>
      <c r="PBC28" s="357">
        <f t="shared" ref="PBC28" si="5432">PBA28*$C$28</f>
        <v>8.3316896090460877E+73</v>
      </c>
      <c r="PBE28" s="357">
        <f t="shared" ref="PBE28" si="5433">PBC28*$C$28</f>
        <v>8.5816402973174711E+73</v>
      </c>
      <c r="PBG28" s="357">
        <f t="shared" ref="PBG28" si="5434">PBE28*$C$28</f>
        <v>8.8390895062369961E+73</v>
      </c>
      <c r="PBI28" s="357">
        <f t="shared" ref="PBI28" si="5435">PBG28*$C$28</f>
        <v>9.1042621914241066E+73</v>
      </c>
      <c r="PBK28" s="357">
        <f t="shared" ref="PBK28" si="5436">PBI28*$C$28</f>
        <v>9.3773900571668306E+73</v>
      </c>
      <c r="PBM28" s="357">
        <f t="shared" ref="PBM28" si="5437">PBK28*$C$28</f>
        <v>9.6587117588818362E+73</v>
      </c>
      <c r="PBO28" s="357">
        <f t="shared" ref="PBO28" si="5438">PBM28*$C$28</f>
        <v>9.9484731116482921E+73</v>
      </c>
      <c r="PBQ28" s="357">
        <f t="shared" ref="PBQ28" si="5439">PBO28*$C$28</f>
        <v>1.0246927304997741E+74</v>
      </c>
      <c r="PBS28" s="357">
        <f t="shared" ref="PBS28" si="5440">PBQ28*$C$28</f>
        <v>1.0554335124147674E+74</v>
      </c>
      <c r="PBU28" s="357">
        <f t="shared" ref="PBU28" si="5441">PBS28*$C$28</f>
        <v>1.0870965177872105E+74</v>
      </c>
      <c r="PBW28" s="357">
        <f t="shared" ref="PBW28" si="5442">PBU28*$C$28</f>
        <v>1.1197094133208267E+74</v>
      </c>
      <c r="PBY28" s="357">
        <f t="shared" ref="PBY28" si="5443">PBW28*$C$28</f>
        <v>1.1533006957204517E+74</v>
      </c>
      <c r="PCA28" s="357">
        <f t="shared" ref="PCA28" si="5444">PBY28*$C$28</f>
        <v>1.1878997165920652E+74</v>
      </c>
      <c r="PCC28" s="357">
        <f t="shared" ref="PCC28" si="5445">PCA28*$C$28</f>
        <v>1.2235367080898271E+74</v>
      </c>
      <c r="PCE28" s="357">
        <f t="shared" ref="PCE28" si="5446">PCC28*$C$28</f>
        <v>1.2602428093325219E+74</v>
      </c>
      <c r="PCG28" s="357">
        <f t="shared" ref="PCG28" si="5447">PCE28*$C$28</f>
        <v>1.2980500936124976E+74</v>
      </c>
      <c r="PCI28" s="357">
        <f t="shared" ref="PCI28" si="5448">PCG28*$C$28</f>
        <v>1.3369915964208727E+74</v>
      </c>
      <c r="PCK28" s="357">
        <f t="shared" ref="PCK28" si="5449">PCI28*$C$28</f>
        <v>1.3771013443134989E+74</v>
      </c>
      <c r="PCM28" s="357">
        <f t="shared" ref="PCM28" si="5450">PCK28*$C$28</f>
        <v>1.418414384642904E+74</v>
      </c>
      <c r="PCO28" s="357">
        <f t="shared" ref="PCO28" si="5451">PCM28*$C$28</f>
        <v>1.4609668161821913E+74</v>
      </c>
      <c r="PCQ28" s="357">
        <f t="shared" ref="PCQ28" si="5452">PCO28*$C$28</f>
        <v>1.5047958206676571E+74</v>
      </c>
      <c r="PCS28" s="357">
        <f t="shared" ref="PCS28" si="5453">PCQ28*$C$28</f>
        <v>1.549939695287687E+74</v>
      </c>
      <c r="PCU28" s="357">
        <f t="shared" ref="PCU28" si="5454">PCS28*$C$28</f>
        <v>1.5964378861463177E+74</v>
      </c>
      <c r="PCW28" s="357">
        <f t="shared" ref="PCW28" si="5455">PCU28*$C$28</f>
        <v>1.6443310227307074E+74</v>
      </c>
      <c r="PCY28" s="357">
        <f t="shared" ref="PCY28" si="5456">PCW28*$C$28</f>
        <v>1.6936609534126285E+74</v>
      </c>
      <c r="PDA28" s="357">
        <f t="shared" ref="PDA28" si="5457">PCY28*$C$28</f>
        <v>1.7444707820150073E+74</v>
      </c>
      <c r="PDC28" s="357">
        <f t="shared" ref="PDC28" si="5458">PDA28*$C$28</f>
        <v>1.7968049054754576E+74</v>
      </c>
      <c r="PDE28" s="357">
        <f t="shared" ref="PDE28" si="5459">PDC28*$C$28</f>
        <v>1.8507090526397214E+74</v>
      </c>
      <c r="PDG28" s="357">
        <f t="shared" ref="PDG28" si="5460">PDE28*$C$28</f>
        <v>1.9062303242189131E+74</v>
      </c>
      <c r="PDI28" s="357">
        <f t="shared" ref="PDI28" si="5461">PDG28*$C$28</f>
        <v>1.9634172339454806E+74</v>
      </c>
      <c r="PDK28" s="357">
        <f t="shared" ref="PDK28" si="5462">PDI28*$C$28</f>
        <v>2.022319750963845E+74</v>
      </c>
      <c r="PDM28" s="357">
        <f t="shared" ref="PDM28" si="5463">PDK28*$C$28</f>
        <v>2.0829893434927603E+74</v>
      </c>
      <c r="PDO28" s="357">
        <f t="shared" ref="PDO28" si="5464">PDM28*$C$28</f>
        <v>2.1454790237975431E+74</v>
      </c>
      <c r="PDQ28" s="357">
        <f t="shared" ref="PDQ28" si="5465">PDO28*$C$28</f>
        <v>2.2098433945114693E+74</v>
      </c>
      <c r="PDS28" s="357">
        <f t="shared" ref="PDS28" si="5466">PDQ28*$C$28</f>
        <v>2.2761386963468135E+74</v>
      </c>
      <c r="PDU28" s="357">
        <f t="shared" ref="PDU28" si="5467">PDS28*$C$28</f>
        <v>2.344422857237218E+74</v>
      </c>
      <c r="PDW28" s="357">
        <f t="shared" ref="PDW28" si="5468">PDU28*$C$28</f>
        <v>2.4147555429543345E+74</v>
      </c>
      <c r="PDY28" s="357">
        <f t="shared" ref="PDY28" si="5469">PDW28*$C$28</f>
        <v>2.4871982092429645E+74</v>
      </c>
      <c r="PEA28" s="357">
        <f t="shared" ref="PEA28" si="5470">PDY28*$C$28</f>
        <v>2.5618141555202533E+74</v>
      </c>
      <c r="PEC28" s="357">
        <f t="shared" ref="PEC28" si="5471">PEA28*$C$28</f>
        <v>2.6386685801858607E+74</v>
      </c>
      <c r="PEE28" s="357">
        <f t="shared" ref="PEE28" si="5472">PEC28*$C$28</f>
        <v>2.7178286375914364E+74</v>
      </c>
      <c r="PEG28" s="357">
        <f t="shared" ref="PEG28" si="5473">PEE28*$C$28</f>
        <v>2.7993634967191798E+74</v>
      </c>
      <c r="PEI28" s="357">
        <f t="shared" ref="PEI28" si="5474">PEG28*$C$28</f>
        <v>2.883344401620755E+74</v>
      </c>
      <c r="PEK28" s="357">
        <f t="shared" ref="PEK28" si="5475">PEI28*$C$28</f>
        <v>2.9698447336693777E+74</v>
      </c>
      <c r="PEM28" s="357">
        <f t="shared" ref="PEM28" si="5476">PEK28*$C$28</f>
        <v>3.058940075679459E+74</v>
      </c>
      <c r="PEO28" s="357">
        <f t="shared" ref="PEO28" si="5477">PEM28*$C$28</f>
        <v>3.1507082779498429E+74</v>
      </c>
      <c r="PEQ28" s="357">
        <f t="shared" ref="PEQ28" si="5478">PEO28*$C$28</f>
        <v>3.245229526288338E+74</v>
      </c>
      <c r="PES28" s="357">
        <f t="shared" ref="PES28" si="5479">PEQ28*$C$28</f>
        <v>3.3425864120769883E+74</v>
      </c>
      <c r="PEU28" s="357">
        <f t="shared" ref="PEU28" si="5480">PES28*$C$28</f>
        <v>3.4428640044392979E+74</v>
      </c>
      <c r="PEW28" s="357">
        <f t="shared" ref="PEW28" si="5481">PEU28*$C$28</f>
        <v>3.546149924572477E+74</v>
      </c>
      <c r="PEY28" s="357">
        <f t="shared" ref="PEY28" si="5482">PEW28*$C$28</f>
        <v>3.6525344223096516E+74</v>
      </c>
      <c r="PFA28" s="357">
        <f t="shared" ref="PFA28" si="5483">PEY28*$C$28</f>
        <v>3.7621104549789411E+74</v>
      </c>
      <c r="PFC28" s="357">
        <f t="shared" ref="PFC28" si="5484">PFA28*$C$28</f>
        <v>3.8749737686283094E+74</v>
      </c>
      <c r="PFE28" s="357">
        <f t="shared" ref="PFE28" si="5485">PFC28*$C$28</f>
        <v>3.9912229816871586E+74</v>
      </c>
      <c r="PFG28" s="357">
        <f t="shared" ref="PFG28" si="5486">PFE28*$C$28</f>
        <v>4.1109596711377733E+74</v>
      </c>
      <c r="PFI28" s="357">
        <f t="shared" ref="PFI28" si="5487">PFG28*$C$28</f>
        <v>4.2342884612719064E+74</v>
      </c>
      <c r="PFK28" s="357">
        <f t="shared" ref="PFK28" si="5488">PFI28*$C$28</f>
        <v>4.3613171151100637E+74</v>
      </c>
      <c r="PFM28" s="357">
        <f t="shared" ref="PFM28" si="5489">PFK28*$C$28</f>
        <v>4.4921566285633656E+74</v>
      </c>
      <c r="PFO28" s="357">
        <f t="shared" ref="PFO28" si="5490">PFM28*$C$28</f>
        <v>4.6269213274202669E+74</v>
      </c>
      <c r="PFQ28" s="357">
        <f t="shared" ref="PFQ28" si="5491">PFO28*$C$28</f>
        <v>4.7657289672428751E+74</v>
      </c>
      <c r="PFS28" s="357">
        <f t="shared" ref="PFS28" si="5492">PFQ28*$C$28</f>
        <v>4.9087008362601619E+74</v>
      </c>
      <c r="PFU28" s="357">
        <f t="shared" ref="PFU28" si="5493">PFS28*$C$28</f>
        <v>5.0559618613479673E+74</v>
      </c>
      <c r="PFW28" s="357">
        <f t="shared" ref="PFW28" si="5494">PFU28*$C$28</f>
        <v>5.2076407171884064E+74</v>
      </c>
      <c r="PFY28" s="357">
        <f t="shared" ref="PFY28" si="5495">PFW28*$C$28</f>
        <v>5.3638699387040586E+74</v>
      </c>
      <c r="PGA28" s="357">
        <f t="shared" ref="PGA28" si="5496">PFY28*$C$28</f>
        <v>5.5247860368651802E+74</v>
      </c>
      <c r="PGC28" s="357">
        <f t="shared" ref="PGC28" si="5497">PGA28*$C$28</f>
        <v>5.6905296179711361E+74</v>
      </c>
      <c r="PGE28" s="357">
        <f t="shared" ref="PGE28" si="5498">PGC28*$C$28</f>
        <v>5.8612455065102708E+74</v>
      </c>
      <c r="PGG28" s="357">
        <f t="shared" ref="PGG28" si="5499">PGE28*$C$28</f>
        <v>6.0370828717055787E+74</v>
      </c>
      <c r="PGI28" s="357">
        <f t="shared" ref="PGI28" si="5500">PGG28*$C$28</f>
        <v>6.2181953578567464E+74</v>
      </c>
      <c r="PGK28" s="357">
        <f t="shared" ref="PGK28" si="5501">PGI28*$C$28</f>
        <v>6.4047412185924486E+74</v>
      </c>
      <c r="PGM28" s="357">
        <f t="shared" ref="PGM28" si="5502">PGK28*$C$28</f>
        <v>6.5968834551502226E+74</v>
      </c>
      <c r="PGO28" s="357">
        <f t="shared" ref="PGO28" si="5503">PGM28*$C$28</f>
        <v>6.794789958804729E+74</v>
      </c>
      <c r="PGQ28" s="357">
        <f t="shared" ref="PGQ28" si="5504">PGO28*$C$28</f>
        <v>6.9986336575688712E+74</v>
      </c>
      <c r="PGS28" s="357">
        <f t="shared" ref="PGS28" si="5505">PGQ28*$C$28</f>
        <v>7.2085926672959378E+74</v>
      </c>
      <c r="PGU28" s="357">
        <f t="shared" ref="PGU28" si="5506">PGS28*$C$28</f>
        <v>7.4248504473148159E+74</v>
      </c>
      <c r="PGW28" s="357">
        <f t="shared" ref="PGW28" si="5507">PGU28*$C$28</f>
        <v>7.6475959607342611E+74</v>
      </c>
      <c r="PGY28" s="357">
        <f t="shared" ref="PGY28" si="5508">PGW28*$C$28</f>
        <v>7.8770238395562893E+74</v>
      </c>
      <c r="PHA28" s="357">
        <f t="shared" ref="PHA28" si="5509">PGY28*$C$28</f>
        <v>8.1133345547429779E+74</v>
      </c>
      <c r="PHC28" s="357">
        <f t="shared" ref="PHC28" si="5510">PHA28*$C$28</f>
        <v>8.3567345913852677E+74</v>
      </c>
      <c r="PHE28" s="357">
        <f t="shared" ref="PHE28" si="5511">PHC28*$C$28</f>
        <v>8.607436629126826E+74</v>
      </c>
      <c r="PHG28" s="357">
        <f t="shared" ref="PHG28" si="5512">PHE28*$C$28</f>
        <v>8.8656597280006311E+74</v>
      </c>
      <c r="PHI28" s="357">
        <f t="shared" ref="PHI28" si="5513">PHG28*$C$28</f>
        <v>9.1316295198406493E+74</v>
      </c>
      <c r="PHK28" s="357">
        <f t="shared" ref="PHK28" si="5514">PHI28*$C$28</f>
        <v>9.4055784054358692E+74</v>
      </c>
      <c r="PHM28" s="357">
        <f t="shared" ref="PHM28" si="5515">PHK28*$C$28</f>
        <v>9.6877457575989457E+74</v>
      </c>
      <c r="PHO28" s="357">
        <f t="shared" ref="PHO28" si="5516">PHM28*$C$28</f>
        <v>9.9783781303269151E+74</v>
      </c>
      <c r="PHQ28" s="357">
        <f t="shared" ref="PHQ28" si="5517">PHO28*$C$28</f>
        <v>1.0277729474236723E+75</v>
      </c>
      <c r="PHS28" s="357">
        <f t="shared" ref="PHS28" si="5518">PHQ28*$C$28</f>
        <v>1.0586061358463824E+75</v>
      </c>
      <c r="PHU28" s="357">
        <f t="shared" ref="PHU28" si="5519">PHS28*$C$28</f>
        <v>1.0903643199217739E+75</v>
      </c>
      <c r="PHW28" s="357">
        <f t="shared" ref="PHW28" si="5520">PHU28*$C$28</f>
        <v>1.1230752495194271E+75</v>
      </c>
      <c r="PHY28" s="357">
        <f t="shared" ref="PHY28" si="5521">PHW28*$C$28</f>
        <v>1.15676750700501E+75</v>
      </c>
      <c r="PIA28" s="357">
        <f t="shared" ref="PIA28" si="5522">PHY28*$C$28</f>
        <v>1.1914705322151604E+75</v>
      </c>
      <c r="PIC28" s="357">
        <f t="shared" ref="PIC28" si="5523">PIA28*$C$28</f>
        <v>1.2272146481816152E+75</v>
      </c>
      <c r="PIE28" s="357">
        <f t="shared" ref="PIE28" si="5524">PIC28*$C$28</f>
        <v>1.2640310876270636E+75</v>
      </c>
      <c r="PIG28" s="357">
        <f t="shared" ref="PIG28" si="5525">PIE28*$C$28</f>
        <v>1.3019520202558756E+75</v>
      </c>
      <c r="PII28" s="357">
        <f t="shared" ref="PII28" si="5526">PIG28*$C$28</f>
        <v>1.3410105808635519E+75</v>
      </c>
      <c r="PIK28" s="357">
        <f t="shared" ref="PIK28" si="5527">PII28*$C$28</f>
        <v>1.3812408982894585E+75</v>
      </c>
      <c r="PIM28" s="357">
        <f t="shared" ref="PIM28" si="5528">PIK28*$C$28</f>
        <v>1.4226781252381423E+75</v>
      </c>
      <c r="PIO28" s="357">
        <f t="shared" ref="PIO28" si="5529">PIM28*$C$28</f>
        <v>1.4653584689952867E+75</v>
      </c>
      <c r="PIQ28" s="357">
        <f t="shared" ref="PIQ28" si="5530">PIO28*$C$28</f>
        <v>1.5093192230651453E+75</v>
      </c>
      <c r="PIS28" s="357">
        <f t="shared" ref="PIS28" si="5531">PIQ28*$C$28</f>
        <v>1.5545987997570997E+75</v>
      </c>
      <c r="PIU28" s="357">
        <f t="shared" ref="PIU28" si="5532">PIS28*$C$28</f>
        <v>1.6012367637498127E+75</v>
      </c>
      <c r="PIW28" s="357">
        <f t="shared" ref="PIW28" si="5533">PIU28*$C$28</f>
        <v>1.6492738666623072E+75</v>
      </c>
      <c r="PIY28" s="357">
        <f t="shared" ref="PIY28" si="5534">PIW28*$C$28</f>
        <v>1.6987520826621765E+75</v>
      </c>
      <c r="PJA28" s="357">
        <f t="shared" ref="PJA28" si="5535">PIY28*$C$28</f>
        <v>1.7497146451420418E+75</v>
      </c>
      <c r="PJC28" s="357">
        <f t="shared" ref="PJC28" si="5536">PJA28*$C$28</f>
        <v>1.8022060844963032E+75</v>
      </c>
      <c r="PJE28" s="357">
        <f t="shared" ref="PJE28" si="5537">PJC28*$C$28</f>
        <v>1.8562722670311924E+75</v>
      </c>
      <c r="PJG28" s="357">
        <f t="shared" ref="PJG28" si="5538">PJE28*$C$28</f>
        <v>1.9119604350421284E+75</v>
      </c>
      <c r="PJI28" s="357">
        <f t="shared" ref="PJI28" si="5539">PJG28*$C$28</f>
        <v>1.9693192480933925E+75</v>
      </c>
      <c r="PJK28" s="357">
        <f t="shared" ref="PJK28" si="5540">PJI28*$C$28</f>
        <v>2.0283988255361945E+75</v>
      </c>
      <c r="PJM28" s="357">
        <f t="shared" ref="PJM28" si="5541">PJK28*$C$28</f>
        <v>2.0892507903022803E+75</v>
      </c>
      <c r="PJO28" s="357">
        <f t="shared" ref="PJO28" si="5542">PJM28*$C$28</f>
        <v>2.1519283140113489E+75</v>
      </c>
      <c r="PJQ28" s="357">
        <f t="shared" ref="PJQ28" si="5543">PJO28*$C$28</f>
        <v>2.2164861634316893E+75</v>
      </c>
      <c r="PJS28" s="357">
        <f t="shared" ref="PJS28" si="5544">PJQ28*$C$28</f>
        <v>2.2829807483346401E+75</v>
      </c>
      <c r="PJU28" s="357">
        <f t="shared" ref="PJU28" si="5545">PJS28*$C$28</f>
        <v>2.3514701707846793E+75</v>
      </c>
      <c r="PJW28" s="357">
        <f t="shared" ref="PJW28" si="5546">PJU28*$C$28</f>
        <v>2.4220142759082198E+75</v>
      </c>
      <c r="PJY28" s="357">
        <f t="shared" ref="PJY28" si="5547">PJW28*$C$28</f>
        <v>2.4946747041854665E+75</v>
      </c>
      <c r="PKA28" s="357">
        <f t="shared" ref="PKA28" si="5548">PJY28*$C$28</f>
        <v>2.5695149453110307E+75</v>
      </c>
      <c r="PKC28" s="357">
        <f t="shared" ref="PKC28" si="5549">PKA28*$C$28</f>
        <v>2.6466003936703616E+75</v>
      </c>
      <c r="PKE28" s="357">
        <f t="shared" ref="PKE28" si="5550">PKC28*$C$28</f>
        <v>2.7259984054804726E+75</v>
      </c>
      <c r="PKG28" s="357">
        <f t="shared" ref="PKG28" si="5551">PKE28*$C$28</f>
        <v>2.8077783576448867E+75</v>
      </c>
      <c r="PKI28" s="357">
        <f t="shared" ref="PKI28" si="5552">PKG28*$C$28</f>
        <v>2.8920117083742334E+75</v>
      </c>
      <c r="PKK28" s="357">
        <f t="shared" ref="PKK28" si="5553">PKI28*$C$28</f>
        <v>2.9787720596254604E+75</v>
      </c>
      <c r="PKM28" s="357">
        <f t="shared" ref="PKM28" si="5554">PKK28*$C$28</f>
        <v>3.0681352214142244E+75</v>
      </c>
      <c r="PKO28" s="357">
        <f t="shared" ref="PKO28" si="5555">PKM28*$C$28</f>
        <v>3.160179278056651E+75</v>
      </c>
      <c r="PKQ28" s="357">
        <f t="shared" ref="PKQ28" si="5556">PKO28*$C$28</f>
        <v>3.2549846563983507E+75</v>
      </c>
      <c r="PKS28" s="357">
        <f t="shared" ref="PKS28" si="5557">PKQ28*$C$28</f>
        <v>3.3526341960903014E+75</v>
      </c>
      <c r="PKU28" s="357">
        <f t="shared" ref="PKU28" si="5558">PKS28*$C$28</f>
        <v>3.4532132219730105E+75</v>
      </c>
      <c r="PKW28" s="357">
        <f t="shared" ref="PKW28" si="5559">PKU28*$C$28</f>
        <v>3.556809618632201E+75</v>
      </c>
      <c r="PKY28" s="357">
        <f t="shared" ref="PKY28" si="5560">PKW28*$C$28</f>
        <v>3.6635139071911675E+75</v>
      </c>
      <c r="PLA28" s="357">
        <f t="shared" ref="PLA28" si="5561">PKY28*$C$28</f>
        <v>3.773419324406903E+75</v>
      </c>
      <c r="PLC28" s="357">
        <f t="shared" ref="PLC28" si="5562">PLA28*$C$28</f>
        <v>3.8866219041391103E+75</v>
      </c>
      <c r="PLE28" s="357">
        <f t="shared" ref="PLE28" si="5563">PLC28*$C$28</f>
        <v>4.0032205612632838E+75</v>
      </c>
      <c r="PLG28" s="357">
        <f t="shared" ref="PLG28" si="5564">PLE28*$C$28</f>
        <v>4.1233171781011827E+75</v>
      </c>
      <c r="PLI28" s="357">
        <f t="shared" ref="PLI28" si="5565">PLG28*$C$28</f>
        <v>4.2470166934442184E+75</v>
      </c>
      <c r="PLK28" s="357">
        <f t="shared" ref="PLK28" si="5566">PLI28*$C$28</f>
        <v>4.3744271942475449E+75</v>
      </c>
      <c r="PLM28" s="357">
        <f t="shared" ref="PLM28" si="5567">PLK28*$C$28</f>
        <v>4.505660010074971E+75</v>
      </c>
      <c r="PLO28" s="357">
        <f t="shared" ref="PLO28" si="5568">PLM28*$C$28</f>
        <v>4.64082981037722E+75</v>
      </c>
      <c r="PLQ28" s="357">
        <f t="shared" ref="PLQ28" si="5569">PLO28*$C$28</f>
        <v>4.7800547046885364E+75</v>
      </c>
      <c r="PLS28" s="357">
        <f t="shared" ref="PLS28" si="5570">PLQ28*$C$28</f>
        <v>4.9234563458291927E+75</v>
      </c>
      <c r="PLU28" s="357">
        <f t="shared" ref="PLU28" si="5571">PLS28*$C$28</f>
        <v>5.0711600362040687E+75</v>
      </c>
      <c r="PLW28" s="357">
        <f t="shared" ref="PLW28" si="5572">PLU28*$C$28</f>
        <v>5.223294837290191E+75</v>
      </c>
      <c r="PLY28" s="357">
        <f t="shared" ref="PLY28" si="5573">PLW28*$C$28</f>
        <v>5.3799936824088971E+75</v>
      </c>
      <c r="PMA28" s="357">
        <f t="shared" ref="PMA28" si="5574">PLY28*$C$28</f>
        <v>5.5413934928811641E+75</v>
      </c>
      <c r="PMC28" s="357">
        <f t="shared" ref="PMC28" si="5575">PMA28*$C$28</f>
        <v>5.7076352976675992E+75</v>
      </c>
      <c r="PME28" s="357">
        <f t="shared" ref="PME28" si="5576">PMC28*$C$28</f>
        <v>5.8788643565976272E+75</v>
      </c>
      <c r="PMG28" s="357">
        <f t="shared" ref="PMG28" si="5577">PME28*$C$28</f>
        <v>6.0552302872955559E+75</v>
      </c>
      <c r="PMI28" s="357">
        <f t="shared" ref="PMI28" si="5578">PMG28*$C$28</f>
        <v>6.236887195914423E+75</v>
      </c>
      <c r="PMK28" s="357">
        <f t="shared" ref="PMK28" si="5579">PMI28*$C$28</f>
        <v>6.4239938117918557E+75</v>
      </c>
      <c r="PMM28" s="357">
        <f t="shared" ref="PMM28" si="5580">PMK28*$C$28</f>
        <v>6.6167136261456115E+75</v>
      </c>
      <c r="PMO28" s="357">
        <f t="shared" ref="PMO28" si="5581">PMM28*$C$28</f>
        <v>6.81521503492998E+75</v>
      </c>
      <c r="PMQ28" s="357">
        <f t="shared" ref="PMQ28" si="5582">PMO28*$C$28</f>
        <v>7.0196714859778799E+75</v>
      </c>
      <c r="PMS28" s="357">
        <f t="shared" ref="PMS28" si="5583">PMQ28*$C$28</f>
        <v>7.2302616305572168E+75</v>
      </c>
      <c r="PMU28" s="357">
        <f t="shared" ref="PMU28" si="5584">PMS28*$C$28</f>
        <v>7.4471694794739328E+75</v>
      </c>
      <c r="PMW28" s="357">
        <f t="shared" ref="PMW28" si="5585">PMU28*$C$28</f>
        <v>7.6705845638581516E+75</v>
      </c>
      <c r="PMY28" s="357">
        <f t="shared" ref="PMY28" si="5586">PMW28*$C$28</f>
        <v>7.9007021007738956E+75</v>
      </c>
      <c r="PNA28" s="357">
        <f t="shared" ref="PNA28" si="5587">PMY28*$C$28</f>
        <v>8.1377231637971129E+75</v>
      </c>
      <c r="PNC28" s="357">
        <f t="shared" ref="PNC28" si="5588">PNA28*$C$28</f>
        <v>8.3818548587110266E+75</v>
      </c>
      <c r="PNE28" s="357">
        <f t="shared" ref="PNE28" si="5589">PNC28*$C$28</f>
        <v>8.6333105044723573E+75</v>
      </c>
      <c r="PNG28" s="357">
        <f t="shared" ref="PNG28" si="5590">PNE28*$C$28</f>
        <v>8.8923098196065285E+75</v>
      </c>
      <c r="PNI28" s="357">
        <f t="shared" ref="PNI28" si="5591">PNG28*$C$28</f>
        <v>9.159079114194724E+75</v>
      </c>
      <c r="PNK28" s="357">
        <f t="shared" ref="PNK28" si="5592">PNI28*$C$28</f>
        <v>9.4338514876205657E+75</v>
      </c>
      <c r="PNM28" s="357">
        <f t="shared" ref="PNM28" si="5593">PNK28*$C$28</f>
        <v>9.7168670322491835E+75</v>
      </c>
      <c r="PNO28" s="357">
        <f t="shared" ref="PNO28" si="5594">PNM28*$C$28</f>
        <v>1.0008373043216659E+76</v>
      </c>
      <c r="PNQ28" s="357">
        <f t="shared" ref="PNQ28" si="5595">PNO28*$C$28</f>
        <v>1.030862423451316E+76</v>
      </c>
      <c r="PNS28" s="357">
        <f t="shared" ref="PNS28" si="5596">PNQ28*$C$28</f>
        <v>1.0617882961548554E+76</v>
      </c>
      <c r="PNU28" s="357">
        <f t="shared" ref="PNU28" si="5597">PNS28*$C$28</f>
        <v>1.0936419450395012E+76</v>
      </c>
      <c r="PNW28" s="357">
        <f t="shared" ref="PNW28" si="5598">PNU28*$C$28</f>
        <v>1.1264512033906863E+76</v>
      </c>
      <c r="PNY28" s="357">
        <f t="shared" ref="PNY28" si="5599">PNW28*$C$28</f>
        <v>1.1602447394924068E+76</v>
      </c>
      <c r="POA28" s="357">
        <f t="shared" ref="POA28" si="5600">PNY28*$C$28</f>
        <v>1.195052081677179E+76</v>
      </c>
      <c r="POC28" s="357">
        <f t="shared" ref="POC28" si="5601">POA28*$C$28</f>
        <v>1.2309036441274945E+76</v>
      </c>
      <c r="POE28" s="357">
        <f t="shared" ref="POE28" si="5602">POC28*$C$28</f>
        <v>1.2678307534513194E+76</v>
      </c>
      <c r="POG28" s="357">
        <f t="shared" ref="POG28" si="5603">POE28*$C$28</f>
        <v>1.305865676054859E+76</v>
      </c>
      <c r="POI28" s="357">
        <f t="shared" ref="POI28" si="5604">POG28*$C$28</f>
        <v>1.3450416463365048E+76</v>
      </c>
      <c r="POK28" s="357">
        <f t="shared" ref="POK28" si="5605">POI28*$C$28</f>
        <v>1.3853928957265999E+76</v>
      </c>
      <c r="POM28" s="357">
        <f t="shared" ref="POM28" si="5606">POK28*$C$28</f>
        <v>1.426954682598398E+76</v>
      </c>
      <c r="POO28" s="357">
        <f t="shared" ref="POO28" si="5607">POM28*$C$28</f>
        <v>1.4697633230763501E+76</v>
      </c>
      <c r="POQ28" s="357">
        <f t="shared" ref="POQ28" si="5608">POO28*$C$28</f>
        <v>1.5138562227686405E+76</v>
      </c>
      <c r="POS28" s="357">
        <f t="shared" ref="POS28" si="5609">POQ28*$C$28</f>
        <v>1.5592719094516997E+76</v>
      </c>
      <c r="POU28" s="357">
        <f t="shared" ref="POU28" si="5610">POS28*$C$28</f>
        <v>1.6060500667352508E+76</v>
      </c>
      <c r="POW28" s="357">
        <f t="shared" ref="POW28" si="5611">POU28*$C$28</f>
        <v>1.6542315687373085E+76</v>
      </c>
      <c r="POY28" s="357">
        <f t="shared" ref="POY28" si="5612">POW28*$C$28</f>
        <v>1.7038585157994277E+76</v>
      </c>
      <c r="PPA28" s="357">
        <f t="shared" ref="PPA28" si="5613">POY28*$C$28</f>
        <v>1.7549742712734106E+76</v>
      </c>
      <c r="PPC28" s="357">
        <f t="shared" ref="PPC28" si="5614">PPA28*$C$28</f>
        <v>1.807623499411613E+76</v>
      </c>
      <c r="PPE28" s="357">
        <f t="shared" ref="PPE28" si="5615">PPC28*$C$28</f>
        <v>1.8618522043939613E+76</v>
      </c>
      <c r="PPG28" s="357">
        <f t="shared" ref="PPG28" si="5616">PPE28*$C$28</f>
        <v>1.9177077705257801E+76</v>
      </c>
      <c r="PPI28" s="357">
        <f t="shared" ref="PPI28" si="5617">PPG28*$C$28</f>
        <v>1.9752390036415537E+76</v>
      </c>
      <c r="PPK28" s="357">
        <f t="shared" ref="PPK28" si="5618">PPI28*$C$28</f>
        <v>2.0344961737508003E+76</v>
      </c>
      <c r="PPM28" s="357">
        <f t="shared" ref="PPM28" si="5619">PPK28*$C$28</f>
        <v>2.0955310589633243E+76</v>
      </c>
      <c r="PPO28" s="357">
        <f t="shared" ref="PPO28" si="5620">PPM28*$C$28</f>
        <v>2.1583969907322242E+76</v>
      </c>
      <c r="PPQ28" s="357">
        <f t="shared" ref="PPQ28" si="5621">PPO28*$C$28</f>
        <v>2.2231489004541908E+76</v>
      </c>
      <c r="PPS28" s="357">
        <f t="shared" ref="PPS28" si="5622">PPQ28*$C$28</f>
        <v>2.2898433674678167E+76</v>
      </c>
      <c r="PPU28" s="357">
        <f t="shared" ref="PPU28" si="5623">PPS28*$C$28</f>
        <v>2.3585386684918514E+76</v>
      </c>
      <c r="PPW28" s="357">
        <f t="shared" ref="PPW28" si="5624">PPU28*$C$28</f>
        <v>2.429294828546607E+76</v>
      </c>
      <c r="PPY28" s="357">
        <f t="shared" ref="PPY28" si="5625">PPW28*$C$28</f>
        <v>2.5021736734030052E+76</v>
      </c>
      <c r="PQA28" s="357">
        <f t="shared" ref="PQA28" si="5626">PPY28*$C$28</f>
        <v>2.5772388836050955E+76</v>
      </c>
      <c r="PQC28" s="357">
        <f t="shared" ref="PQC28" si="5627">PQA28*$C$28</f>
        <v>2.6545560501132485E+76</v>
      </c>
      <c r="PQE28" s="357">
        <f t="shared" ref="PQE28" si="5628">PQC28*$C$28</f>
        <v>2.7341927316166459E+76</v>
      </c>
      <c r="PQG28" s="357">
        <f t="shared" ref="PQG28" si="5629">PQE28*$C$28</f>
        <v>2.8162185135651453E+76</v>
      </c>
      <c r="PQI28" s="357">
        <f t="shared" ref="PQI28" si="5630">PQG28*$C$28</f>
        <v>2.9007050689720995E+76</v>
      </c>
      <c r="PQK28" s="357">
        <f t="shared" ref="PQK28" si="5631">PQI28*$C$28</f>
        <v>2.9877262210412627E+76</v>
      </c>
      <c r="PQM28" s="357">
        <f t="shared" ref="PQM28" si="5632">PQK28*$C$28</f>
        <v>3.0773580076725006E+76</v>
      </c>
      <c r="PQO28" s="357">
        <f t="shared" ref="PQO28" si="5633">PQM28*$C$28</f>
        <v>3.1696787479026755E+76</v>
      </c>
      <c r="PQQ28" s="357">
        <f t="shared" ref="PQQ28" si="5634">PQO28*$C$28</f>
        <v>3.2647691103397558E+76</v>
      </c>
      <c r="PQS28" s="357">
        <f t="shared" ref="PQS28" si="5635">PQQ28*$C$28</f>
        <v>3.3627121836499487E+76</v>
      </c>
      <c r="PQU28" s="357">
        <f t="shared" ref="PQU28" si="5636">PQS28*$C$28</f>
        <v>3.4635935491594473E+76</v>
      </c>
      <c r="PQW28" s="357">
        <f t="shared" ref="PQW28" si="5637">PQU28*$C$28</f>
        <v>3.5675013556342307E+76</v>
      </c>
      <c r="PQY28" s="357">
        <f t="shared" ref="PQY28" si="5638">PQW28*$C$28</f>
        <v>3.6745263963032576E+76</v>
      </c>
      <c r="PRA28" s="357">
        <f t="shared" ref="PRA28" si="5639">PQY28*$C$28</f>
        <v>3.7847621881923552E+76</v>
      </c>
      <c r="PRC28" s="357">
        <f t="shared" ref="PRC28" si="5640">PRA28*$C$28</f>
        <v>3.8983050538381262E+76</v>
      </c>
      <c r="PRE28" s="357">
        <f t="shared" ref="PRE28" si="5641">PRC28*$C$28</f>
        <v>4.0152542054532702E+76</v>
      </c>
      <c r="PRG28" s="357">
        <f t="shared" ref="PRG28" si="5642">PRE28*$C$28</f>
        <v>4.1357118316168681E+76</v>
      </c>
      <c r="PRI28" s="357">
        <f t="shared" ref="PRI28" si="5643">PRG28*$C$28</f>
        <v>4.2597831865653746E+76</v>
      </c>
      <c r="PRK28" s="357">
        <f t="shared" ref="PRK28" si="5644">PRI28*$C$28</f>
        <v>4.3875766821623361E+76</v>
      </c>
      <c r="PRM28" s="357">
        <f t="shared" ref="PRM28" si="5645">PRK28*$C$28</f>
        <v>4.5192039826272066E+76</v>
      </c>
      <c r="PRO28" s="357">
        <f t="shared" ref="PRO28" si="5646">PRM28*$C$28</f>
        <v>4.6547801021060226E+76</v>
      </c>
      <c r="PRQ28" s="357">
        <f t="shared" ref="PRQ28" si="5647">PRO28*$C$28</f>
        <v>4.7944235051692035E+76</v>
      </c>
      <c r="PRS28" s="357">
        <f t="shared" ref="PRS28" si="5648">PRQ28*$C$28</f>
        <v>4.9382562103242797E+76</v>
      </c>
      <c r="PRU28" s="357">
        <f t="shared" ref="PRU28" si="5649">PRS28*$C$28</f>
        <v>5.0864038966340081E+76</v>
      </c>
      <c r="PRW28" s="357">
        <f t="shared" ref="PRW28" si="5650">PRU28*$C$28</f>
        <v>5.2389960135330283E+76</v>
      </c>
      <c r="PRY28" s="357">
        <f t="shared" ref="PRY28" si="5651">PRW28*$C$28</f>
        <v>5.3961658939390196E+76</v>
      </c>
      <c r="PSA28" s="357">
        <f t="shared" ref="PSA28" si="5652">PRY28*$C$28</f>
        <v>5.5580508707571901E+76</v>
      </c>
      <c r="PSC28" s="357">
        <f t="shared" ref="PSC28" si="5653">PSA28*$C$28</f>
        <v>5.7247923968799061E+76</v>
      </c>
      <c r="PSE28" s="357">
        <f t="shared" ref="PSE28" si="5654">PSC28*$C$28</f>
        <v>5.8965361687863031E+76</v>
      </c>
      <c r="PSG28" s="357">
        <f t="shared" ref="PSG28" si="5655">PSE28*$C$28</f>
        <v>6.073432253849893E+76</v>
      </c>
      <c r="PSI28" s="357">
        <f t="shared" ref="PSI28" si="5656">PSG28*$C$28</f>
        <v>6.2556352214653905E+76</v>
      </c>
      <c r="PSK28" s="357">
        <f t="shared" ref="PSK28" si="5657">PSI28*$C$28</f>
        <v>6.443304278109352E+76</v>
      </c>
      <c r="PSM28" s="357">
        <f t="shared" ref="PSM28" si="5658">PSK28*$C$28</f>
        <v>6.6366034064526331E+76</v>
      </c>
      <c r="PSO28" s="357">
        <f t="shared" ref="PSO28" si="5659">PSM28*$C$28</f>
        <v>6.8357015086462119E+76</v>
      </c>
      <c r="PSQ28" s="357">
        <f t="shared" ref="PSQ28" si="5660">PSO28*$C$28</f>
        <v>7.0407725539055991E+76</v>
      </c>
      <c r="PSS28" s="357">
        <f t="shared" ref="PSS28" si="5661">PSQ28*$C$28</f>
        <v>7.2519957305227673E+76</v>
      </c>
      <c r="PSU28" s="357">
        <f t="shared" ref="PSU28" si="5662">PSS28*$C$28</f>
        <v>7.4695556024384502E+76</v>
      </c>
      <c r="PSW28" s="357">
        <f t="shared" ref="PSW28" si="5663">PSU28*$C$28</f>
        <v>7.6936422705116036E+76</v>
      </c>
      <c r="PSY28" s="357">
        <f t="shared" ref="PSY28" si="5664">PSW28*$C$28</f>
        <v>7.9244515386269517E+76</v>
      </c>
      <c r="PTA28" s="357">
        <f t="shared" ref="PTA28" si="5665">PSY28*$C$28</f>
        <v>8.1621850847857608E+76</v>
      </c>
      <c r="PTC28" s="357">
        <f t="shared" ref="PTC28" si="5666">PTA28*$C$28</f>
        <v>8.4070506373293343E+76</v>
      </c>
      <c r="PTE28" s="357">
        <f t="shared" ref="PTE28" si="5667">PTC28*$C$28</f>
        <v>8.6592621564492149E+76</v>
      </c>
      <c r="PTG28" s="357">
        <f t="shared" ref="PTG28" si="5668">PTE28*$C$28</f>
        <v>8.9190400211426913E+76</v>
      </c>
      <c r="PTI28" s="357">
        <f t="shared" ref="PTI28" si="5669">PTG28*$C$28</f>
        <v>9.1866112217769717E+76</v>
      </c>
      <c r="PTK28" s="357">
        <f t="shared" ref="PTK28" si="5670">PTI28*$C$28</f>
        <v>9.4622095584302813E+76</v>
      </c>
      <c r="PTM28" s="357">
        <f t="shared" ref="PTM28" si="5671">PTK28*$C$28</f>
        <v>9.7460758451831902E+76</v>
      </c>
      <c r="PTO28" s="357">
        <f t="shared" ref="PTO28" si="5672">PTM28*$C$28</f>
        <v>1.0038458120538686E+77</v>
      </c>
      <c r="PTQ28" s="357">
        <f t="shared" ref="PTQ28" si="5673">PTO28*$C$28</f>
        <v>1.0339611864154848E+77</v>
      </c>
      <c r="PTS28" s="357">
        <f t="shared" ref="PTS28" si="5674">PTQ28*$C$28</f>
        <v>1.0649800220079493E+77</v>
      </c>
      <c r="PTU28" s="357">
        <f t="shared" ref="PTU28" si="5675">PTS28*$C$28</f>
        <v>1.0969294226681878E+77</v>
      </c>
      <c r="PTW28" s="357">
        <f t="shared" ref="PTW28" si="5676">PTU28*$C$28</f>
        <v>1.1298373053482335E+77</v>
      </c>
      <c r="PTY28" s="357">
        <f t="shared" ref="PTY28" si="5677">PTW28*$C$28</f>
        <v>1.1637324245086806E+77</v>
      </c>
      <c r="PUA28" s="357">
        <f t="shared" ref="PUA28" si="5678">PTY28*$C$28</f>
        <v>1.198644397243941E+77</v>
      </c>
      <c r="PUC28" s="357">
        <f t="shared" ref="PUC28" si="5679">PUA28*$C$28</f>
        <v>1.2346037291612593E+77</v>
      </c>
      <c r="PUE28" s="357">
        <f t="shared" ref="PUE28" si="5680">PUC28*$C$28</f>
        <v>1.2716418410360972E+77</v>
      </c>
      <c r="PUG28" s="357">
        <f t="shared" ref="PUG28" si="5681">PUE28*$C$28</f>
        <v>1.3097910962671801E+77</v>
      </c>
      <c r="PUI28" s="357">
        <f t="shared" ref="PUI28" si="5682">PUG28*$C$28</f>
        <v>1.3490848291551956E+77</v>
      </c>
      <c r="PUK28" s="357">
        <f t="shared" ref="PUK28" si="5683">PUI28*$C$28</f>
        <v>1.3895573740298514E+77</v>
      </c>
      <c r="PUM28" s="357">
        <f t="shared" ref="PUM28" si="5684">PUK28*$C$28</f>
        <v>1.431244095250747E+77</v>
      </c>
      <c r="PUO28" s="357">
        <f t="shared" ref="PUO28" si="5685">PUM28*$C$28</f>
        <v>1.4741814181082695E+77</v>
      </c>
      <c r="PUQ28" s="357">
        <f t="shared" ref="PUQ28" si="5686">PUO28*$C$28</f>
        <v>1.5184068606515177E+77</v>
      </c>
      <c r="PUS28" s="357">
        <f t="shared" ref="PUS28" si="5687">PUQ28*$C$28</f>
        <v>1.5639590664710632E+77</v>
      </c>
      <c r="PUU28" s="357">
        <f t="shared" ref="PUU28" si="5688">PUS28*$C$28</f>
        <v>1.6108778384651951E+77</v>
      </c>
      <c r="PUW28" s="357">
        <f t="shared" ref="PUW28" si="5689">PUU28*$C$28</f>
        <v>1.659204173619151E+77</v>
      </c>
      <c r="PUY28" s="357">
        <f t="shared" ref="PUY28" si="5690">PUW28*$C$28</f>
        <v>1.7089802988277255E+77</v>
      </c>
      <c r="PVA28" s="357">
        <f t="shared" ref="PVA28" si="5691">PUY28*$C$28</f>
        <v>1.7602497077925573E+77</v>
      </c>
      <c r="PVC28" s="357">
        <f t="shared" ref="PVC28" si="5692">PVA28*$C$28</f>
        <v>1.8130571990263339E+77</v>
      </c>
      <c r="PVE28" s="357">
        <f t="shared" ref="PVE28" si="5693">PVC28*$C$28</f>
        <v>1.867448914997124E+77</v>
      </c>
      <c r="PVG28" s="357">
        <f t="shared" ref="PVG28" si="5694">PVE28*$C$28</f>
        <v>1.9234723824470377E+77</v>
      </c>
      <c r="PVI28" s="357">
        <f t="shared" ref="PVI28" si="5695">PVG28*$C$28</f>
        <v>1.9811765539204489E+77</v>
      </c>
      <c r="PVK28" s="357">
        <f t="shared" ref="PVK28" si="5696">PVI28*$C$28</f>
        <v>2.0406118505380624E+77</v>
      </c>
      <c r="PVM28" s="357">
        <f t="shared" ref="PVM28" si="5697">PVK28*$C$28</f>
        <v>2.1018302060542044E+77</v>
      </c>
      <c r="PVO28" s="357">
        <f t="shared" ref="PVO28" si="5698">PVM28*$C$28</f>
        <v>2.1648851122358305E+77</v>
      </c>
      <c r="PVQ28" s="357">
        <f t="shared" ref="PVQ28" si="5699">PVO28*$C$28</f>
        <v>2.2298316656029054E+77</v>
      </c>
      <c r="PVS28" s="357">
        <f t="shared" ref="PVS28" si="5700">PVQ28*$C$28</f>
        <v>2.2967266155709926E+77</v>
      </c>
      <c r="PVU28" s="357">
        <f t="shared" ref="PVU28" si="5701">PVS28*$C$28</f>
        <v>2.3656284140381223E+77</v>
      </c>
      <c r="PVW28" s="357">
        <f t="shared" ref="PVW28" si="5702">PVU28*$C$28</f>
        <v>2.4365972664592659E+77</v>
      </c>
      <c r="PVY28" s="357">
        <f t="shared" ref="PVY28" si="5703">PVW28*$C$28</f>
        <v>2.5096951844530442E+77</v>
      </c>
      <c r="PWA28" s="357">
        <f t="shared" ref="PWA28" si="5704">PVY28*$C$28</f>
        <v>2.5849860399866355E+77</v>
      </c>
      <c r="PWC28" s="357">
        <f t="shared" ref="PWC28" si="5705">PWA28*$C$28</f>
        <v>2.6625356211862346E+77</v>
      </c>
      <c r="PWE28" s="357">
        <f t="shared" ref="PWE28" si="5706">PWC28*$C$28</f>
        <v>2.7424116898218215E+77</v>
      </c>
      <c r="PWG28" s="357">
        <f t="shared" ref="PWG28" si="5707">PWE28*$C$28</f>
        <v>2.8246840405164764E+77</v>
      </c>
      <c r="PWI28" s="357">
        <f t="shared" ref="PWI28" si="5708">PWG28*$C$28</f>
        <v>2.909424561731971E+77</v>
      </c>
      <c r="PWK28" s="357">
        <f t="shared" ref="PWK28" si="5709">PWI28*$C$28</f>
        <v>2.9967072985839304E+77</v>
      </c>
      <c r="PWM28" s="357">
        <f t="shared" ref="PWM28" si="5710">PWK28*$C$28</f>
        <v>3.0866085175414481E+77</v>
      </c>
      <c r="PWO28" s="357">
        <f t="shared" ref="PWO28" si="5711">PWM28*$C$28</f>
        <v>3.1792067730676918E+77</v>
      </c>
      <c r="PWQ28" s="357">
        <f t="shared" ref="PWQ28" si="5712">PWO28*$C$28</f>
        <v>3.2745829762597227E+77</v>
      </c>
      <c r="PWS28" s="357">
        <f t="shared" ref="PWS28" si="5713">PWQ28*$C$28</f>
        <v>3.3728204655475146E+77</v>
      </c>
      <c r="PWU28" s="357">
        <f t="shared" ref="PWU28" si="5714">PWS28*$C$28</f>
        <v>3.4740050795139403E+77</v>
      </c>
      <c r="PWW28" s="357">
        <f t="shared" ref="PWW28" si="5715">PWU28*$C$28</f>
        <v>3.5782252318993587E+77</v>
      </c>
      <c r="PWY28" s="357">
        <f t="shared" ref="PWY28" si="5716">PWW28*$C$28</f>
        <v>3.6855719888563394E+77</v>
      </c>
      <c r="PXA28" s="357">
        <f t="shared" ref="PXA28" si="5717">PWY28*$C$28</f>
        <v>3.7961391485220296E+77</v>
      </c>
      <c r="PXC28" s="357">
        <f t="shared" ref="PXC28" si="5718">PXA28*$C$28</f>
        <v>3.9100233229776907E+77</v>
      </c>
      <c r="PXE28" s="357">
        <f t="shared" ref="PXE28" si="5719">PXC28*$C$28</f>
        <v>4.0273240226670217E+77</v>
      </c>
      <c r="PXG28" s="357">
        <f t="shared" ref="PXG28" si="5720">PXE28*$C$28</f>
        <v>4.1481437433470327E+77</v>
      </c>
      <c r="PXI28" s="357">
        <f t="shared" ref="PXI28" si="5721">PXG28*$C$28</f>
        <v>4.2725880556474437E+77</v>
      </c>
      <c r="PXK28" s="357">
        <f t="shared" ref="PXK28" si="5722">PXI28*$C$28</f>
        <v>4.4007656973168672E+77</v>
      </c>
      <c r="PXM28" s="357">
        <f t="shared" ref="PXM28" si="5723">PXK28*$C$28</f>
        <v>4.5327886682363734E+77</v>
      </c>
      <c r="PXO28" s="357">
        <f t="shared" ref="PXO28" si="5724">PXM28*$C$28</f>
        <v>4.6687723282834647E+77</v>
      </c>
      <c r="PXQ28" s="357">
        <f t="shared" ref="PXQ28" si="5725">PXO28*$C$28</f>
        <v>4.808835498131969E+77</v>
      </c>
      <c r="PXS28" s="357">
        <f t="shared" ref="PXS28" si="5726">PXQ28*$C$28</f>
        <v>4.9531005630759277E+77</v>
      </c>
      <c r="PXU28" s="357">
        <f t="shared" ref="PXU28" si="5727">PXS28*$C$28</f>
        <v>5.1016935799682052E+77</v>
      </c>
      <c r="PXW28" s="357">
        <f t="shared" ref="PXW28" si="5728">PXU28*$C$28</f>
        <v>5.2547443873672515E+77</v>
      </c>
      <c r="PXY28" s="357">
        <f t="shared" ref="PXY28" si="5729">PXW28*$C$28</f>
        <v>5.412386718988269E+77</v>
      </c>
      <c r="PYA28" s="357">
        <f t="shared" ref="PYA28" si="5730">PXY28*$C$28</f>
        <v>5.5747583205579169E+77</v>
      </c>
      <c r="PYC28" s="357">
        <f t="shared" ref="PYC28" si="5731">PYA28*$C$28</f>
        <v>5.742001070174655E+77</v>
      </c>
      <c r="PYE28" s="357">
        <f t="shared" ref="PYE28" si="5732">PYC28*$C$28</f>
        <v>5.9142611022798946E+77</v>
      </c>
      <c r="PYG28" s="357">
        <f t="shared" ref="PYG28" si="5733">PYE28*$C$28</f>
        <v>6.0916889353482918E+77</v>
      </c>
      <c r="PYI28" s="357">
        <f t="shared" ref="PYI28" si="5734">PYG28*$C$28</f>
        <v>6.2744396034087403E+77</v>
      </c>
      <c r="PYK28" s="357">
        <f t="shared" ref="PYK28" si="5735">PYI28*$C$28</f>
        <v>6.4626727915110028E+77</v>
      </c>
      <c r="PYM28" s="357">
        <f t="shared" ref="PYM28" si="5736">PYK28*$C$28</f>
        <v>6.656552975256333E+77</v>
      </c>
      <c r="PYO28" s="357">
        <f t="shared" ref="PYO28" si="5737">PYM28*$C$28</f>
        <v>6.856249564514023E+77</v>
      </c>
      <c r="PYQ28" s="357">
        <f t="shared" ref="PYQ28" si="5738">PYO28*$C$28</f>
        <v>7.0619370514494438E+77</v>
      </c>
      <c r="PYS28" s="357">
        <f t="shared" ref="PYS28" si="5739">PYQ28*$C$28</f>
        <v>7.2737951629929272E+77</v>
      </c>
      <c r="PYU28" s="357">
        <f t="shared" ref="PYU28" si="5740">PYS28*$C$28</f>
        <v>7.4920090178827157E+77</v>
      </c>
      <c r="PYW28" s="357">
        <f t="shared" ref="PYW28" si="5741">PYU28*$C$28</f>
        <v>7.7167692884191975E+77</v>
      </c>
      <c r="PYY28" s="357">
        <f t="shared" ref="PYY28" si="5742">PYW28*$C$28</f>
        <v>7.948272367071774E+77</v>
      </c>
      <c r="PZA28" s="357">
        <f t="shared" ref="PZA28" si="5743">PYY28*$C$28</f>
        <v>8.1867205380839272E+77</v>
      </c>
      <c r="PZC28" s="357">
        <f t="shared" ref="PZC28" si="5744">PZA28*$C$28</f>
        <v>8.4323221542264454E+77</v>
      </c>
      <c r="PZE28" s="357">
        <f t="shared" ref="PZE28" si="5745">PZC28*$C$28</f>
        <v>8.6852918188532395E+77</v>
      </c>
      <c r="PZG28" s="357">
        <f t="shared" ref="PZG28" si="5746">PZE28*$C$28</f>
        <v>8.9458505734188366E+77</v>
      </c>
      <c r="PZI28" s="357">
        <f t="shared" ref="PZI28" si="5747">PZG28*$C$28</f>
        <v>9.2142260906214019E+77</v>
      </c>
      <c r="PZK28" s="357">
        <f t="shared" ref="PZK28" si="5748">PZI28*$C$28</f>
        <v>9.4906528733400435E+77</v>
      </c>
      <c r="PZM28" s="357">
        <f t="shared" ref="PZM28" si="5749">PZK28*$C$28</f>
        <v>9.7753724595402451E+77</v>
      </c>
      <c r="PZO28" s="357">
        <f t="shared" ref="PZO28" si="5750">PZM28*$C$28</f>
        <v>1.0068633633326452E+78</v>
      </c>
      <c r="PZQ28" s="357">
        <f t="shared" ref="PZQ28" si="5751">PZO28*$C$28</f>
        <v>1.0370692642326246E+78</v>
      </c>
      <c r="PZS28" s="357">
        <f t="shared" ref="PZS28" si="5752">PZQ28*$C$28</f>
        <v>1.0681813421596033E+78</v>
      </c>
      <c r="PZU28" s="357">
        <f t="shared" ref="PZU28" si="5753">PZS28*$C$28</f>
        <v>1.1002267824243914E+78</v>
      </c>
      <c r="PZW28" s="357">
        <f t="shared" ref="PZW28" si="5754">PZU28*$C$28</f>
        <v>1.1332335858971232E+78</v>
      </c>
      <c r="PZY28" s="357">
        <f t="shared" ref="PZY28" si="5755">PZW28*$C$28</f>
        <v>1.1672305934740369E+78</v>
      </c>
      <c r="QAA28" s="357">
        <f t="shared" ref="QAA28" si="5756">PZY28*$C$28</f>
        <v>1.202247511278258E+78</v>
      </c>
      <c r="QAC28" s="357">
        <f t="shared" ref="QAC28" si="5757">QAA28*$C$28</f>
        <v>1.2383149366166057E+78</v>
      </c>
      <c r="QAE28" s="357">
        <f t="shared" ref="QAE28" si="5758">QAC28*$C$28</f>
        <v>1.2754643847151039E+78</v>
      </c>
      <c r="QAG28" s="357">
        <f t="shared" ref="QAG28" si="5759">QAE28*$C$28</f>
        <v>1.3137283162565571E+78</v>
      </c>
      <c r="QAI28" s="357">
        <f t="shared" ref="QAI28" si="5760">QAG28*$C$28</f>
        <v>1.3531401657442539E+78</v>
      </c>
      <c r="QAK28" s="357">
        <f t="shared" ref="QAK28" si="5761">QAI28*$C$28</f>
        <v>1.3937343707165815E+78</v>
      </c>
      <c r="QAM28" s="357">
        <f t="shared" ref="QAM28" si="5762">QAK28*$C$28</f>
        <v>1.4355464018380789E+78</v>
      </c>
      <c r="QAO28" s="357">
        <f t="shared" ref="QAO28" si="5763">QAM28*$C$28</f>
        <v>1.4786127938932214E+78</v>
      </c>
      <c r="QAQ28" s="357">
        <f t="shared" ref="QAQ28" si="5764">QAO28*$C$28</f>
        <v>1.5229711777100181E+78</v>
      </c>
      <c r="QAS28" s="357">
        <f t="shared" ref="QAS28" si="5765">QAQ28*$C$28</f>
        <v>1.5686603130413187E+78</v>
      </c>
      <c r="QAU28" s="357">
        <f t="shared" ref="QAU28" si="5766">QAS28*$C$28</f>
        <v>1.6157201224325583E+78</v>
      </c>
      <c r="QAW28" s="357">
        <f t="shared" ref="QAW28" si="5767">QAU28*$C$28</f>
        <v>1.6641917261055352E+78</v>
      </c>
      <c r="QAY28" s="357">
        <f t="shared" ref="QAY28" si="5768">QAW28*$C$28</f>
        <v>1.7141174778887012E+78</v>
      </c>
      <c r="QBA28" s="357">
        <f t="shared" ref="QBA28" si="5769">QAY28*$C$28</f>
        <v>1.7655410022253622E+78</v>
      </c>
      <c r="QBC28" s="357">
        <f t="shared" ref="QBC28" si="5770">QBA28*$C$28</f>
        <v>1.8185072322921231E+78</v>
      </c>
      <c r="QBE28" s="357">
        <f t="shared" ref="QBE28" si="5771">QBC28*$C$28</f>
        <v>1.8730624492608869E+78</v>
      </c>
      <c r="QBG28" s="357">
        <f t="shared" ref="QBG28" si="5772">QBE28*$C$28</f>
        <v>1.9292543227387137E+78</v>
      </c>
      <c r="QBI28" s="357">
        <f t="shared" ref="QBI28" si="5773">QBG28*$C$28</f>
        <v>1.987131952420875E+78</v>
      </c>
      <c r="QBK28" s="357">
        <f t="shared" ref="QBK28" si="5774">QBI28*$C$28</f>
        <v>2.0467459109935015E+78</v>
      </c>
      <c r="QBM28" s="357">
        <f t="shared" ref="QBM28" si="5775">QBK28*$C$28</f>
        <v>2.1081482883233067E+78</v>
      </c>
      <c r="QBO28" s="357">
        <f t="shared" ref="QBO28" si="5776">QBM28*$C$28</f>
        <v>2.1713927369730059E+78</v>
      </c>
      <c r="QBQ28" s="357">
        <f t="shared" ref="QBQ28" si="5777">QBO28*$C$28</f>
        <v>2.2365345190821961E+78</v>
      </c>
      <c r="QBS28" s="357">
        <f t="shared" ref="QBS28" si="5778">QBQ28*$C$28</f>
        <v>2.3036305546546619E+78</v>
      </c>
      <c r="QBU28" s="357">
        <f t="shared" ref="QBU28" si="5779">QBS28*$C$28</f>
        <v>2.3727394712943016E+78</v>
      </c>
      <c r="QBW28" s="357">
        <f t="shared" ref="QBW28" si="5780">QBU28*$C$28</f>
        <v>2.4439216554331309E+78</v>
      </c>
      <c r="QBY28" s="357">
        <f t="shared" ref="QBY28" si="5781">QBW28*$C$28</f>
        <v>2.517239305096125E+78</v>
      </c>
      <c r="QCA28" s="357">
        <f t="shared" ref="QCA28" si="5782">QBY28*$C$28</f>
        <v>2.5927564842490087E+78</v>
      </c>
      <c r="QCC28" s="357">
        <f t="shared" ref="QCC28" si="5783">QCA28*$C$28</f>
        <v>2.6705391787764792E+78</v>
      </c>
      <c r="QCE28" s="357">
        <f t="shared" ref="QCE28" si="5784">QCC28*$C$28</f>
        <v>2.7506553541397738E+78</v>
      </c>
      <c r="QCG28" s="357">
        <f t="shared" ref="QCG28" si="5785">QCE28*$C$28</f>
        <v>2.8331750147639669E+78</v>
      </c>
      <c r="QCI28" s="357">
        <f t="shared" ref="QCI28" si="5786">QCG28*$C$28</f>
        <v>2.918170265206886E+78</v>
      </c>
      <c r="QCK28" s="357">
        <f t="shared" ref="QCK28" si="5787">QCI28*$C$28</f>
        <v>3.0057153731630926E+78</v>
      </c>
      <c r="QCM28" s="357">
        <f t="shared" ref="QCM28" si="5788">QCK28*$C$28</f>
        <v>3.0958868343579857E+78</v>
      </c>
      <c r="QCO28" s="357">
        <f t="shared" ref="QCO28" si="5789">QCM28*$C$28</f>
        <v>3.1887634393887252E+78</v>
      </c>
      <c r="QCQ28" s="357">
        <f t="shared" ref="QCQ28" si="5790">QCO28*$C$28</f>
        <v>3.2844263425703871E+78</v>
      </c>
      <c r="QCS28" s="357">
        <f t="shared" ref="QCS28" si="5791">QCQ28*$C$28</f>
        <v>3.3829591328474986E+78</v>
      </c>
      <c r="QCU28" s="357">
        <f t="shared" ref="QCU28" si="5792">QCS28*$C$28</f>
        <v>3.4844479068329236E+78</v>
      </c>
      <c r="QCW28" s="357">
        <f t="shared" ref="QCW28" si="5793">QCU28*$C$28</f>
        <v>3.5889813440379114E+78</v>
      </c>
      <c r="QCY28" s="357">
        <f t="shared" ref="QCY28" si="5794">QCW28*$C$28</f>
        <v>3.6966507843590488E+78</v>
      </c>
      <c r="QDA28" s="357">
        <f t="shared" ref="QDA28" si="5795">QCY28*$C$28</f>
        <v>3.8075503078898202E+78</v>
      </c>
      <c r="QDC28" s="357">
        <f t="shared" ref="QDC28" si="5796">QDA28*$C$28</f>
        <v>3.9217768171265152E+78</v>
      </c>
      <c r="QDE28" s="357">
        <f t="shared" ref="QDE28" si="5797">QDC28*$C$28</f>
        <v>4.0394301216403105E+78</v>
      </c>
      <c r="QDG28" s="357">
        <f t="shared" ref="QDG28" si="5798">QDE28*$C$28</f>
        <v>4.1606130252895202E+78</v>
      </c>
      <c r="QDI28" s="357">
        <f t="shared" ref="QDI28" si="5799">QDG28*$C$28</f>
        <v>4.285431416048206E+78</v>
      </c>
      <c r="QDK28" s="357">
        <f t="shared" ref="QDK28" si="5800">QDI28*$C$28</f>
        <v>4.4139943585296527E+78</v>
      </c>
      <c r="QDM28" s="357">
        <f t="shared" ref="QDM28" si="5801">QDK28*$C$28</f>
        <v>4.546414189285542E+78</v>
      </c>
      <c r="QDO28" s="357">
        <f t="shared" ref="QDO28" si="5802">QDM28*$C$28</f>
        <v>4.6828066149641084E+78</v>
      </c>
      <c r="QDQ28" s="357">
        <f t="shared" ref="QDQ28" si="5803">QDO28*$C$28</f>
        <v>4.8232908134130318E+78</v>
      </c>
      <c r="QDS28" s="357">
        <f t="shared" ref="QDS28" si="5804">QDQ28*$C$28</f>
        <v>4.9679895378154227E+78</v>
      </c>
      <c r="QDU28" s="357">
        <f t="shared" ref="QDU28" si="5805">QDS28*$C$28</f>
        <v>5.1170292239498857E+78</v>
      </c>
      <c r="QDW28" s="357">
        <f t="shared" ref="QDW28" si="5806">QDU28*$C$28</f>
        <v>5.2705401006683826E+78</v>
      </c>
      <c r="QDY28" s="357">
        <f t="shared" ref="QDY28" si="5807">QDW28*$C$28</f>
        <v>5.4286563036884343E+78</v>
      </c>
      <c r="QEA28" s="357">
        <f t="shared" ref="QEA28" si="5808">QDY28*$C$28</f>
        <v>5.5915159927990874E+78</v>
      </c>
      <c r="QEC28" s="357">
        <f t="shared" ref="QEC28" si="5809">QEA28*$C$28</f>
        <v>5.7592614725830603E+78</v>
      </c>
      <c r="QEE28" s="357">
        <f t="shared" ref="QEE28" si="5810">QEC28*$C$28</f>
        <v>5.9320393167605521E+78</v>
      </c>
      <c r="QEG28" s="357">
        <f t="shared" ref="QEG28" si="5811">QEE28*$C$28</f>
        <v>6.1100004962633684E+78</v>
      </c>
      <c r="QEI28" s="357">
        <f t="shared" ref="QEI28" si="5812">QEG28*$C$28</f>
        <v>6.2933005111512694E+78</v>
      </c>
      <c r="QEK28" s="357">
        <f t="shared" ref="QEK28" si="5813">QEI28*$C$28</f>
        <v>6.4820995264858077E+78</v>
      </c>
      <c r="QEM28" s="357">
        <f t="shared" ref="QEM28" si="5814">QEK28*$C$28</f>
        <v>6.6765625122803824E+78</v>
      </c>
      <c r="QEO28" s="357">
        <f t="shared" ref="QEO28" si="5815">QEM28*$C$28</f>
        <v>6.8768593876487938E+78</v>
      </c>
      <c r="QEQ28" s="357">
        <f t="shared" ref="QEQ28" si="5816">QEO28*$C$28</f>
        <v>7.0831651692782575E+78</v>
      </c>
      <c r="QES28" s="357">
        <f t="shared" ref="QES28" si="5817">QEQ28*$C$28</f>
        <v>7.2956601243566057E+78</v>
      </c>
      <c r="QEU28" s="357">
        <f t="shared" ref="QEU28" si="5818">QES28*$C$28</f>
        <v>7.5145299280873036E+78</v>
      </c>
      <c r="QEW28" s="357">
        <f t="shared" ref="QEW28" si="5819">QEU28*$C$28</f>
        <v>7.7399658259299234E+78</v>
      </c>
      <c r="QEY28" s="357">
        <f t="shared" ref="QEY28" si="5820">QEW28*$C$28</f>
        <v>7.9721648007078212E+78</v>
      </c>
      <c r="QFA28" s="357">
        <f t="shared" ref="QFA28" si="5821">QEY28*$C$28</f>
        <v>8.211329744729056E+78</v>
      </c>
      <c r="QFC28" s="357">
        <f t="shared" ref="QFC28" si="5822">QFA28*$C$28</f>
        <v>8.4576696370709281E+78</v>
      </c>
      <c r="QFE28" s="357">
        <f t="shared" ref="QFE28" si="5823">QFC28*$C$28</f>
        <v>8.7113997261830553E+78</v>
      </c>
      <c r="QFG28" s="357">
        <f t="shared" ref="QFG28" si="5824">QFE28*$C$28</f>
        <v>8.972741717968547E+78</v>
      </c>
      <c r="QFI28" s="357">
        <f t="shared" ref="QFI28" si="5825">QFG28*$C$28</f>
        <v>9.2419239695076035E+78</v>
      </c>
      <c r="QFK28" s="357">
        <f t="shared" ref="QFK28" si="5826">QFI28*$C$28</f>
        <v>9.5191816885928318E+78</v>
      </c>
      <c r="QFM28" s="357">
        <f t="shared" ref="QFM28" si="5827">QFK28*$C$28</f>
        <v>9.8047571392506177E+78</v>
      </c>
      <c r="QFO28" s="357">
        <f t="shared" ref="QFO28" si="5828">QFM28*$C$28</f>
        <v>1.0098899853428137E+79</v>
      </c>
      <c r="QFQ28" s="357">
        <f t="shared" ref="QFQ28" si="5829">QFO28*$C$28</f>
        <v>1.0401866849030982E+79</v>
      </c>
      <c r="QFS28" s="357">
        <f t="shared" ref="QFS28" si="5830">QFQ28*$C$28</f>
        <v>1.0713922854501912E+79</v>
      </c>
      <c r="QFU28" s="357">
        <f t="shared" ref="QFU28" si="5831">QFS28*$C$28</f>
        <v>1.103534054013697E+79</v>
      </c>
      <c r="QFW28" s="357">
        <f t="shared" ref="QFW28" si="5832">QFU28*$C$28</f>
        <v>1.1366400756341078E+79</v>
      </c>
      <c r="QFY28" s="357">
        <f t="shared" ref="QFY28" si="5833">QFW28*$C$28</f>
        <v>1.1707392779031311E+79</v>
      </c>
      <c r="QGA28" s="357">
        <f t="shared" ref="QGA28" si="5834">QFY28*$C$28</f>
        <v>1.205861456240225E+79</v>
      </c>
      <c r="QGC28" s="357">
        <f t="shared" ref="QGC28" si="5835">QGA28*$C$28</f>
        <v>1.2420372999274318E+79</v>
      </c>
      <c r="QGE28" s="357">
        <f t="shared" ref="QGE28" si="5836">QGC28*$C$28</f>
        <v>1.2792984189252548E+79</v>
      </c>
      <c r="QGG28" s="357">
        <f t="shared" ref="QGG28" si="5837">QGE28*$C$28</f>
        <v>1.3176773714930125E+79</v>
      </c>
      <c r="QGI28" s="357">
        <f t="shared" ref="QGI28" si="5838">QGG28*$C$28</f>
        <v>1.3572076926378029E+79</v>
      </c>
      <c r="QGK28" s="357">
        <f t="shared" ref="QGK28" si="5839">QGI28*$C$28</f>
        <v>1.397923923416937E+79</v>
      </c>
      <c r="QGM28" s="357">
        <f t="shared" ref="QGM28" si="5840">QGK28*$C$28</f>
        <v>1.4398616411194451E+79</v>
      </c>
      <c r="QGO28" s="357">
        <f t="shared" ref="QGO28" si="5841">QGM28*$C$28</f>
        <v>1.4830574903530284E+79</v>
      </c>
      <c r="QGQ28" s="357">
        <f t="shared" ref="QGQ28" si="5842">QGO28*$C$28</f>
        <v>1.5275492150636195E+79</v>
      </c>
      <c r="QGS28" s="357">
        <f t="shared" ref="QGS28" si="5843">QGQ28*$C$28</f>
        <v>1.5733756915155282E+79</v>
      </c>
      <c r="QGU28" s="357">
        <f t="shared" ref="QGU28" si="5844">QGS28*$C$28</f>
        <v>1.6205769622609941E+79</v>
      </c>
      <c r="QGW28" s="357">
        <f t="shared" ref="QGW28" si="5845">QGU28*$C$28</f>
        <v>1.6691942711288239E+79</v>
      </c>
      <c r="QGY28" s="357">
        <f t="shared" ref="QGY28" si="5846">QGW28*$C$28</f>
        <v>1.7192700992626887E+79</v>
      </c>
      <c r="QHA28" s="357">
        <f t="shared" ref="QHA28" si="5847">QGY28*$C$28</f>
        <v>1.7708482022405693E+79</v>
      </c>
      <c r="QHC28" s="357">
        <f t="shared" ref="QHC28" si="5848">QHA28*$C$28</f>
        <v>1.8239736483077865E+79</v>
      </c>
      <c r="QHE28" s="357">
        <f t="shared" ref="QHE28" si="5849">QHC28*$C$28</f>
        <v>1.8786928577570202E+79</v>
      </c>
      <c r="QHG28" s="357">
        <f t="shared" ref="QHG28" si="5850">QHE28*$C$28</f>
        <v>1.9350536434897308E+79</v>
      </c>
      <c r="QHI28" s="357">
        <f t="shared" ref="QHI28" si="5851">QHG28*$C$28</f>
        <v>1.9931052527944227E+79</v>
      </c>
      <c r="QHK28" s="357">
        <f t="shared" ref="QHK28" si="5852">QHI28*$C$28</f>
        <v>2.0528984103782554E+79</v>
      </c>
      <c r="QHM28" s="357">
        <f t="shared" ref="QHM28" si="5853">QHK28*$C$28</f>
        <v>2.1144853626896032E+79</v>
      </c>
      <c r="QHO28" s="357">
        <f t="shared" ref="QHO28" si="5854">QHM28*$C$28</f>
        <v>2.1779199235702915E+79</v>
      </c>
      <c r="QHQ28" s="357">
        <f t="shared" ref="QHQ28" si="5855">QHO28*$C$28</f>
        <v>2.2432575212774005E+79</v>
      </c>
      <c r="QHS28" s="357">
        <f t="shared" ref="QHS28" si="5856">QHQ28*$C$28</f>
        <v>2.3105552469157226E+79</v>
      </c>
      <c r="QHU28" s="357">
        <f t="shared" ref="QHU28" si="5857">QHS28*$C$28</f>
        <v>2.3798719043231945E+79</v>
      </c>
      <c r="QHW28" s="357">
        <f t="shared" ref="QHW28" si="5858">QHU28*$C$28</f>
        <v>2.4512680614528902E+79</v>
      </c>
      <c r="QHY28" s="357">
        <f t="shared" ref="QHY28" si="5859">QHW28*$C$28</f>
        <v>2.524806103296477E+79</v>
      </c>
      <c r="QIA28" s="357">
        <f t="shared" ref="QIA28" si="5860">QHY28*$C$28</f>
        <v>2.6005502863953712E+79</v>
      </c>
      <c r="QIC28" s="357">
        <f t="shared" ref="QIC28" si="5861">QIA28*$C$28</f>
        <v>2.6785667949872323E+79</v>
      </c>
      <c r="QIE28" s="357">
        <f t="shared" ref="QIE28" si="5862">QIC28*$C$28</f>
        <v>2.7589237988368493E+79</v>
      </c>
      <c r="QIG28" s="357">
        <f t="shared" ref="QIG28" si="5863">QIE28*$C$28</f>
        <v>2.8416915128019547E+79</v>
      </c>
      <c r="QII28" s="357">
        <f t="shared" ref="QII28" si="5864">QIG28*$C$28</f>
        <v>2.9269422581860135E+79</v>
      </c>
      <c r="QIK28" s="357">
        <f t="shared" ref="QIK28" si="5865">QII28*$C$28</f>
        <v>3.0147505259315937E+79</v>
      </c>
      <c r="QIM28" s="357">
        <f t="shared" ref="QIM28" si="5866">QIK28*$C$28</f>
        <v>3.1051930417095419E+79</v>
      </c>
      <c r="QIO28" s="357">
        <f t="shared" ref="QIO28" si="5867">QIM28*$C$28</f>
        <v>3.1983488329608285E+79</v>
      </c>
      <c r="QIQ28" s="357">
        <f t="shared" ref="QIQ28" si="5868">QIO28*$C$28</f>
        <v>3.2942992979496537E+79</v>
      </c>
      <c r="QIS28" s="357">
        <f t="shared" ref="QIS28" si="5869">QIQ28*$C$28</f>
        <v>3.3931282768881437E+79</v>
      </c>
      <c r="QIU28" s="357">
        <f t="shared" ref="QIU28" si="5870">QIS28*$C$28</f>
        <v>3.4949221251947881E+79</v>
      </c>
      <c r="QIW28" s="357">
        <f t="shared" ref="QIW28" si="5871">QIU28*$C$28</f>
        <v>3.5997697889506316E+79</v>
      </c>
      <c r="QIY28" s="357">
        <f t="shared" ref="QIY28" si="5872">QIW28*$C$28</f>
        <v>3.7077628826191506E+79</v>
      </c>
      <c r="QJA28" s="357">
        <f t="shared" ref="QJA28" si="5873">QIY28*$C$28</f>
        <v>3.818995769097725E+79</v>
      </c>
      <c r="QJC28" s="357">
        <f t="shared" ref="QJC28" si="5874">QJA28*$C$28</f>
        <v>3.9335656421706568E+79</v>
      </c>
      <c r="QJE28" s="357">
        <f t="shared" ref="QJE28" si="5875">QJC28*$C$28</f>
        <v>4.0515726114357764E+79</v>
      </c>
      <c r="QJG28" s="357">
        <f t="shared" ref="QJG28" si="5876">QJE28*$C$28</f>
        <v>4.1731197897788496E+79</v>
      </c>
      <c r="QJI28" s="357">
        <f t="shared" ref="QJI28" si="5877">QJG28*$C$28</f>
        <v>4.2983133834722154E+79</v>
      </c>
      <c r="QJK28" s="357">
        <f t="shared" ref="QJK28" si="5878">QJI28*$C$28</f>
        <v>4.4272627849763819E+79</v>
      </c>
      <c r="QJM28" s="357">
        <f t="shared" ref="QJM28" si="5879">QJK28*$C$28</f>
        <v>4.5600806685256732E+79</v>
      </c>
      <c r="QJO28" s="357">
        <f t="shared" ref="QJO28" si="5880">QJM28*$C$28</f>
        <v>4.6968830885814435E+79</v>
      </c>
      <c r="QJQ28" s="357">
        <f t="shared" ref="QJQ28" si="5881">QJO28*$C$28</f>
        <v>4.8377895812388872E+79</v>
      </c>
      <c r="QJS28" s="357">
        <f t="shared" ref="QJS28" si="5882">QJQ28*$C$28</f>
        <v>4.9829232686760539E+79</v>
      </c>
      <c r="QJU28" s="357">
        <f t="shared" ref="QJU28" si="5883">QJS28*$C$28</f>
        <v>5.1324109667363359E+79</v>
      </c>
      <c r="QJW28" s="357">
        <f t="shared" ref="QJW28" si="5884">QJU28*$C$28</f>
        <v>5.286383295738426E+79</v>
      </c>
      <c r="QJY28" s="357">
        <f t="shared" ref="QJY28" si="5885">QJW28*$C$28</f>
        <v>5.4449747946105791E+79</v>
      </c>
      <c r="QKA28" s="357">
        <f t="shared" ref="QKA28" si="5886">QJY28*$C$28</f>
        <v>5.6083240384488967E+79</v>
      </c>
      <c r="QKC28" s="357">
        <f t="shared" ref="QKC28" si="5887">QKA28*$C$28</f>
        <v>5.776573759602364E+79</v>
      </c>
      <c r="QKE28" s="357">
        <f t="shared" ref="QKE28" si="5888">QKC28*$C$28</f>
        <v>5.9498709723904345E+79</v>
      </c>
      <c r="QKG28" s="357">
        <f t="shared" ref="QKG28" si="5889">QKE28*$C$28</f>
        <v>6.1283671015621483E+79</v>
      </c>
      <c r="QKI28" s="357">
        <f t="shared" ref="QKI28" si="5890">QKG28*$C$28</f>
        <v>6.3122181146090133E+79</v>
      </c>
      <c r="QKK28" s="357">
        <f t="shared" ref="QKK28" si="5891">QKI28*$C$28</f>
        <v>6.5015846580472837E+79</v>
      </c>
      <c r="QKM28" s="357">
        <f t="shared" ref="QKM28" si="5892">QKK28*$C$28</f>
        <v>6.6966321977887018E+79</v>
      </c>
      <c r="QKO28" s="357">
        <f t="shared" ref="QKO28" si="5893">QKM28*$C$28</f>
        <v>6.8975311637223636E+79</v>
      </c>
      <c r="QKQ28" s="357">
        <f t="shared" ref="QKQ28" si="5894">QKO28*$C$28</f>
        <v>7.1044570986340341E+79</v>
      </c>
      <c r="QKS28" s="357">
        <f t="shared" ref="QKS28" si="5895">QKQ28*$C$28</f>
        <v>7.3175908115930556E+79</v>
      </c>
      <c r="QKU28" s="357">
        <f t="shared" ref="QKU28" si="5896">QKS28*$C$28</f>
        <v>7.5371185359408472E+79</v>
      </c>
      <c r="QKW28" s="357">
        <f t="shared" ref="QKW28" si="5897">QKU28*$C$28</f>
        <v>7.7632320920190729E+79</v>
      </c>
      <c r="QKY28" s="357">
        <f t="shared" ref="QKY28" si="5898">QKW28*$C$28</f>
        <v>7.9961290547796454E+79</v>
      </c>
      <c r="QLA28" s="357">
        <f t="shared" ref="QLA28" si="5899">QKY28*$C$28</f>
        <v>8.2360129264230346E+79</v>
      </c>
      <c r="QLC28" s="357">
        <f t="shared" ref="QLC28" si="5900">QLA28*$C$28</f>
        <v>8.4830933142157256E+79</v>
      </c>
      <c r="QLE28" s="357">
        <f t="shared" ref="QLE28" si="5901">QLC28*$C$28</f>
        <v>8.7375861136421975E+79</v>
      </c>
      <c r="QLG28" s="357">
        <f t="shared" ref="QLG28" si="5902">QLE28*$C$28</f>
        <v>8.9997136970514635E+79</v>
      </c>
      <c r="QLI28" s="357">
        <f t="shared" ref="QLI28" si="5903">QLG28*$C$28</f>
        <v>9.2697051079630076E+79</v>
      </c>
      <c r="QLK28" s="357">
        <f t="shared" ref="QLK28" si="5904">QLI28*$C$28</f>
        <v>9.5477962612018976E+79</v>
      </c>
      <c r="QLM28" s="357">
        <f t="shared" ref="QLM28" si="5905">QLK28*$C$28</f>
        <v>9.8342301490379554E+79</v>
      </c>
      <c r="QLO28" s="357">
        <f t="shared" ref="QLO28" si="5906">QLM28*$C$28</f>
        <v>1.0129257053509094E+80</v>
      </c>
      <c r="QLQ28" s="357">
        <f t="shared" ref="QLQ28" si="5907">QLO28*$C$28</f>
        <v>1.0433134765114366E+80</v>
      </c>
      <c r="QLS28" s="357">
        <f t="shared" ref="QLS28" si="5908">QLQ28*$C$28</f>
        <v>1.0746128808067798E+80</v>
      </c>
      <c r="QLU28" s="357">
        <f t="shared" ref="QLU28" si="5909">QLS28*$C$28</f>
        <v>1.1068512672309832E+80</v>
      </c>
      <c r="QLW28" s="357">
        <f t="shared" ref="QLW28" si="5910">QLU28*$C$28</f>
        <v>1.1400568052479127E+80</v>
      </c>
      <c r="QLY28" s="357">
        <f t="shared" ref="QLY28" si="5911">QLW28*$C$28</f>
        <v>1.1742585094053501E+80</v>
      </c>
      <c r="QMA28" s="357">
        <f t="shared" ref="QMA28" si="5912">QLY28*$C$28</f>
        <v>1.2094862646875107E+80</v>
      </c>
      <c r="QMC28" s="357">
        <f t="shared" ref="QMC28" si="5913">QMA28*$C$28</f>
        <v>1.2457708526281361E+80</v>
      </c>
      <c r="QME28" s="357">
        <f t="shared" ref="QME28" si="5914">QMC28*$C$28</f>
        <v>1.2831439782069802E+80</v>
      </c>
      <c r="QMG28" s="357">
        <f t="shared" ref="QMG28" si="5915">QME28*$C$28</f>
        <v>1.3216382975531897E+80</v>
      </c>
      <c r="QMI28" s="357">
        <f t="shared" ref="QMI28" si="5916">QMG28*$C$28</f>
        <v>1.3612874464797856E+80</v>
      </c>
      <c r="QMK28" s="357">
        <f t="shared" ref="QMK28" si="5917">QMI28*$C$28</f>
        <v>1.4021260698741791E+80</v>
      </c>
      <c r="QMM28" s="357">
        <f t="shared" ref="QMM28" si="5918">QMK28*$C$28</f>
        <v>1.4441898519704046E+80</v>
      </c>
      <c r="QMO28" s="357">
        <f t="shared" ref="QMO28" si="5919">QMM28*$C$28</f>
        <v>1.4875155475295169E+80</v>
      </c>
      <c r="QMQ28" s="357">
        <f t="shared" ref="QMQ28" si="5920">QMO28*$C$28</f>
        <v>1.5321410139554024E+80</v>
      </c>
      <c r="QMS28" s="357">
        <f t="shared" ref="QMS28" si="5921">QMQ28*$C$28</f>
        <v>1.5781052443740646E+80</v>
      </c>
      <c r="QMU28" s="357">
        <f t="shared" ref="QMU28" si="5922">QMS28*$C$28</f>
        <v>1.6254484017052865E+80</v>
      </c>
      <c r="QMW28" s="357">
        <f t="shared" ref="QMW28" si="5923">QMU28*$C$28</f>
        <v>1.6742118537564452E+80</v>
      </c>
      <c r="QMY28" s="357">
        <f t="shared" ref="QMY28" si="5924">QMW28*$C$28</f>
        <v>1.7244382093691386E+80</v>
      </c>
      <c r="QNA28" s="357">
        <f t="shared" ref="QNA28" si="5925">QMY28*$C$28</f>
        <v>1.7761713556502129E+80</v>
      </c>
      <c r="QNC28" s="357">
        <f t="shared" ref="QNC28" si="5926">QNA28*$C$28</f>
        <v>1.8294564963197194E+80</v>
      </c>
      <c r="QNE28" s="357">
        <f t="shared" ref="QNE28" si="5927">QNC28*$C$28</f>
        <v>1.884340191209311E+80</v>
      </c>
      <c r="QNG28" s="357">
        <f t="shared" ref="QNG28" si="5928">QNE28*$C$28</f>
        <v>1.9408703969455903E+80</v>
      </c>
      <c r="QNI28" s="357">
        <f t="shared" ref="QNI28" si="5929">QNG28*$C$28</f>
        <v>1.9990965088539581E+80</v>
      </c>
      <c r="QNK28" s="357">
        <f t="shared" ref="QNK28" si="5930">QNI28*$C$28</f>
        <v>2.0590694041195769E+80</v>
      </c>
      <c r="QNM28" s="357">
        <f t="shared" ref="QNM28" si="5931">QNK28*$C$28</f>
        <v>2.1208414862431643E+80</v>
      </c>
      <c r="QNO28" s="357">
        <f t="shared" ref="QNO28" si="5932">QNM28*$C$28</f>
        <v>2.1844667308304594E+80</v>
      </c>
      <c r="QNQ28" s="357">
        <f t="shared" ref="QNQ28" si="5933">QNO28*$C$28</f>
        <v>2.2500007327553733E+80</v>
      </c>
      <c r="QNS28" s="357">
        <f t="shared" ref="QNS28" si="5934">QNQ28*$C$28</f>
        <v>2.3175007547380344E+80</v>
      </c>
      <c r="QNU28" s="357">
        <f t="shared" ref="QNU28" si="5935">QNS28*$C$28</f>
        <v>2.3870257773801756E+80</v>
      </c>
      <c r="QNW28" s="357">
        <f t="shared" ref="QNW28" si="5936">QNU28*$C$28</f>
        <v>2.4586365507015811E+80</v>
      </c>
      <c r="QNY28" s="357">
        <f t="shared" ref="QNY28" si="5937">QNW28*$C$28</f>
        <v>2.5323956472226284E+80</v>
      </c>
      <c r="QOA28" s="357">
        <f t="shared" ref="QOA28" si="5938">QNY28*$C$28</f>
        <v>2.6083675166393071E+80</v>
      </c>
      <c r="QOC28" s="357">
        <f t="shared" ref="QOC28" si="5939">QOA28*$C$28</f>
        <v>2.6866185421384865E+80</v>
      </c>
      <c r="QOE28" s="357">
        <f t="shared" ref="QOE28" si="5940">QOC28*$C$28</f>
        <v>2.7672170984026413E+80</v>
      </c>
      <c r="QOG28" s="357">
        <f t="shared" ref="QOG28" si="5941">QOE28*$C$28</f>
        <v>2.8502336113547206E+80</v>
      </c>
      <c r="QOI28" s="357">
        <f t="shared" ref="QOI28" si="5942">QOG28*$C$28</f>
        <v>2.9357406196953622E+80</v>
      </c>
      <c r="QOK28" s="357">
        <f t="shared" ref="QOK28" si="5943">QOI28*$C$28</f>
        <v>3.0238128382862231E+80</v>
      </c>
      <c r="QOM28" s="357">
        <f t="shared" ref="QOM28" si="5944">QOK28*$C$28</f>
        <v>3.1145272234348096E+80</v>
      </c>
      <c r="QOO28" s="357">
        <f t="shared" ref="QOO28" si="5945">QOM28*$C$28</f>
        <v>3.2079630401378542E+80</v>
      </c>
      <c r="QOQ28" s="357">
        <f t="shared" ref="QOQ28" si="5946">QOO28*$C$28</f>
        <v>3.3042019313419897E+80</v>
      </c>
      <c r="QOS28" s="357">
        <f t="shared" ref="QOS28" si="5947">QOQ28*$C$28</f>
        <v>3.4033279892822497E+80</v>
      </c>
      <c r="QOU28" s="357">
        <f t="shared" ref="QOU28" si="5948">QOS28*$C$28</f>
        <v>3.5054278289607174E+80</v>
      </c>
      <c r="QOW28" s="357">
        <f t="shared" ref="QOW28" si="5949">QOU28*$C$28</f>
        <v>3.6105906638295389E+80</v>
      </c>
      <c r="QOY28" s="357">
        <f t="shared" ref="QOY28" si="5950">QOW28*$C$28</f>
        <v>3.7189083837444254E+80</v>
      </c>
      <c r="QPA28" s="357">
        <f t="shared" ref="QPA28" si="5951">QOY28*$C$28</f>
        <v>3.8304756352567584E+80</v>
      </c>
      <c r="QPC28" s="357">
        <f t="shared" ref="QPC28" si="5952">QPA28*$C$28</f>
        <v>3.9453899043144611E+80</v>
      </c>
      <c r="QPE28" s="357">
        <f t="shared" ref="QPE28" si="5953">QPC28*$C$28</f>
        <v>4.0637516014438952E+80</v>
      </c>
      <c r="QPG28" s="357">
        <f t="shared" ref="QPG28" si="5954">QPE28*$C$28</f>
        <v>4.1856641494872119E+80</v>
      </c>
      <c r="QPI28" s="357">
        <f t="shared" ref="QPI28" si="5955">QPG28*$C$28</f>
        <v>4.3112340739718286E+80</v>
      </c>
      <c r="QPK28" s="357">
        <f t="shared" ref="QPK28" si="5956">QPI28*$C$28</f>
        <v>4.4405710961909834E+80</v>
      </c>
      <c r="QPM28" s="357">
        <f t="shared" ref="QPM28" si="5957">QPK28*$C$28</f>
        <v>4.5737882290767129E+80</v>
      </c>
      <c r="QPO28" s="357">
        <f t="shared" ref="QPO28" si="5958">QPM28*$C$28</f>
        <v>4.7110018759490143E+80</v>
      </c>
      <c r="QPQ28" s="357">
        <f t="shared" ref="QPQ28" si="5959">QPO28*$C$28</f>
        <v>4.8523319322274852E+80</v>
      </c>
      <c r="QPS28" s="357">
        <f t="shared" ref="QPS28" si="5960">QPQ28*$C$28</f>
        <v>4.9979018901943099E+80</v>
      </c>
      <c r="QPU28" s="357">
        <f t="shared" ref="QPU28" si="5961">QPS28*$C$28</f>
        <v>5.1478389469001391E+80</v>
      </c>
      <c r="QPW28" s="357">
        <f t="shared" ref="QPW28" si="5962">QPU28*$C$28</f>
        <v>5.3022741153071431E+80</v>
      </c>
      <c r="QPY28" s="357">
        <f t="shared" ref="QPY28" si="5963">QPW28*$C$28</f>
        <v>5.4613423387663577E+80</v>
      </c>
      <c r="QQA28" s="357">
        <f t="shared" ref="QQA28" si="5964">QPY28*$C$28</f>
        <v>5.6251826089293488E+80</v>
      </c>
      <c r="QQC28" s="357">
        <f t="shared" ref="QQC28" si="5965">QQA28*$C$28</f>
        <v>5.7939380871972298E+80</v>
      </c>
      <c r="QQE28" s="357">
        <f t="shared" ref="QQE28" si="5966">QQC28*$C$28</f>
        <v>5.967756229813147E+80</v>
      </c>
      <c r="QQG28" s="357">
        <f t="shared" ref="QQG28" si="5967">QQE28*$C$28</f>
        <v>6.146788916707542E+80</v>
      </c>
      <c r="QQI28" s="357">
        <f t="shared" ref="QQI28" si="5968">QQG28*$C$28</f>
        <v>6.3311925842087684E+80</v>
      </c>
      <c r="QQK28" s="357">
        <f t="shared" ref="QQK28" si="5969">QQI28*$C$28</f>
        <v>6.5211283617350312E+80</v>
      </c>
      <c r="QQM28" s="357">
        <f t="shared" ref="QQM28" si="5970">QQK28*$C$28</f>
        <v>6.7167622125870824E+80</v>
      </c>
      <c r="QQO28" s="357">
        <f t="shared" ref="QQO28" si="5971">QQM28*$C$28</f>
        <v>6.9182650789646955E+80</v>
      </c>
      <c r="QQQ28" s="357">
        <f t="shared" ref="QQQ28" si="5972">QQO28*$C$28</f>
        <v>7.1258130313336368E+80</v>
      </c>
      <c r="QQS28" s="357">
        <f t="shared" ref="QQS28" si="5973">QQQ28*$C$28</f>
        <v>7.3395874222736463E+80</v>
      </c>
      <c r="QQU28" s="357">
        <f t="shared" ref="QQU28" si="5974">QQS28*$C$28</f>
        <v>7.5597750449418559E+80</v>
      </c>
      <c r="QQW28" s="357">
        <f t="shared" ref="QQW28" si="5975">QQU28*$C$28</f>
        <v>7.7865682962901114E+80</v>
      </c>
      <c r="QQY28" s="357">
        <f t="shared" ref="QQY28" si="5976">QQW28*$C$28</f>
        <v>8.0201653451788152E+80</v>
      </c>
      <c r="QRA28" s="357">
        <f t="shared" ref="QRA28" si="5977">QQY28*$C$28</f>
        <v>8.2607703055341803E+80</v>
      </c>
      <c r="QRC28" s="357">
        <f t="shared" ref="QRC28" si="5978">QRA28*$C$28</f>
        <v>8.5085934147002056E+80</v>
      </c>
      <c r="QRE28" s="357">
        <f t="shared" ref="QRE28" si="5979">QRC28*$C$28</f>
        <v>8.7638512171412123E+80</v>
      </c>
      <c r="QRG28" s="357">
        <f t="shared" ref="QRG28" si="5980">QRE28*$C$28</f>
        <v>9.0267667536554492E+80</v>
      </c>
      <c r="QRI28" s="357">
        <f t="shared" ref="QRI28" si="5981">QRG28*$C$28</f>
        <v>9.2975697562651129E+80</v>
      </c>
      <c r="QRK28" s="357">
        <f t="shared" ref="QRK28" si="5982">QRI28*$C$28</f>
        <v>9.5764968489530659E+80</v>
      </c>
      <c r="QRM28" s="357">
        <f t="shared" ref="QRM28" si="5983">QRK28*$C$28</f>
        <v>9.8637917544216587E+80</v>
      </c>
      <c r="QRO28" s="357">
        <f t="shared" ref="QRO28" si="5984">QRM28*$C$28</f>
        <v>1.0159705507054309E+81</v>
      </c>
      <c r="QRQ28" s="357">
        <f t="shared" ref="QRQ28" si="5985">QRO28*$C$28</f>
        <v>1.0464496672265939E+81</v>
      </c>
      <c r="QRS28" s="357">
        <f t="shared" ref="QRS28" si="5986">QRQ28*$C$28</f>
        <v>1.0778431572433918E+81</v>
      </c>
      <c r="QRU28" s="357">
        <f t="shared" ref="QRU28" si="5987">QRS28*$C$28</f>
        <v>1.1101784519606936E+81</v>
      </c>
      <c r="QRW28" s="357">
        <f t="shared" ref="QRW28" si="5988">QRU28*$C$28</f>
        <v>1.1434838055195145E+81</v>
      </c>
      <c r="QRY28" s="357">
        <f t="shared" ref="QRY28" si="5989">QRW28*$C$28</f>
        <v>1.1777883196851E+81</v>
      </c>
      <c r="QSA28" s="357">
        <f t="shared" ref="QSA28" si="5990">QRY28*$C$28</f>
        <v>1.213121969275653E+81</v>
      </c>
      <c r="QSC28" s="357">
        <f t="shared" ref="QSC28" si="5991">QSA28*$C$28</f>
        <v>1.2495156283539227E+81</v>
      </c>
      <c r="QSE28" s="357">
        <f t="shared" ref="QSE28" si="5992">QSC28*$C$28</f>
        <v>1.2870010972045405E+81</v>
      </c>
      <c r="QSG28" s="357">
        <f t="shared" ref="QSG28" si="5993">QSE28*$C$28</f>
        <v>1.3256111301206768E+81</v>
      </c>
      <c r="QSI28" s="357">
        <f t="shared" ref="QSI28" si="5994">QSG28*$C$28</f>
        <v>1.3653794640242972E+81</v>
      </c>
      <c r="QSK28" s="357">
        <f t="shared" ref="QSK28" si="5995">QSI28*$C$28</f>
        <v>1.4063408479450262E+81</v>
      </c>
      <c r="QSM28" s="357">
        <f t="shared" ref="QSM28" si="5996">QSK28*$C$28</f>
        <v>1.4485310733833769E+81</v>
      </c>
      <c r="QSO28" s="357">
        <f t="shared" ref="QSO28" si="5997">QSM28*$C$28</f>
        <v>1.4919870055848782E+81</v>
      </c>
      <c r="QSQ28" s="357">
        <f t="shared" ref="QSQ28" si="5998">QSO28*$C$28</f>
        <v>1.5367466157524246E+81</v>
      </c>
      <c r="QSS28" s="357">
        <f t="shared" ref="QSS28" si="5999">QSQ28*$C$28</f>
        <v>1.5828490142249974E+81</v>
      </c>
      <c r="QSU28" s="357">
        <f t="shared" ref="QSU28" si="6000">QSS28*$C$28</f>
        <v>1.6303344846517474E+81</v>
      </c>
      <c r="QSW28" s="357">
        <f t="shared" ref="QSW28" si="6001">QSU28*$C$28</f>
        <v>1.6792445191912998E+81</v>
      </c>
      <c r="QSY28" s="357">
        <f t="shared" ref="QSY28" si="6002">QSW28*$C$28</f>
        <v>1.7296218547670389E+81</v>
      </c>
      <c r="QTA28" s="357">
        <f t="shared" ref="QTA28" si="6003">QSY28*$C$28</f>
        <v>1.7815105104100501E+81</v>
      </c>
      <c r="QTC28" s="357">
        <f t="shared" ref="QTC28" si="6004">QTA28*$C$28</f>
        <v>1.8349558257223516E+81</v>
      </c>
      <c r="QTE28" s="357">
        <f t="shared" ref="QTE28" si="6005">QTC28*$C$28</f>
        <v>1.8900045004940221E+81</v>
      </c>
      <c r="QTG28" s="357">
        <f t="shared" ref="QTG28" si="6006">QTE28*$C$28</f>
        <v>1.9467046355088427E+81</v>
      </c>
      <c r="QTI28" s="357">
        <f t="shared" ref="QTI28" si="6007">QTG28*$C$28</f>
        <v>2.0051057745741082E+81</v>
      </c>
      <c r="QTK28" s="357">
        <f t="shared" ref="QTK28" si="6008">QTI28*$C$28</f>
        <v>2.0652589478113316E+81</v>
      </c>
      <c r="QTM28" s="357">
        <f t="shared" ref="QTM28" si="6009">QTK28*$C$28</f>
        <v>2.1272167162456715E+81</v>
      </c>
      <c r="QTO28" s="357">
        <f t="shared" ref="QTO28" si="6010">QTM28*$C$28</f>
        <v>2.1910332177330416E+81</v>
      </c>
      <c r="QTQ28" s="357">
        <f t="shared" ref="QTQ28" si="6011">QTO28*$C$28</f>
        <v>2.2567642142650327E+81</v>
      </c>
      <c r="QTS28" s="357">
        <f t="shared" ref="QTS28" si="6012">QTQ28*$C$28</f>
        <v>2.3244671406929837E+81</v>
      </c>
      <c r="QTU28" s="357">
        <f t="shared" ref="QTU28" si="6013">QTS28*$C$28</f>
        <v>2.3942011549137732E+81</v>
      </c>
      <c r="QTW28" s="357">
        <f t="shared" ref="QTW28" si="6014">QTU28*$C$28</f>
        <v>2.4660271895611865E+81</v>
      </c>
      <c r="QTY28" s="357">
        <f t="shared" ref="QTY28" si="6015">QTW28*$C$28</f>
        <v>2.5400080052480221E+81</v>
      </c>
      <c r="QUA28" s="357">
        <f t="shared" ref="QUA28" si="6016">QTY28*$C$28</f>
        <v>2.6162082454054627E+81</v>
      </c>
      <c r="QUC28" s="357">
        <f t="shared" ref="QUC28" si="6017">QUA28*$C$28</f>
        <v>2.6946944927676266E+81</v>
      </c>
      <c r="QUE28" s="357">
        <f t="shared" ref="QUE28" si="6018">QUC28*$C$28</f>
        <v>2.7755353275506552E+81</v>
      </c>
      <c r="QUG28" s="357">
        <f t="shared" ref="QUG28" si="6019">QUE28*$C$28</f>
        <v>2.8588013873771751E+81</v>
      </c>
      <c r="QUI28" s="357">
        <f t="shared" ref="QUI28" si="6020">QUG28*$C$28</f>
        <v>2.9445654289984906E+81</v>
      </c>
      <c r="QUK28" s="357">
        <f t="shared" ref="QUK28" si="6021">QUI28*$C$28</f>
        <v>3.0329023918684454E+81</v>
      </c>
      <c r="QUM28" s="357">
        <f t="shared" ref="QUM28" si="6022">QUK28*$C$28</f>
        <v>3.1238894636244987E+81</v>
      </c>
      <c r="QUO28" s="357">
        <f t="shared" ref="QUO28" si="6023">QUM28*$C$28</f>
        <v>3.2176061475332339E+81</v>
      </c>
      <c r="QUQ28" s="357">
        <f t="shared" ref="QUQ28" si="6024">QUO28*$C$28</f>
        <v>3.314134331959231E+81</v>
      </c>
      <c r="QUS28" s="357">
        <f t="shared" ref="QUS28" si="6025">QUQ28*$C$28</f>
        <v>3.4135583619180082E+81</v>
      </c>
      <c r="QUU28" s="357">
        <f t="shared" ref="QUU28" si="6026">QUS28*$C$28</f>
        <v>3.5159651127755485E+81</v>
      </c>
      <c r="QUW28" s="357">
        <f t="shared" ref="QUW28" si="6027">QUU28*$C$28</f>
        <v>3.6214440661588152E+81</v>
      </c>
      <c r="QUY28" s="357">
        <f t="shared" ref="QUY28" si="6028">QUW28*$C$28</f>
        <v>3.7300873881435799E+81</v>
      </c>
      <c r="QVA28" s="357">
        <f t="shared" ref="QVA28" si="6029">QUY28*$C$28</f>
        <v>3.8419900097878877E+81</v>
      </c>
      <c r="QVC28" s="357">
        <f t="shared" ref="QVC28" si="6030">QVA28*$C$28</f>
        <v>3.9572497100815246E+81</v>
      </c>
      <c r="QVE28" s="357">
        <f t="shared" ref="QVE28" si="6031">QVC28*$C$28</f>
        <v>4.0759672013839705E+81</v>
      </c>
      <c r="QVG28" s="357">
        <f t="shared" ref="QVG28" si="6032">QVE28*$C$28</f>
        <v>4.1982462174254898E+81</v>
      </c>
      <c r="QVI28" s="357">
        <f t="shared" ref="QVI28" si="6033">QVG28*$C$28</f>
        <v>4.3241936039482542E+81</v>
      </c>
      <c r="QVK28" s="357">
        <f t="shared" ref="QVK28" si="6034">QVI28*$C$28</f>
        <v>4.4539194120667022E+81</v>
      </c>
      <c r="QVM28" s="357">
        <f t="shared" ref="QVM28" si="6035">QVK28*$C$28</f>
        <v>4.5875369944287037E+81</v>
      </c>
      <c r="QVO28" s="357">
        <f t="shared" ref="QVO28" si="6036">QVM28*$C$28</f>
        <v>4.7251631042615648E+81</v>
      </c>
      <c r="QVQ28" s="357">
        <f t="shared" ref="QVQ28" si="6037">QVO28*$C$28</f>
        <v>4.8669179973894115E+81</v>
      </c>
      <c r="QVS28" s="357">
        <f t="shared" ref="QVS28" si="6038">QVQ28*$C$28</f>
        <v>5.0129255373110939E+81</v>
      </c>
      <c r="QVU28" s="357">
        <f t="shared" ref="QVU28" si="6039">QVS28*$C$28</f>
        <v>5.1633133034304271E+81</v>
      </c>
      <c r="QVW28" s="357">
        <f t="shared" ref="QVW28" si="6040">QVU28*$C$28</f>
        <v>5.3182127025333397E+81</v>
      </c>
      <c r="QVY28" s="357">
        <f t="shared" ref="QVY28" si="6041">QVW28*$C$28</f>
        <v>5.4777590836093398E+81</v>
      </c>
      <c r="QWA28" s="357">
        <f t="shared" ref="QWA28" si="6042">QVY28*$C$28</f>
        <v>5.6420918561176205E+81</v>
      </c>
      <c r="QWC28" s="357">
        <f t="shared" ref="QWC28" si="6043">QWA28*$C$28</f>
        <v>5.8113546118011491E+81</v>
      </c>
      <c r="QWE28" s="357">
        <f t="shared" ref="QWE28" si="6044">QWC28*$C$28</f>
        <v>5.9856952501551837E+81</v>
      </c>
      <c r="QWG28" s="357">
        <f t="shared" ref="QWG28" si="6045">QWE28*$C$28</f>
        <v>6.1652661076598396E+81</v>
      </c>
      <c r="QWI28" s="357">
        <f t="shared" ref="QWI28" si="6046">QWG28*$C$28</f>
        <v>6.3502240908896347E+81</v>
      </c>
      <c r="QWK28" s="357">
        <f t="shared" ref="QWK28" si="6047">QWI28*$C$28</f>
        <v>6.5407308136163236E+81</v>
      </c>
      <c r="QWM28" s="357">
        <f t="shared" ref="QWM28" si="6048">QWK28*$C$28</f>
        <v>6.7369527380248137E+81</v>
      </c>
      <c r="QWO28" s="357">
        <f t="shared" ref="QWO28" si="6049">QWM28*$C$28</f>
        <v>6.9390613201655579E+81</v>
      </c>
      <c r="QWQ28" s="357">
        <f t="shared" ref="QWQ28" si="6050">QWO28*$C$28</f>
        <v>7.147233159770525E+81</v>
      </c>
      <c r="QWS28" s="357">
        <f t="shared" ref="QWS28" si="6051">QWQ28*$C$28</f>
        <v>7.3616501545636407E+81</v>
      </c>
      <c r="QWU28" s="357">
        <f t="shared" ref="QWU28" si="6052">QWS28*$C$28</f>
        <v>7.5824996592005499E+81</v>
      </c>
      <c r="QWW28" s="357">
        <f t="shared" ref="QWW28" si="6053">QWU28*$C$28</f>
        <v>7.8099746489765674E+81</v>
      </c>
      <c r="QWY28" s="357">
        <f t="shared" ref="QWY28" si="6054">QWW28*$C$28</f>
        <v>8.044273888445864E+81</v>
      </c>
      <c r="QXA28" s="357">
        <f t="shared" ref="QXA28" si="6055">QWY28*$C$28</f>
        <v>8.2856021050992407E+81</v>
      </c>
      <c r="QXC28" s="357">
        <f t="shared" ref="QXC28" si="6056">QXA28*$C$28</f>
        <v>8.5341701682522176E+81</v>
      </c>
      <c r="QXE28" s="357">
        <f t="shared" ref="QXE28" si="6057">QXC28*$C$28</f>
        <v>8.7901952732997836E+81</v>
      </c>
      <c r="QXG28" s="357">
        <f t="shared" ref="QXG28" si="6058">QXE28*$C$28</f>
        <v>9.0539011314987773E+81</v>
      </c>
      <c r="QXI28" s="357">
        <f t="shared" ref="QXI28" si="6059">QXG28*$C$28</f>
        <v>9.3255181654437404E+81</v>
      </c>
      <c r="QXK28" s="357">
        <f t="shared" ref="QXK28" si="6060">QXI28*$C$28</f>
        <v>9.605283710407053E+81</v>
      </c>
      <c r="QXM28" s="357">
        <f t="shared" ref="QXM28" si="6061">QXK28*$C$28</f>
        <v>9.893442221719265E+81</v>
      </c>
      <c r="QXO28" s="357">
        <f t="shared" ref="QXO28" si="6062">QXM28*$C$28</f>
        <v>1.0190245488370842E+82</v>
      </c>
      <c r="QXQ28" s="357">
        <f t="shared" ref="QXQ28" si="6063">QXO28*$C$28</f>
        <v>1.0495952853021969E+82</v>
      </c>
      <c r="QXS28" s="357">
        <f t="shared" ref="QXS28" si="6064">QXQ28*$C$28</f>
        <v>1.0810831438612629E+82</v>
      </c>
      <c r="QXU28" s="357">
        <f t="shared" ref="QXU28" si="6065">QXS28*$C$28</f>
        <v>1.1135156381771007E+82</v>
      </c>
      <c r="QXW28" s="357">
        <f t="shared" ref="QXW28" si="6066">QXU28*$C$28</f>
        <v>1.1469211073224137E+82</v>
      </c>
      <c r="QXY28" s="357">
        <f t="shared" ref="QXY28" si="6067">QXW28*$C$28</f>
        <v>1.1813287405420861E+82</v>
      </c>
      <c r="QYA28" s="357">
        <f t="shared" ref="QYA28" si="6068">QXY28*$C$28</f>
        <v>1.2167686027583487E+82</v>
      </c>
      <c r="QYC28" s="357">
        <f t="shared" ref="QYC28" si="6069">QYA28*$C$28</f>
        <v>1.2532716608410992E+82</v>
      </c>
      <c r="QYE28" s="357">
        <f t="shared" ref="QYE28" si="6070">QYC28*$C$28</f>
        <v>1.2908698106663321E+82</v>
      </c>
      <c r="QYG28" s="357">
        <f t="shared" ref="QYG28" si="6071">QYE28*$C$28</f>
        <v>1.3295959049863221E+82</v>
      </c>
      <c r="QYI28" s="357">
        <f t="shared" ref="QYI28" si="6072">QYG28*$C$28</f>
        <v>1.3694837821359119E+82</v>
      </c>
      <c r="QYK28" s="357">
        <f t="shared" ref="QYK28" si="6073">QYI28*$C$28</f>
        <v>1.4105682955999893E+82</v>
      </c>
      <c r="QYM28" s="357">
        <f t="shared" ref="QYM28" si="6074">QYK28*$C$28</f>
        <v>1.4528853444679891E+82</v>
      </c>
      <c r="QYO28" s="357">
        <f t="shared" ref="QYO28" si="6075">QYM28*$C$28</f>
        <v>1.4964719048020289E+82</v>
      </c>
      <c r="QYQ28" s="357">
        <f t="shared" ref="QYQ28" si="6076">QYO28*$C$28</f>
        <v>1.5413660619460897E+82</v>
      </c>
      <c r="QYS28" s="357">
        <f t="shared" ref="QYS28" si="6077">QYQ28*$C$28</f>
        <v>1.5876070438044725E+82</v>
      </c>
      <c r="QYU28" s="357">
        <f t="shared" ref="QYU28" si="6078">QYS28*$C$28</f>
        <v>1.6352352551186065E+82</v>
      </c>
      <c r="QYW28" s="357">
        <f t="shared" ref="QYW28" si="6079">QYU28*$C$28</f>
        <v>1.6842923127721649E+82</v>
      </c>
      <c r="QYY28" s="357">
        <f t="shared" ref="QYY28" si="6080">QYW28*$C$28</f>
        <v>1.7348210821553298E+82</v>
      </c>
      <c r="QZA28" s="357">
        <f t="shared" ref="QZA28" si="6081">QYY28*$C$28</f>
        <v>1.7868657146199896E+82</v>
      </c>
      <c r="QZC28" s="357">
        <f t="shared" ref="QZC28" si="6082">QZA28*$C$28</f>
        <v>1.8404716860585894E+82</v>
      </c>
      <c r="QZE28" s="357">
        <f t="shared" ref="QZE28" si="6083">QZC28*$C$28</f>
        <v>1.8956858366403472E+82</v>
      </c>
      <c r="QZG28" s="357">
        <f t="shared" ref="QZG28" si="6084">QZE28*$C$28</f>
        <v>1.9525564117395577E+82</v>
      </c>
      <c r="QZI28" s="357">
        <f t="shared" ref="QZI28" si="6085">QZG28*$C$28</f>
        <v>2.0111331040917446E+82</v>
      </c>
      <c r="QZK28" s="357">
        <f t="shared" ref="QZK28" si="6086">QZI28*$C$28</f>
        <v>2.0714670972144971E+82</v>
      </c>
      <c r="QZM28" s="357">
        <f t="shared" ref="QZM28" si="6087">QZK28*$C$28</f>
        <v>2.1336111101309319E+82</v>
      </c>
      <c r="QZO28" s="357">
        <f t="shared" ref="QZO28" si="6088">QZM28*$C$28</f>
        <v>2.1976194434348599E+82</v>
      </c>
      <c r="QZQ28" s="357">
        <f t="shared" ref="QZQ28" si="6089">QZO28*$C$28</f>
        <v>2.2635480267379059E+82</v>
      </c>
      <c r="QZS28" s="357">
        <f t="shared" ref="QZS28" si="6090">QZQ28*$C$28</f>
        <v>2.3314544675400431E+82</v>
      </c>
      <c r="QZU28" s="357">
        <f t="shared" ref="QZU28" si="6091">QZS28*$C$28</f>
        <v>2.4013981015662445E+82</v>
      </c>
      <c r="QZW28" s="357">
        <f t="shared" ref="QZW28" si="6092">QZU28*$C$28</f>
        <v>2.473440044613232E+82</v>
      </c>
      <c r="QZY28" s="357">
        <f t="shared" ref="QZY28" si="6093">QZW28*$C$28</f>
        <v>2.5476432459516288E+82</v>
      </c>
      <c r="RAA28" s="357">
        <f t="shared" ref="RAA28" si="6094">QZY28*$C$28</f>
        <v>2.6240725433301776E+82</v>
      </c>
      <c r="RAC28" s="357">
        <f t="shared" ref="RAC28" si="6095">RAA28*$C$28</f>
        <v>2.7027947196300831E+82</v>
      </c>
      <c r="RAE28" s="357">
        <f t="shared" ref="RAE28" si="6096">RAC28*$C$28</f>
        <v>2.7838785612189858E+82</v>
      </c>
      <c r="RAG28" s="357">
        <f t="shared" ref="RAG28" si="6097">RAE28*$C$28</f>
        <v>2.8673949180555555E+82</v>
      </c>
      <c r="RAI28" s="357">
        <f t="shared" ref="RAI28" si="6098">RAG28*$C$28</f>
        <v>2.9534167655972224E+82</v>
      </c>
      <c r="RAK28" s="357">
        <f t="shared" ref="RAK28" si="6099">RAI28*$C$28</f>
        <v>3.0420192685651392E+82</v>
      </c>
      <c r="RAM28" s="357">
        <f t="shared" ref="RAM28" si="6100">RAK28*$C$28</f>
        <v>3.1332798466220936E+82</v>
      </c>
      <c r="RAO28" s="357">
        <f t="shared" ref="RAO28" si="6101">RAM28*$C$28</f>
        <v>3.2272782420207562E+82</v>
      </c>
      <c r="RAQ28" s="357">
        <f t="shared" ref="RAQ28" si="6102">RAO28*$C$28</f>
        <v>3.324096589281379E+82</v>
      </c>
      <c r="RAS28" s="357">
        <f t="shared" ref="RAS28" si="6103">RAQ28*$C$28</f>
        <v>3.4238194869598204E+82</v>
      </c>
      <c r="RAU28" s="357">
        <f t="shared" ref="RAU28" si="6104">RAS28*$C$28</f>
        <v>3.5265340715686152E+82</v>
      </c>
      <c r="RAW28" s="357">
        <f t="shared" ref="RAW28" si="6105">RAU28*$C$28</f>
        <v>3.6323300937156738E+82</v>
      </c>
      <c r="RAY28" s="357">
        <f t="shared" ref="RAY28" si="6106">RAW28*$C$28</f>
        <v>3.7412999965271438E+82</v>
      </c>
      <c r="RBA28" s="357">
        <f t="shared" ref="RBA28" si="6107">RAY28*$C$28</f>
        <v>3.8535389964229583E+82</v>
      </c>
      <c r="RBC28" s="357">
        <f t="shared" ref="RBC28" si="6108">RBA28*$C$28</f>
        <v>3.9691451663156474E+82</v>
      </c>
      <c r="RBE28" s="357">
        <f t="shared" ref="RBE28" si="6109">RBC28*$C$28</f>
        <v>4.0882195213051169E+82</v>
      </c>
      <c r="RBG28" s="357">
        <f t="shared" ref="RBG28" si="6110">RBE28*$C$28</f>
        <v>4.2108661069442704E+82</v>
      </c>
      <c r="RBI28" s="357">
        <f t="shared" ref="RBI28" si="6111">RBG28*$C$28</f>
        <v>4.3371920901525988E+82</v>
      </c>
      <c r="RBK28" s="357">
        <f t="shared" ref="RBK28" si="6112">RBI28*$C$28</f>
        <v>4.4673078528571766E+82</v>
      </c>
      <c r="RBM28" s="357">
        <f t="shared" ref="RBM28" si="6113">RBK28*$C$28</f>
        <v>4.6013270884428921E+82</v>
      </c>
      <c r="RBO28" s="357">
        <f t="shared" ref="RBO28" si="6114">RBM28*$C$28</f>
        <v>4.7393669010961787E+82</v>
      </c>
      <c r="RBQ28" s="357">
        <f t="shared" ref="RBQ28" si="6115">RBO28*$C$28</f>
        <v>4.8815479081290641E+82</v>
      </c>
      <c r="RBS28" s="357">
        <f t="shared" ref="RBS28" si="6116">RBQ28*$C$28</f>
        <v>5.0279943453729362E+82</v>
      </c>
      <c r="RBU28" s="357">
        <f t="shared" ref="RBU28" si="6117">RBS28*$C$28</f>
        <v>5.1788341757341247E+82</v>
      </c>
      <c r="RBW28" s="357">
        <f t="shared" ref="RBW28" si="6118">RBU28*$C$28</f>
        <v>5.3341992010061486E+82</v>
      </c>
      <c r="RBY28" s="357">
        <f t="shared" ref="RBY28" si="6119">RBW28*$C$28</f>
        <v>5.4942251770363329E+82</v>
      </c>
      <c r="RCA28" s="357">
        <f t="shared" ref="RCA28" si="6120">RBY28*$C$28</f>
        <v>5.6590519323474227E+82</v>
      </c>
      <c r="RCC28" s="357">
        <f t="shared" ref="RCC28" si="6121">RCA28*$C$28</f>
        <v>5.8288234903178453E+82</v>
      </c>
      <c r="RCE28" s="357">
        <f t="shared" ref="RCE28" si="6122">RCC28*$C$28</f>
        <v>6.0036881950273811E+82</v>
      </c>
      <c r="RCG28" s="357">
        <f t="shared" ref="RCG28" si="6123">RCE28*$C$28</f>
        <v>6.1837988408782023E+82</v>
      </c>
      <c r="RCI28" s="357">
        <f t="shared" ref="RCI28" si="6124">RCG28*$C$28</f>
        <v>6.3693128061045483E+82</v>
      </c>
      <c r="RCK28" s="357">
        <f t="shared" ref="RCK28" si="6125">RCI28*$C$28</f>
        <v>6.5603921902876849E+82</v>
      </c>
      <c r="RCM28" s="357">
        <f t="shared" ref="RCM28" si="6126">RCK28*$C$28</f>
        <v>6.7572039559963157E+82</v>
      </c>
      <c r="RCO28" s="357">
        <f t="shared" ref="RCO28" si="6127">RCM28*$C$28</f>
        <v>6.9599200746762059E+82</v>
      </c>
      <c r="RCQ28" s="357">
        <f t="shared" ref="RCQ28" si="6128">RCO28*$C$28</f>
        <v>7.168717676916492E+82</v>
      </c>
      <c r="RCS28" s="357">
        <f t="shared" ref="RCS28" si="6129">RCQ28*$C$28</f>
        <v>7.3837792072239871E+82</v>
      </c>
      <c r="RCU28" s="357">
        <f t="shared" ref="RCU28" si="6130">RCS28*$C$28</f>
        <v>7.6052925834407072E+82</v>
      </c>
      <c r="RCW28" s="357">
        <f t="shared" ref="RCW28" si="6131">RCU28*$C$28</f>
        <v>7.8334513609439281E+82</v>
      </c>
      <c r="RCY28" s="357">
        <f t="shared" ref="RCY28" si="6132">RCW28*$C$28</f>
        <v>8.0684549017722462E+82</v>
      </c>
      <c r="RDA28" s="357">
        <f t="shared" ref="RDA28" si="6133">RCY28*$C$28</f>
        <v>8.3105085488254134E+82</v>
      </c>
      <c r="RDC28" s="357">
        <f t="shared" ref="RDC28" si="6134">RDA28*$C$28</f>
        <v>8.5598238052901762E+82</v>
      </c>
      <c r="RDE28" s="357">
        <f t="shared" ref="RDE28" si="6135">RDC28*$C$28</f>
        <v>8.816618519448882E+82</v>
      </c>
      <c r="RDG28" s="357">
        <f t="shared" ref="RDG28" si="6136">RDE28*$C$28</f>
        <v>9.0811170750323492E+82</v>
      </c>
      <c r="RDI28" s="357">
        <f t="shared" ref="RDI28" si="6137">RDG28*$C$28</f>
        <v>9.3535505872833205E+82</v>
      </c>
      <c r="RDK28" s="357">
        <f t="shared" ref="RDK28" si="6138">RDI28*$C$28</f>
        <v>9.6341571049018209E+82</v>
      </c>
      <c r="RDM28" s="357">
        <f t="shared" ref="RDM28" si="6139">RDK28*$C$28</f>
        <v>9.9231818180488762E+82</v>
      </c>
      <c r="RDO28" s="357">
        <f t="shared" ref="RDO28" si="6140">RDM28*$C$28</f>
        <v>1.0220877272590343E+83</v>
      </c>
      <c r="RDQ28" s="357">
        <f t="shared" ref="RDQ28" si="6141">RDO28*$C$28</f>
        <v>1.0527503590768053E+83</v>
      </c>
      <c r="RDS28" s="357">
        <f t="shared" ref="RDS28" si="6142">RDQ28*$C$28</f>
        <v>1.0843328698491095E+83</v>
      </c>
      <c r="RDU28" s="357">
        <f t="shared" ref="RDU28" si="6143">RDS28*$C$28</f>
        <v>1.1168628559445828E+83</v>
      </c>
      <c r="RDW28" s="357">
        <f t="shared" ref="RDW28" si="6144">RDU28*$C$28</f>
        <v>1.1503687416229203E+83</v>
      </c>
      <c r="RDY28" s="357">
        <f t="shared" ref="RDY28" si="6145">RDW28*$C$28</f>
        <v>1.1848798038716079E+83</v>
      </c>
      <c r="REA28" s="357">
        <f t="shared" ref="REA28" si="6146">RDY28*$C$28</f>
        <v>1.2204261979877562E+83</v>
      </c>
      <c r="REC28" s="357">
        <f t="shared" ref="REC28" si="6147">REA28*$C$28</f>
        <v>1.257038983927389E+83</v>
      </c>
      <c r="REE28" s="357">
        <f t="shared" ref="REE28" si="6148">REC28*$C$28</f>
        <v>1.2947501534452107E+83</v>
      </c>
      <c r="REG28" s="357">
        <f t="shared" ref="REG28" si="6149">REE28*$C$28</f>
        <v>1.333592658048567E+83</v>
      </c>
      <c r="REI28" s="357">
        <f t="shared" ref="REI28" si="6150">REG28*$C$28</f>
        <v>1.3736004377900241E+83</v>
      </c>
      <c r="REK28" s="357">
        <f t="shared" ref="REK28" si="6151">REI28*$C$28</f>
        <v>1.4148084509237249E+83</v>
      </c>
      <c r="REM28" s="357">
        <f t="shared" ref="REM28" si="6152">REK28*$C$28</f>
        <v>1.4572527044514367E+83</v>
      </c>
      <c r="REO28" s="357">
        <f t="shared" ref="REO28" si="6153">REM28*$C$28</f>
        <v>1.5009702855849799E+83</v>
      </c>
      <c r="REQ28" s="357">
        <f t="shared" ref="REQ28" si="6154">REO28*$C$28</f>
        <v>1.5459993941525294E+83</v>
      </c>
      <c r="RES28" s="357">
        <f t="shared" ref="RES28" si="6155">REQ28*$C$28</f>
        <v>1.5923793759771053E+83</v>
      </c>
      <c r="REU28" s="357">
        <f t="shared" ref="REU28" si="6156">RES28*$C$28</f>
        <v>1.6401507572564184E+83</v>
      </c>
      <c r="REW28" s="357">
        <f t="shared" ref="REW28" si="6157">REU28*$C$28</f>
        <v>1.6893552799741109E+83</v>
      </c>
      <c r="REY28" s="357">
        <f t="shared" ref="REY28" si="6158">REW28*$C$28</f>
        <v>1.7400359383733342E+83</v>
      </c>
      <c r="RFA28" s="357">
        <f t="shared" ref="RFA28" si="6159">REY28*$C$28</f>
        <v>1.7922370165245342E+83</v>
      </c>
      <c r="RFC28" s="357">
        <f t="shared" ref="RFC28" si="6160">RFA28*$C$28</f>
        <v>1.8460041270202702E+83</v>
      </c>
      <c r="RFE28" s="357">
        <f t="shared" ref="RFE28" si="6161">RFC28*$C$28</f>
        <v>1.9013842508308784E+83</v>
      </c>
      <c r="RFG28" s="357">
        <f t="shared" ref="RFG28" si="6162">RFE28*$C$28</f>
        <v>1.9584257783558048E+83</v>
      </c>
      <c r="RFI28" s="357">
        <f t="shared" ref="RFI28" si="6163">RFG28*$C$28</f>
        <v>2.0171785517064791E+83</v>
      </c>
      <c r="RFK28" s="357">
        <f t="shared" ref="RFK28" si="6164">RFI28*$C$28</f>
        <v>2.0776939082576736E+83</v>
      </c>
      <c r="RFM28" s="357">
        <f t="shared" ref="RFM28" si="6165">RFK28*$C$28</f>
        <v>2.140024725505404E+83</v>
      </c>
      <c r="RFO28" s="357">
        <f t="shared" ref="RFO28" si="6166">RFM28*$C$28</f>
        <v>2.204225467270566E+83</v>
      </c>
      <c r="RFQ28" s="357">
        <f t="shared" ref="RFQ28" si="6167">RFO28*$C$28</f>
        <v>2.270352231288683E+83</v>
      </c>
      <c r="RFS28" s="357">
        <f t="shared" ref="RFS28" si="6168">RFQ28*$C$28</f>
        <v>2.3384627982273435E+83</v>
      </c>
      <c r="RFU28" s="357">
        <f t="shared" ref="RFU28" si="6169">RFS28*$C$28</f>
        <v>2.408616682174164E+83</v>
      </c>
      <c r="RFW28" s="357">
        <f t="shared" ref="RFW28" si="6170">RFU28*$C$28</f>
        <v>2.4808751826393891E+83</v>
      </c>
      <c r="RFY28" s="357">
        <f t="shared" ref="RFY28" si="6171">RFW28*$C$28</f>
        <v>2.5553014381185708E+83</v>
      </c>
      <c r="RGA28" s="357">
        <f t="shared" ref="RGA28" si="6172">RFY28*$C$28</f>
        <v>2.6319604812621278E+83</v>
      </c>
      <c r="RGC28" s="357">
        <f t="shared" ref="RGC28" si="6173">RGA28*$C$28</f>
        <v>2.7109192956999918E+83</v>
      </c>
      <c r="RGE28" s="357">
        <f t="shared" ref="RGE28" si="6174">RGC28*$C$28</f>
        <v>2.7922468745709914E+83</v>
      </c>
      <c r="RGG28" s="357">
        <f t="shared" ref="RGG28" si="6175">RGE28*$C$28</f>
        <v>2.8760142808081212E+83</v>
      </c>
      <c r="RGI28" s="357">
        <f t="shared" ref="RGI28" si="6176">RGG28*$C$28</f>
        <v>2.9622947092323648E+83</v>
      </c>
      <c r="RGK28" s="357">
        <f t="shared" ref="RGK28" si="6177">RGI28*$C$28</f>
        <v>3.0511635505093361E+83</v>
      </c>
      <c r="RGM28" s="357">
        <f t="shared" ref="RGM28" si="6178">RGK28*$C$28</f>
        <v>3.1426984570246164E+83</v>
      </c>
      <c r="RGO28" s="357">
        <f t="shared" ref="RGO28" si="6179">RGM28*$C$28</f>
        <v>3.2369794107353551E+83</v>
      </c>
      <c r="RGQ28" s="357">
        <f t="shared" ref="RGQ28" si="6180">RGO28*$C$28</f>
        <v>3.3340887930574158E+83</v>
      </c>
      <c r="RGS28" s="357">
        <f t="shared" ref="RGS28" si="6181">RGQ28*$C$28</f>
        <v>3.4341114568491386E+83</v>
      </c>
      <c r="RGU28" s="357">
        <f t="shared" ref="RGU28" si="6182">RGS28*$C$28</f>
        <v>3.537134800554613E+83</v>
      </c>
      <c r="RGW28" s="357">
        <f t="shared" ref="RGW28" si="6183">RGU28*$C$28</f>
        <v>3.6432488445712517E+83</v>
      </c>
      <c r="RGY28" s="357">
        <f t="shared" ref="RGY28" si="6184">RGW28*$C$28</f>
        <v>3.7525463099083893E+83</v>
      </c>
      <c r="RHA28" s="357">
        <f t="shared" ref="RHA28" si="6185">RGY28*$C$28</f>
        <v>3.8651226992056411E+83</v>
      </c>
      <c r="RHC28" s="357">
        <f t="shared" ref="RHC28" si="6186">RHA28*$C$28</f>
        <v>3.9810763801818103E+83</v>
      </c>
      <c r="RHE28" s="357">
        <f t="shared" ref="RHE28" si="6187">RHC28*$C$28</f>
        <v>4.1005086715872647E+83</v>
      </c>
      <c r="RHG28" s="357">
        <f t="shared" ref="RHG28" si="6188">RHE28*$C$28</f>
        <v>4.2235239317348828E+83</v>
      </c>
      <c r="RHI28" s="357">
        <f t="shared" ref="RHI28" si="6189">RHG28*$C$28</f>
        <v>4.3502296496869291E+83</v>
      </c>
      <c r="RHK28" s="357">
        <f t="shared" ref="RHK28" si="6190">RHI28*$C$28</f>
        <v>4.4807365391775369E+83</v>
      </c>
      <c r="RHM28" s="357">
        <f t="shared" ref="RHM28" si="6191">RHK28*$C$28</f>
        <v>4.6151586353528631E+83</v>
      </c>
      <c r="RHO28" s="357">
        <f t="shared" ref="RHO28" si="6192">RHM28*$C$28</f>
        <v>4.753613394413449E+83</v>
      </c>
      <c r="RHQ28" s="357">
        <f t="shared" ref="RHQ28" si="6193">RHO28*$C$28</f>
        <v>4.8962217962458529E+83</v>
      </c>
      <c r="RHS28" s="357">
        <f t="shared" ref="RHS28" si="6194">RHQ28*$C$28</f>
        <v>5.0431084501332285E+83</v>
      </c>
      <c r="RHU28" s="357">
        <f t="shared" ref="RHU28" si="6195">RHS28*$C$28</f>
        <v>5.1944017036372252E+83</v>
      </c>
      <c r="RHW28" s="357">
        <f t="shared" ref="RHW28" si="6196">RHU28*$C$28</f>
        <v>5.3502337547463419E+83</v>
      </c>
      <c r="RHY28" s="357">
        <f t="shared" ref="RHY28" si="6197">RHW28*$C$28</f>
        <v>5.5107407673887327E+83</v>
      </c>
      <c r="RIA28" s="357">
        <f t="shared" ref="RIA28" si="6198">RHY28*$C$28</f>
        <v>5.6760629904103952E+83</v>
      </c>
      <c r="RIC28" s="357">
        <f t="shared" ref="RIC28" si="6199">RIA28*$C$28</f>
        <v>5.846344880122707E+83</v>
      </c>
      <c r="RIE28" s="357">
        <f t="shared" ref="RIE28" si="6200">RIC28*$C$28</f>
        <v>6.0217352265263882E+83</v>
      </c>
      <c r="RIG28" s="357">
        <f t="shared" ref="RIG28" si="6201">RIE28*$C$28</f>
        <v>6.20238728332218E+83</v>
      </c>
      <c r="RII28" s="357">
        <f t="shared" ref="RII28" si="6202">RIG28*$C$28</f>
        <v>6.3884589018218458E+83</v>
      </c>
      <c r="RIK28" s="357">
        <f t="shared" ref="RIK28" si="6203">RII28*$C$28</f>
        <v>6.5801126688765017E+83</v>
      </c>
      <c r="RIM28" s="357">
        <f t="shared" ref="RIM28" si="6204">RIK28*$C$28</f>
        <v>6.7775160489427967E+83</v>
      </c>
      <c r="RIO28" s="357">
        <f t="shared" ref="RIO28" si="6205">RIM28*$C$28</f>
        <v>6.9808415304110806E+83</v>
      </c>
      <c r="RIQ28" s="357">
        <f t="shared" ref="RIQ28" si="6206">RIO28*$C$28</f>
        <v>7.1902667763234127E+83</v>
      </c>
      <c r="RIS28" s="357">
        <f t="shared" ref="RIS28" si="6207">RIQ28*$C$28</f>
        <v>7.4059747796131155E+83</v>
      </c>
      <c r="RIU28" s="357">
        <f t="shared" ref="RIU28" si="6208">RIS28*$C$28</f>
        <v>7.6281540230015093E+83</v>
      </c>
      <c r="RIW28" s="357">
        <f t="shared" ref="RIW28" si="6209">RIU28*$C$28</f>
        <v>7.8569986436915552E+83</v>
      </c>
      <c r="RIY28" s="357">
        <f t="shared" ref="RIY28" si="6210">RIW28*$C$28</f>
        <v>8.092708603002302E+83</v>
      </c>
      <c r="RJA28" s="357">
        <f t="shared" ref="RJA28" si="6211">RIY28*$C$28</f>
        <v>8.3354898610923715E+83</v>
      </c>
      <c r="RJC28" s="357">
        <f t="shared" ref="RJC28" si="6212">RJA28*$C$28</f>
        <v>8.5855545569251432E+83</v>
      </c>
      <c r="RJE28" s="357">
        <f t="shared" ref="RJE28" si="6213">RJC28*$C$28</f>
        <v>8.8431211936328978E+83</v>
      </c>
      <c r="RJG28" s="357">
        <f t="shared" ref="RJG28" si="6214">RJE28*$C$28</f>
        <v>9.108414829441885E+83</v>
      </c>
      <c r="RJI28" s="357">
        <f t="shared" ref="RJI28" si="6215">RJG28*$C$28</f>
        <v>9.3816672743251419E+83</v>
      </c>
      <c r="RJK28" s="357">
        <f t="shared" ref="RJK28" si="6216">RJI28*$C$28</f>
        <v>9.6631172925548963E+83</v>
      </c>
      <c r="RJM28" s="357">
        <f t="shared" ref="RJM28" si="6217">RJK28*$C$28</f>
        <v>9.9530108113315426E+83</v>
      </c>
      <c r="RJO28" s="357">
        <f t="shared" ref="RJO28" si="6218">RJM28*$C$28</f>
        <v>1.0251601135671489E+84</v>
      </c>
      <c r="RJQ28" s="357">
        <f t="shared" ref="RJQ28" si="6219">RJO28*$C$28</f>
        <v>1.0559149169741634E+84</v>
      </c>
      <c r="RJS28" s="357">
        <f t="shared" ref="RJS28" si="6220">RJQ28*$C$28</f>
        <v>1.0875923644833884E+84</v>
      </c>
      <c r="RJU28" s="357">
        <f t="shared" ref="RJU28" si="6221">RJS28*$C$28</f>
        <v>1.12022013541789E+84</v>
      </c>
      <c r="RJW28" s="357">
        <f t="shared" ref="RJW28" si="6222">RJU28*$C$28</f>
        <v>1.1538267394804268E+84</v>
      </c>
      <c r="RJY28" s="357">
        <f t="shared" ref="RJY28" si="6223">RJW28*$C$28</f>
        <v>1.1884415416648397E+84</v>
      </c>
      <c r="RKA28" s="357">
        <f t="shared" ref="RKA28" si="6224">RJY28*$C$28</f>
        <v>1.224094787914785E+84</v>
      </c>
      <c r="RKC28" s="357">
        <f t="shared" ref="RKC28" si="6225">RKA28*$C$28</f>
        <v>1.2608176315522287E+84</v>
      </c>
      <c r="RKE28" s="357">
        <f t="shared" ref="RKE28" si="6226">RKC28*$C$28</f>
        <v>1.2986421604987955E+84</v>
      </c>
      <c r="RKG28" s="357">
        <f t="shared" ref="RKG28" si="6227">RKE28*$C$28</f>
        <v>1.3376014253137593E+84</v>
      </c>
      <c r="RKI28" s="357">
        <f t="shared" ref="RKI28" si="6228">RKG28*$C$28</f>
        <v>1.3777294680731721E+84</v>
      </c>
      <c r="RKK28" s="357">
        <f t="shared" ref="RKK28" si="6229">RKI28*$C$28</f>
        <v>1.4190613521153672E+84</v>
      </c>
      <c r="RKM28" s="357">
        <f t="shared" ref="RKM28" si="6230">RKK28*$C$28</f>
        <v>1.4616331926788284E+84</v>
      </c>
      <c r="RKO28" s="357">
        <f t="shared" ref="RKO28" si="6231">RKM28*$C$28</f>
        <v>1.5054821884591932E+84</v>
      </c>
      <c r="RKQ28" s="357">
        <f t="shared" ref="RKQ28" si="6232">RKO28*$C$28</f>
        <v>1.550646654112969E+84</v>
      </c>
      <c r="RKS28" s="357">
        <f t="shared" ref="RKS28" si="6233">RKQ28*$C$28</f>
        <v>1.5971660537363581E+84</v>
      </c>
      <c r="RKU28" s="357">
        <f t="shared" ref="RKU28" si="6234">RKS28*$C$28</f>
        <v>1.6450810353484488E+84</v>
      </c>
      <c r="RKW28" s="357">
        <f t="shared" ref="RKW28" si="6235">RKU28*$C$28</f>
        <v>1.6944334664089023E+84</v>
      </c>
      <c r="RKY28" s="357">
        <f t="shared" ref="RKY28" si="6236">RKW28*$C$28</f>
        <v>1.7452664704011694E+84</v>
      </c>
      <c r="RLA28" s="357">
        <f t="shared" ref="RLA28" si="6237">RKY28*$C$28</f>
        <v>1.7976244645132046E+84</v>
      </c>
      <c r="RLC28" s="357">
        <f t="shared" ref="RLC28" si="6238">RLA28*$C$28</f>
        <v>1.8515531984486007E+84</v>
      </c>
      <c r="RLE28" s="357">
        <f t="shared" ref="RLE28" si="6239">RLC28*$C$28</f>
        <v>1.9070997944020589E+84</v>
      </c>
      <c r="RLG28" s="357">
        <f t="shared" ref="RLG28" si="6240">RLE28*$C$28</f>
        <v>1.9643127882341206E+84</v>
      </c>
      <c r="RLI28" s="357">
        <f t="shared" ref="RLI28" si="6241">RLG28*$C$28</f>
        <v>2.0232421718811441E+84</v>
      </c>
      <c r="RLK28" s="357">
        <f t="shared" ref="RLK28" si="6242">RLI28*$C$28</f>
        <v>2.0839394370375786E+84</v>
      </c>
      <c r="RLM28" s="357">
        <f t="shared" ref="RLM28" si="6243">RLK28*$C$28</f>
        <v>2.1464576201487061E+84</v>
      </c>
      <c r="RLO28" s="357">
        <f t="shared" ref="RLO28" si="6244">RLM28*$C$28</f>
        <v>2.2108513487531675E+84</v>
      </c>
      <c r="RLQ28" s="357">
        <f t="shared" ref="RLQ28" si="6245">RLO28*$C$28</f>
        <v>2.2771768892157625E+84</v>
      </c>
      <c r="RLS28" s="357">
        <f t="shared" ref="RLS28" si="6246">RLQ28*$C$28</f>
        <v>2.3454921958922354E+84</v>
      </c>
      <c r="RLU28" s="357">
        <f t="shared" ref="RLU28" si="6247">RLS28*$C$28</f>
        <v>2.4158569617690026E+84</v>
      </c>
      <c r="RLW28" s="357">
        <f t="shared" ref="RLW28" si="6248">RLU28*$C$28</f>
        <v>2.4883326706220727E+84</v>
      </c>
      <c r="RLY28" s="357">
        <f t="shared" ref="RLY28" si="6249">RLW28*$C$28</f>
        <v>2.5629826507407348E+84</v>
      </c>
      <c r="RMA28" s="357">
        <f t="shared" ref="RMA28" si="6250">RLY28*$C$28</f>
        <v>2.639872130262957E+84</v>
      </c>
      <c r="RMC28" s="357">
        <f t="shared" ref="RMC28" si="6251">RMA28*$C$28</f>
        <v>2.7190682941708458E+84</v>
      </c>
      <c r="RME28" s="357">
        <f t="shared" ref="RME28" si="6252">RMC28*$C$28</f>
        <v>2.8006403429959711E+84</v>
      </c>
      <c r="RMG28" s="357">
        <f t="shared" ref="RMG28" si="6253">RME28*$C$28</f>
        <v>2.8846595532858504E+84</v>
      </c>
      <c r="RMI28" s="357">
        <f t="shared" ref="RMI28" si="6254">RMG28*$C$28</f>
        <v>2.9711993398844258E+84</v>
      </c>
      <c r="RMK28" s="357">
        <f t="shared" ref="RMK28" si="6255">RMI28*$C$28</f>
        <v>3.0603353200809585E+84</v>
      </c>
      <c r="RMM28" s="357">
        <f t="shared" ref="RMM28" si="6256">RMK28*$C$28</f>
        <v>3.1521453796833871E+84</v>
      </c>
      <c r="RMO28" s="357">
        <f t="shared" ref="RMO28" si="6257">RMM28*$C$28</f>
        <v>3.2467097410738888E+84</v>
      </c>
      <c r="RMQ28" s="357">
        <f t="shared" ref="RMQ28" si="6258">RMO28*$C$28</f>
        <v>3.3441110333061056E+84</v>
      </c>
      <c r="RMS28" s="357">
        <f t="shared" ref="RMS28" si="6259">RMQ28*$C$28</f>
        <v>3.4444343643052889E+84</v>
      </c>
      <c r="RMU28" s="357">
        <f t="shared" ref="RMU28" si="6260">RMS28*$C$28</f>
        <v>3.5477673952344478E+84</v>
      </c>
      <c r="RMW28" s="357">
        <f t="shared" ref="RMW28" si="6261">RMU28*$C$28</f>
        <v>3.6542004170914811E+84</v>
      </c>
      <c r="RMY28" s="357">
        <f t="shared" ref="RMY28" si="6262">RMW28*$C$28</f>
        <v>3.7638264296042256E+84</v>
      </c>
      <c r="RNA28" s="357">
        <f t="shared" ref="RNA28" si="6263">RMY28*$C$28</f>
        <v>3.8767412224923525E+84</v>
      </c>
      <c r="RNC28" s="357">
        <f t="shared" ref="RNC28" si="6264">RNA28*$C$28</f>
        <v>3.9930434591671231E+84</v>
      </c>
      <c r="RNE28" s="357">
        <f t="shared" ref="RNE28" si="6265">RNC28*$C$28</f>
        <v>4.1128347629421367E+84</v>
      </c>
      <c r="RNG28" s="357">
        <f t="shared" ref="RNG28" si="6266">RNE28*$C$28</f>
        <v>4.2362198058304009E+84</v>
      </c>
      <c r="RNI28" s="357">
        <f t="shared" ref="RNI28" si="6267">RNG28*$C$28</f>
        <v>4.3633064000053131E+84</v>
      </c>
      <c r="RNK28" s="357">
        <f t="shared" ref="RNK28" si="6268">RNI28*$C$28</f>
        <v>4.4942055920054725E+84</v>
      </c>
      <c r="RNM28" s="357">
        <f t="shared" ref="RNM28" si="6269">RNK28*$C$28</f>
        <v>4.6290317597656369E+84</v>
      </c>
      <c r="RNO28" s="357">
        <f t="shared" ref="RNO28" si="6270">RNM28*$C$28</f>
        <v>4.7679027125586061E+84</v>
      </c>
      <c r="RNQ28" s="357">
        <f t="shared" ref="RNQ28" si="6271">RNO28*$C$28</f>
        <v>4.9109397939353646E+84</v>
      </c>
      <c r="RNS28" s="357">
        <f t="shared" ref="RNS28" si="6272">RNQ28*$C$28</f>
        <v>5.0582679877534252E+84</v>
      </c>
      <c r="RNU28" s="357">
        <f t="shared" ref="RNU28" si="6273">RNS28*$C$28</f>
        <v>5.2100160273860282E+84</v>
      </c>
      <c r="RNW28" s="357">
        <f t="shared" ref="RNW28" si="6274">RNU28*$C$28</f>
        <v>5.3663165082076092E+84</v>
      </c>
      <c r="RNY28" s="357">
        <f t="shared" ref="RNY28" si="6275">RNW28*$C$28</f>
        <v>5.5273060034538374E+84</v>
      </c>
      <c r="ROA28" s="357">
        <f t="shared" ref="ROA28" si="6276">RNY28*$C$28</f>
        <v>5.6931251835574527E+84</v>
      </c>
      <c r="ROC28" s="357">
        <f t="shared" ref="ROC28" si="6277">ROA28*$C$28</f>
        <v>5.8639189390641766E+84</v>
      </c>
      <c r="ROE28" s="357">
        <f t="shared" ref="ROE28" si="6278">ROC28*$C$28</f>
        <v>6.0398365072361022E+84</v>
      </c>
      <c r="ROG28" s="357">
        <f t="shared" ref="ROG28" si="6279">ROE28*$C$28</f>
        <v>6.221031602453185E+84</v>
      </c>
      <c r="ROI28" s="357">
        <f t="shared" ref="ROI28" si="6280">ROG28*$C$28</f>
        <v>6.4076625505267809E+84</v>
      </c>
      <c r="ROK28" s="357">
        <f t="shared" ref="ROK28" si="6281">ROI28*$C$28</f>
        <v>6.5998924270425841E+84</v>
      </c>
      <c r="ROM28" s="357">
        <f t="shared" ref="ROM28" si="6282">ROK28*$C$28</f>
        <v>6.7978891998538622E+84</v>
      </c>
      <c r="ROO28" s="357">
        <f t="shared" ref="ROO28" si="6283">ROM28*$C$28</f>
        <v>7.0018258758494781E+84</v>
      </c>
      <c r="ROQ28" s="357">
        <f t="shared" ref="ROQ28" si="6284">ROO28*$C$28</f>
        <v>7.2118806521249627E+84</v>
      </c>
      <c r="ROS28" s="357">
        <f t="shared" ref="ROS28" si="6285">ROQ28*$C$28</f>
        <v>7.4282370716887118E+84</v>
      </c>
      <c r="ROU28" s="357">
        <f t="shared" ref="ROU28" si="6286">ROS28*$C$28</f>
        <v>7.6510841838393733E+84</v>
      </c>
      <c r="ROW28" s="357">
        <f t="shared" ref="ROW28" si="6287">ROU28*$C$28</f>
        <v>7.8806167093545546E+84</v>
      </c>
      <c r="ROY28" s="357">
        <f t="shared" ref="ROY28" si="6288">ROW28*$C$28</f>
        <v>8.1170352106351909E+84</v>
      </c>
      <c r="RPA28" s="357">
        <f t="shared" ref="RPA28" si="6289">ROY28*$C$28</f>
        <v>8.3605462669542469E+84</v>
      </c>
      <c r="RPC28" s="357">
        <f t="shared" ref="RPC28" si="6290">RPA28*$C$28</f>
        <v>8.6113626549628742E+84</v>
      </c>
      <c r="RPE28" s="357">
        <f t="shared" ref="RPE28" si="6291">RPC28*$C$28</f>
        <v>8.8697035346117606E+84</v>
      </c>
      <c r="RPG28" s="357">
        <f t="shared" ref="RPG28" si="6292">RPE28*$C$28</f>
        <v>9.1357946406501137E+84</v>
      </c>
      <c r="RPI28" s="357">
        <f t="shared" ref="RPI28" si="6293">RPG28*$C$28</f>
        <v>9.409868479869618E+84</v>
      </c>
      <c r="RPK28" s="357">
        <f t="shared" ref="RPK28" si="6294">RPI28*$C$28</f>
        <v>9.6921645342657063E+84</v>
      </c>
      <c r="RPM28" s="357">
        <f t="shared" ref="RPM28" si="6295">RPK28*$C$28</f>
        <v>9.982929470293678E+84</v>
      </c>
      <c r="RPO28" s="357">
        <f t="shared" ref="RPO28" si="6296">RPM28*$C$28</f>
        <v>1.0282417354402489E+85</v>
      </c>
      <c r="RPQ28" s="357">
        <f t="shared" ref="RPQ28" si="6297">RPO28*$C$28</f>
        <v>1.0590889875034564E+85</v>
      </c>
      <c r="RPS28" s="357">
        <f t="shared" ref="RPS28" si="6298">RPQ28*$C$28</f>
        <v>1.0908616571285602E+85</v>
      </c>
      <c r="RPU28" s="357">
        <f t="shared" ref="RPU28" si="6299">RPS28*$C$28</f>
        <v>1.1235875068424169E+85</v>
      </c>
      <c r="RPW28" s="357">
        <f t="shared" ref="RPW28" si="6300">RPU28*$C$28</f>
        <v>1.1572951320476895E+85</v>
      </c>
      <c r="RPY28" s="357">
        <f t="shared" ref="RPY28" si="6301">RPW28*$C$28</f>
        <v>1.1920139860091203E+85</v>
      </c>
      <c r="RQA28" s="357">
        <f t="shared" ref="RQA28" si="6302">RPY28*$C$28</f>
        <v>1.2277744055893939E+85</v>
      </c>
      <c r="RQC28" s="357">
        <f t="shared" ref="RQC28" si="6303">RQA28*$C$28</f>
        <v>1.2646076377570757E+85</v>
      </c>
      <c r="RQE28" s="357">
        <f t="shared" ref="RQE28" si="6304">RQC28*$C$28</f>
        <v>1.3025458668897881E+85</v>
      </c>
      <c r="RQG28" s="357">
        <f t="shared" ref="RQG28" si="6305">RQE28*$C$28</f>
        <v>1.3416222428964819E+85</v>
      </c>
      <c r="RQI28" s="357">
        <f t="shared" ref="RQI28" si="6306">RQG28*$C$28</f>
        <v>1.3818709101833763E+85</v>
      </c>
      <c r="RQK28" s="357">
        <f t="shared" ref="RQK28" si="6307">RQI28*$C$28</f>
        <v>1.4233270374888776E+85</v>
      </c>
      <c r="RQM28" s="357">
        <f t="shared" ref="RQM28" si="6308">RQK28*$C$28</f>
        <v>1.466026848613544E+85</v>
      </c>
      <c r="RQO28" s="357">
        <f t="shared" ref="RQO28" si="6309">RQM28*$C$28</f>
        <v>1.5100076540719503E+85</v>
      </c>
      <c r="RQQ28" s="357">
        <f t="shared" ref="RQQ28" si="6310">RQO28*$C$28</f>
        <v>1.5553078836941088E+85</v>
      </c>
      <c r="RQS28" s="357">
        <f t="shared" ref="RQS28" si="6311">RQQ28*$C$28</f>
        <v>1.6019671202049322E+85</v>
      </c>
      <c r="RQU28" s="357">
        <f t="shared" ref="RQU28" si="6312">RQS28*$C$28</f>
        <v>1.6500261338110803E+85</v>
      </c>
      <c r="RQW28" s="357">
        <f t="shared" ref="RQW28" si="6313">RQU28*$C$28</f>
        <v>1.6995269178254126E+85</v>
      </c>
      <c r="RQY28" s="357">
        <f t="shared" ref="RQY28" si="6314">RQW28*$C$28</f>
        <v>1.7505127253601752E+85</v>
      </c>
      <c r="RRA28" s="357">
        <f t="shared" ref="RRA28" si="6315">RQY28*$C$28</f>
        <v>1.8030281071209804E+85</v>
      </c>
      <c r="RRC28" s="357">
        <f t="shared" ref="RRC28" si="6316">RRA28*$C$28</f>
        <v>1.8571189503346098E+85</v>
      </c>
      <c r="RRE28" s="357">
        <f t="shared" ref="RRE28" si="6317">RRC28*$C$28</f>
        <v>1.9128325188446483E+85</v>
      </c>
      <c r="RRG28" s="357">
        <f t="shared" ref="RRG28" si="6318">RRE28*$C$28</f>
        <v>1.9702174944099879E+85</v>
      </c>
      <c r="RRI28" s="357">
        <f t="shared" ref="RRI28" si="6319">RRG28*$C$28</f>
        <v>2.0293240192422878E+85</v>
      </c>
      <c r="RRK28" s="357">
        <f t="shared" ref="RRK28" si="6320">RRI28*$C$28</f>
        <v>2.0902037398195564E+85</v>
      </c>
      <c r="RRM28" s="357">
        <f t="shared" ref="RRM28" si="6321">RRK28*$C$28</f>
        <v>2.1529098520141433E+85</v>
      </c>
      <c r="RRO28" s="357">
        <f t="shared" ref="RRO28" si="6322">RRM28*$C$28</f>
        <v>2.2174971475745675E+85</v>
      </c>
      <c r="RRQ28" s="357">
        <f t="shared" ref="RRQ28" si="6323">RRO28*$C$28</f>
        <v>2.2840220620018047E+85</v>
      </c>
      <c r="RRS28" s="357">
        <f t="shared" ref="RRS28" si="6324">RRQ28*$C$28</f>
        <v>2.352542723861859E+85</v>
      </c>
      <c r="RRU28" s="357">
        <f t="shared" ref="RRU28" si="6325">RRS28*$C$28</f>
        <v>2.4231190055777148E+85</v>
      </c>
      <c r="RRW28" s="357">
        <f t="shared" ref="RRW28" si="6326">RRU28*$C$28</f>
        <v>2.4958125757450463E+85</v>
      </c>
      <c r="RRY28" s="357">
        <f t="shared" ref="RRY28" si="6327">RRW28*$C$28</f>
        <v>2.5706869530173979E+85</v>
      </c>
      <c r="RSA28" s="357">
        <f t="shared" ref="RSA28" si="6328">RRY28*$C$28</f>
        <v>2.64780756160792E+85</v>
      </c>
      <c r="RSC28" s="357">
        <f t="shared" ref="RSC28" si="6329">RSA28*$C$28</f>
        <v>2.7272417884561578E+85</v>
      </c>
      <c r="RSE28" s="357">
        <f t="shared" ref="RSE28" si="6330">RSC28*$C$28</f>
        <v>2.8090590421098426E+85</v>
      </c>
      <c r="RSG28" s="357">
        <f t="shared" ref="RSG28" si="6331">RSE28*$C$28</f>
        <v>2.8933308133731379E+85</v>
      </c>
      <c r="RSI28" s="357">
        <f t="shared" ref="RSI28" si="6332">RSG28*$C$28</f>
        <v>2.9801307377743321E+85</v>
      </c>
      <c r="RSK28" s="357">
        <f t="shared" ref="RSK28" si="6333">RSI28*$C$28</f>
        <v>3.0695346599075621E+85</v>
      </c>
      <c r="RSM28" s="357">
        <f t="shared" ref="RSM28" si="6334">RSK28*$C$28</f>
        <v>3.1616206997047892E+85</v>
      </c>
      <c r="RSO28" s="357">
        <f t="shared" ref="RSO28" si="6335">RSM28*$C$28</f>
        <v>3.2564693206959327E+85</v>
      </c>
      <c r="RSQ28" s="357">
        <f t="shared" ref="RSQ28" si="6336">RSO28*$C$28</f>
        <v>3.354163400316811E+85</v>
      </c>
      <c r="RSS28" s="357">
        <f t="shared" ref="RSS28" si="6337">RSQ28*$C$28</f>
        <v>3.4547883023263153E+85</v>
      </c>
      <c r="RSU28" s="357">
        <f t="shared" ref="RSU28" si="6338">RSS28*$C$28</f>
        <v>3.5584319513961048E+85</v>
      </c>
      <c r="RSW28" s="357">
        <f t="shared" ref="RSW28" si="6339">RSU28*$C$28</f>
        <v>3.665184909937988E+85</v>
      </c>
      <c r="RSY28" s="357">
        <f t="shared" ref="RSY28" si="6340">RSW28*$C$28</f>
        <v>3.7751404572361279E+85</v>
      </c>
      <c r="RTA28" s="357">
        <f t="shared" ref="RTA28" si="6341">RSY28*$C$28</f>
        <v>3.8883946709532121E+85</v>
      </c>
      <c r="RTC28" s="357">
        <f t="shared" ref="RTC28" si="6342">RTA28*$C$28</f>
        <v>4.0050465110818085E+85</v>
      </c>
      <c r="RTE28" s="357">
        <f t="shared" ref="RTE28" si="6343">RTC28*$C$28</f>
        <v>4.1251979064142628E+85</v>
      </c>
      <c r="RTG28" s="357">
        <f t="shared" ref="RTG28" si="6344">RTE28*$C$28</f>
        <v>4.2489538436066908E+85</v>
      </c>
      <c r="RTI28" s="357">
        <f t="shared" ref="RTI28" si="6345">RTG28*$C$28</f>
        <v>4.3764224589148919E+85</v>
      </c>
      <c r="RTK28" s="357">
        <f t="shared" ref="RTK28" si="6346">RTI28*$C$28</f>
        <v>4.5077151326823386E+85</v>
      </c>
      <c r="RTM28" s="357">
        <f t="shared" ref="RTM28" si="6347">RTK28*$C$28</f>
        <v>4.6429465866628089E+85</v>
      </c>
      <c r="RTO28" s="357">
        <f t="shared" ref="RTO28" si="6348">RTM28*$C$28</f>
        <v>4.7822349842626932E+85</v>
      </c>
      <c r="RTQ28" s="357">
        <f t="shared" ref="RTQ28" si="6349">RTO28*$C$28</f>
        <v>4.9257020337905739E+85</v>
      </c>
      <c r="RTS28" s="357">
        <f t="shared" ref="RTS28" si="6350">RTQ28*$C$28</f>
        <v>5.073473094804291E+85</v>
      </c>
      <c r="RTU28" s="357">
        <f t="shared" ref="RTU28" si="6351">RTS28*$C$28</f>
        <v>5.2256772876484195E+85</v>
      </c>
      <c r="RTW28" s="357">
        <f t="shared" ref="RTW28" si="6352">RTU28*$C$28</f>
        <v>5.3824476062778721E+85</v>
      </c>
      <c r="RTY28" s="357">
        <f t="shared" ref="RTY28" si="6353">RTW28*$C$28</f>
        <v>5.5439210344662083E+85</v>
      </c>
      <c r="RUA28" s="357">
        <f t="shared" ref="RUA28" si="6354">RTY28*$C$28</f>
        <v>5.710238665500195E+85</v>
      </c>
      <c r="RUC28" s="357">
        <f t="shared" ref="RUC28" si="6355">RUA28*$C$28</f>
        <v>5.8815458254652009E+85</v>
      </c>
      <c r="RUE28" s="357">
        <f t="shared" ref="RUE28" si="6356">RUC28*$C$28</f>
        <v>6.057992200229157E+85</v>
      </c>
      <c r="RUG28" s="357">
        <f t="shared" ref="RUG28" si="6357">RUE28*$C$28</f>
        <v>6.2397319662360319E+85</v>
      </c>
      <c r="RUI28" s="357">
        <f t="shared" ref="RUI28" si="6358">RUG28*$C$28</f>
        <v>6.4269239252231132E+85</v>
      </c>
      <c r="RUK28" s="357">
        <f t="shared" ref="RUK28" si="6359">RUI28*$C$28</f>
        <v>6.6197316429798064E+85</v>
      </c>
      <c r="RUM28" s="357">
        <f t="shared" ref="RUM28" si="6360">RUK28*$C$28</f>
        <v>6.8183235922692012E+85</v>
      </c>
      <c r="RUO28" s="357">
        <f t="shared" ref="RUO28" si="6361">RUM28*$C$28</f>
        <v>7.0228733000372776E+85</v>
      </c>
      <c r="RUQ28" s="357">
        <f t="shared" ref="RUQ28" si="6362">RUO28*$C$28</f>
        <v>7.2335594990383961E+85</v>
      </c>
      <c r="RUS28" s="357">
        <f t="shared" ref="RUS28" si="6363">RUQ28*$C$28</f>
        <v>7.4505662840095485E+85</v>
      </c>
      <c r="RUU28" s="357">
        <f t="shared" ref="RUU28" si="6364">RUS28*$C$28</f>
        <v>7.6740832725298354E+85</v>
      </c>
      <c r="RUW28" s="357">
        <f t="shared" ref="RUW28" si="6365">RUU28*$C$28</f>
        <v>7.9043057707057306E+85</v>
      </c>
      <c r="RUY28" s="357">
        <f t="shared" ref="RUY28" si="6366">RUW28*$C$28</f>
        <v>8.1414349438269026E+85</v>
      </c>
      <c r="RVA28" s="357">
        <f t="shared" ref="RVA28" si="6367">RUY28*$C$28</f>
        <v>8.38567799214171E+85</v>
      </c>
      <c r="RVC28" s="357">
        <f t="shared" ref="RVC28" si="6368">RVA28*$C$28</f>
        <v>8.6372483319059617E+85</v>
      </c>
      <c r="RVE28" s="357">
        <f t="shared" ref="RVE28" si="6369">RVC28*$C$28</f>
        <v>8.8963657818631403E+85</v>
      </c>
      <c r="RVG28" s="357">
        <f t="shared" ref="RVG28" si="6370">RVE28*$C$28</f>
        <v>9.1632567553190347E+85</v>
      </c>
      <c r="RVI28" s="357">
        <f t="shared" ref="RVI28" si="6371">RVG28*$C$28</f>
        <v>9.4381544579786053E+85</v>
      </c>
      <c r="RVK28" s="357">
        <f t="shared" ref="RVK28" si="6372">RVI28*$C$28</f>
        <v>9.721299091717964E+85</v>
      </c>
      <c r="RVM28" s="357">
        <f t="shared" ref="RVM28" si="6373">RVK28*$C$28</f>
        <v>1.0012938064469503E+86</v>
      </c>
      <c r="RVO28" s="357">
        <f t="shared" ref="RVO28" si="6374">RVM28*$C$28</f>
        <v>1.0313326206403588E+86</v>
      </c>
      <c r="RVQ28" s="357">
        <f t="shared" ref="RVQ28" si="6375">RVO28*$C$28</f>
        <v>1.0622725992595696E+86</v>
      </c>
      <c r="RVS28" s="357">
        <f t="shared" ref="RVS28" si="6376">RVQ28*$C$28</f>
        <v>1.0941407772373566E+86</v>
      </c>
      <c r="RVU28" s="357">
        <f t="shared" ref="RVU28" si="6377">RVS28*$C$28</f>
        <v>1.1269650005544774E+86</v>
      </c>
      <c r="RVW28" s="357">
        <f t="shared" ref="RVW28" si="6378">RVU28*$C$28</f>
        <v>1.1607739505711117E+86</v>
      </c>
      <c r="RVY28" s="357">
        <f t="shared" ref="RVY28" si="6379">RVW28*$C$28</f>
        <v>1.1955971690882452E+86</v>
      </c>
      <c r="RWA28" s="357">
        <f t="shared" ref="RWA28" si="6380">RVY28*$C$28</f>
        <v>1.2314650841608925E+86</v>
      </c>
      <c r="RWC28" s="357">
        <f t="shared" ref="RWC28" si="6381">RWA28*$C$28</f>
        <v>1.2684090366857193E+86</v>
      </c>
      <c r="RWE28" s="357">
        <f t="shared" ref="RWE28" si="6382">RWC28*$C$28</f>
        <v>1.3064613077862908E+86</v>
      </c>
      <c r="RWG28" s="357">
        <f t="shared" ref="RWG28" si="6383">RWE28*$C$28</f>
        <v>1.3456551470198796E+86</v>
      </c>
      <c r="RWI28" s="357">
        <f t="shared" ref="RWI28" si="6384">RWG28*$C$28</f>
        <v>1.386024801430476E+86</v>
      </c>
      <c r="RWK28" s="357">
        <f t="shared" ref="RWK28" si="6385">RWI28*$C$28</f>
        <v>1.4276055454733903E+86</v>
      </c>
      <c r="RWM28" s="357">
        <f t="shared" ref="RWM28" si="6386">RWK28*$C$28</f>
        <v>1.4704337118375922E+86</v>
      </c>
      <c r="RWO28" s="357">
        <f t="shared" ref="RWO28" si="6387">RWM28*$C$28</f>
        <v>1.5145467231927198E+86</v>
      </c>
      <c r="RWQ28" s="357">
        <f t="shared" ref="RWQ28" si="6388">RWO28*$C$28</f>
        <v>1.5599831248885016E+86</v>
      </c>
      <c r="RWS28" s="357">
        <f t="shared" ref="RWS28" si="6389">RWQ28*$C$28</f>
        <v>1.6067826186351566E+86</v>
      </c>
      <c r="RWU28" s="357">
        <f t="shared" ref="RWU28" si="6390">RWS28*$C$28</f>
        <v>1.6549860971942114E+86</v>
      </c>
      <c r="RWW28" s="357">
        <f t="shared" ref="RWW28" si="6391">RWU28*$C$28</f>
        <v>1.7046356801100377E+86</v>
      </c>
      <c r="RWY28" s="357">
        <f t="shared" ref="RWY28" si="6392">RWW28*$C$28</f>
        <v>1.7557747505133388E+86</v>
      </c>
      <c r="RXA28" s="357">
        <f t="shared" ref="RXA28" si="6393">RWY28*$C$28</f>
        <v>1.808447993028739E+86</v>
      </c>
      <c r="RXC28" s="357">
        <f t="shared" ref="RXC28" si="6394">RXA28*$C$28</f>
        <v>1.8627014328196011E+86</v>
      </c>
      <c r="RXE28" s="357">
        <f t="shared" ref="RXE28" si="6395">RXC28*$C$28</f>
        <v>1.9185824758041891E+86</v>
      </c>
      <c r="RXG28" s="357">
        <f t="shared" ref="RXG28" si="6396">RXE28*$C$28</f>
        <v>1.9761399500783149E+86</v>
      </c>
      <c r="RXI28" s="357">
        <f t="shared" ref="RXI28" si="6397">RXG28*$C$28</f>
        <v>2.0354241485806645E+86</v>
      </c>
      <c r="RXK28" s="357">
        <f t="shared" ref="RXK28" si="6398">RXI28*$C$28</f>
        <v>2.0964868730380844E+86</v>
      </c>
      <c r="RXM28" s="357">
        <f t="shared" ref="RXM28" si="6399">RXK28*$C$28</f>
        <v>2.159381479229227E+86</v>
      </c>
      <c r="RXO28" s="357">
        <f t="shared" ref="RXO28" si="6400">RXM28*$C$28</f>
        <v>2.2241629236061039E+86</v>
      </c>
      <c r="RXQ28" s="357">
        <f t="shared" ref="RXQ28" si="6401">RXO28*$C$28</f>
        <v>2.2908878113142869E+86</v>
      </c>
      <c r="RXS28" s="357">
        <f t="shared" ref="RXS28" si="6402">RXQ28*$C$28</f>
        <v>2.3596144456537156E+86</v>
      </c>
      <c r="RXU28" s="357">
        <f t="shared" ref="RXU28" si="6403">RXS28*$C$28</f>
        <v>2.4304028790233271E+86</v>
      </c>
      <c r="RXW28" s="357">
        <f t="shared" ref="RXW28" si="6404">RXU28*$C$28</f>
        <v>2.5033149653940269E+86</v>
      </c>
      <c r="RXY28" s="357">
        <f t="shared" ref="RXY28" si="6405">RXW28*$C$28</f>
        <v>2.5784144143558477E+86</v>
      </c>
      <c r="RYA28" s="357">
        <f t="shared" ref="RYA28" si="6406">RXY28*$C$28</f>
        <v>2.6557668467865232E+86</v>
      </c>
      <c r="RYC28" s="357">
        <f t="shared" ref="RYC28" si="6407">RYA28*$C$28</f>
        <v>2.735439852190119E+86</v>
      </c>
      <c r="RYE28" s="357">
        <f t="shared" ref="RYE28" si="6408">RYC28*$C$28</f>
        <v>2.8175030477558229E+86</v>
      </c>
      <c r="RYG28" s="357">
        <f t="shared" ref="RYG28" si="6409">RYE28*$C$28</f>
        <v>2.9020281391884979E+86</v>
      </c>
      <c r="RYI28" s="357">
        <f t="shared" ref="RYI28" si="6410">RYG28*$C$28</f>
        <v>2.9890889833641528E+86</v>
      </c>
      <c r="RYK28" s="357">
        <f t="shared" ref="RYK28" si="6411">RYI28*$C$28</f>
        <v>3.0787616528650773E+86</v>
      </c>
      <c r="RYM28" s="357">
        <f t="shared" ref="RYM28" si="6412">RYK28*$C$28</f>
        <v>3.17112450245103E+86</v>
      </c>
      <c r="RYO28" s="357">
        <f t="shared" ref="RYO28" si="6413">RYM28*$C$28</f>
        <v>3.2662582375245613E+86</v>
      </c>
      <c r="RYQ28" s="357">
        <f t="shared" ref="RYQ28" si="6414">RYO28*$C$28</f>
        <v>3.3642459846502984E+86</v>
      </c>
      <c r="RYS28" s="357">
        <f t="shared" ref="RYS28" si="6415">RYQ28*$C$28</f>
        <v>3.4651733641898074E+86</v>
      </c>
      <c r="RYU28" s="357">
        <f t="shared" ref="RYU28" si="6416">RYS28*$C$28</f>
        <v>3.5691285651155015E+86</v>
      </c>
      <c r="RYW28" s="357">
        <f t="shared" ref="RYW28" si="6417">RYU28*$C$28</f>
        <v>3.6762024220689668E+86</v>
      </c>
      <c r="RYY28" s="357">
        <f t="shared" ref="RYY28" si="6418">RYW28*$C$28</f>
        <v>3.7864884947310357E+86</v>
      </c>
      <c r="RZA28" s="357">
        <f t="shared" ref="RZA28" si="6419">RYY28*$C$28</f>
        <v>3.9000831495729671E+86</v>
      </c>
      <c r="RZC28" s="357">
        <f t="shared" ref="RZC28" si="6420">RZA28*$C$28</f>
        <v>4.0170856440601561E+86</v>
      </c>
      <c r="RZE28" s="357">
        <f t="shared" ref="RZE28" si="6421">RZC28*$C$28</f>
        <v>4.1375982133819607E+86</v>
      </c>
      <c r="RZG28" s="357">
        <f t="shared" ref="RZG28" si="6422">RZE28*$C$28</f>
        <v>4.2617261597834196E+86</v>
      </c>
      <c r="RZI28" s="357">
        <f t="shared" ref="RZI28" si="6423">RZG28*$C$28</f>
        <v>4.3895779445769226E+86</v>
      </c>
      <c r="RZK28" s="357">
        <f t="shared" ref="RZK28" si="6424">RZI28*$C$28</f>
        <v>4.5212652829142306E+86</v>
      </c>
      <c r="RZM28" s="357">
        <f t="shared" ref="RZM28" si="6425">RZK28*$C$28</f>
        <v>4.6569032414016578E+86</v>
      </c>
      <c r="RZO28" s="357">
        <f t="shared" ref="RZO28" si="6426">RZM28*$C$28</f>
        <v>4.7966103386437076E+86</v>
      </c>
      <c r="RZQ28" s="357">
        <f t="shared" ref="RZQ28" si="6427">RZO28*$C$28</f>
        <v>4.9405086488030192E+86</v>
      </c>
      <c r="RZS28" s="357">
        <f t="shared" ref="RZS28" si="6428">RZQ28*$C$28</f>
        <v>5.08872390826711E+86</v>
      </c>
      <c r="RZU28" s="357">
        <f t="shared" ref="RZU28" si="6429">RZS28*$C$28</f>
        <v>5.2413856255151229E+86</v>
      </c>
      <c r="RZW28" s="357">
        <f t="shared" ref="RZW28" si="6430">RZU28*$C$28</f>
        <v>5.3986271942805765E+86</v>
      </c>
      <c r="RZY28" s="357">
        <f t="shared" ref="RZY28" si="6431">RZW28*$C$28</f>
        <v>5.5605860101089941E+86</v>
      </c>
      <c r="SAA28" s="357">
        <f t="shared" ref="SAA28" si="6432">RZY28*$C$28</f>
        <v>5.7274035904122645E+86</v>
      </c>
      <c r="SAC28" s="357">
        <f t="shared" ref="SAC28" si="6433">SAA28*$C$28</f>
        <v>5.8992256981246324E+86</v>
      </c>
      <c r="SAE28" s="357">
        <f t="shared" ref="SAE28" si="6434">SAC28*$C$28</f>
        <v>6.076202469068372E+86</v>
      </c>
      <c r="SAG28" s="357">
        <f t="shared" ref="SAG28" si="6435">SAE28*$C$28</f>
        <v>6.2584885431404231E+86</v>
      </c>
      <c r="SAI28" s="357">
        <f t="shared" ref="SAI28" si="6436">SAG28*$C$28</f>
        <v>6.4462431994346356E+86</v>
      </c>
      <c r="SAK28" s="357">
        <f t="shared" ref="SAK28" si="6437">SAI28*$C$28</f>
        <v>6.6396304954176751E+86</v>
      </c>
      <c r="SAM28" s="357">
        <f t="shared" ref="SAM28" si="6438">SAK28*$C$28</f>
        <v>6.8388194102802053E+86</v>
      </c>
      <c r="SAO28" s="357">
        <f t="shared" ref="SAO28" si="6439">SAM28*$C$28</f>
        <v>7.0439839925886121E+86</v>
      </c>
      <c r="SAQ28" s="357">
        <f t="shared" ref="SAQ28" si="6440">SAO28*$C$28</f>
        <v>7.2553035123662706E+86</v>
      </c>
      <c r="SAS28" s="357">
        <f t="shared" ref="SAS28" si="6441">SAQ28*$C$28</f>
        <v>7.4729626177372591E+86</v>
      </c>
      <c r="SAU28" s="357">
        <f t="shared" ref="SAU28" si="6442">SAS28*$C$28</f>
        <v>7.6971514962693767E+86</v>
      </c>
      <c r="SAW28" s="357">
        <f t="shared" ref="SAW28" si="6443">SAU28*$C$28</f>
        <v>7.928066041157458E+86</v>
      </c>
      <c r="SAY28" s="357">
        <f t="shared" ref="SAY28" si="6444">SAW28*$C$28</f>
        <v>8.1659080223921825E+86</v>
      </c>
      <c r="SBA28" s="357">
        <f t="shared" ref="SBA28" si="6445">SAY28*$C$28</f>
        <v>8.4108852630639477E+86</v>
      </c>
      <c r="SBC28" s="357">
        <f t="shared" ref="SBC28" si="6446">SBA28*$C$28</f>
        <v>8.6632118209558669E+86</v>
      </c>
      <c r="SBE28" s="357">
        <f t="shared" ref="SBE28" si="6447">SBC28*$C$28</f>
        <v>8.923108175584543E+86</v>
      </c>
      <c r="SBG28" s="357">
        <f t="shared" ref="SBG28" si="6448">SBE28*$C$28</f>
        <v>9.1908014208520797E+86</v>
      </c>
      <c r="SBI28" s="357">
        <f t="shared" ref="SBI28" si="6449">SBG28*$C$28</f>
        <v>9.4665254634776421E+86</v>
      </c>
      <c r="SBK28" s="357">
        <f t="shared" ref="SBK28" si="6450">SBI28*$C$28</f>
        <v>9.7505212273819719E+86</v>
      </c>
      <c r="SBM28" s="357">
        <f t="shared" ref="SBM28" si="6451">SBK28*$C$28</f>
        <v>1.0043036864203431E+87</v>
      </c>
      <c r="SBO28" s="357">
        <f t="shared" ref="SBO28" si="6452">SBM28*$C$28</f>
        <v>1.0344327970129535E+87</v>
      </c>
      <c r="SBQ28" s="357">
        <f t="shared" ref="SBQ28" si="6453">SBO28*$C$28</f>
        <v>1.0654657809233421E+87</v>
      </c>
      <c r="SBS28" s="357">
        <f t="shared" ref="SBS28" si="6454">SBQ28*$C$28</f>
        <v>1.0974297543510423E+87</v>
      </c>
      <c r="SBU28" s="357">
        <f t="shared" ref="SBU28" si="6455">SBS28*$C$28</f>
        <v>1.1303526469815736E+87</v>
      </c>
      <c r="SBW28" s="357">
        <f t="shared" ref="SBW28" si="6456">SBU28*$C$28</f>
        <v>1.1642632263910209E+87</v>
      </c>
      <c r="SBY28" s="357">
        <f t="shared" ref="SBY28" si="6457">SBW28*$C$28</f>
        <v>1.1991911231827515E+87</v>
      </c>
      <c r="SCA28" s="357">
        <f t="shared" ref="SCA28" si="6458">SBY28*$C$28</f>
        <v>1.235166856878234E+87</v>
      </c>
      <c r="SCC28" s="357">
        <f t="shared" ref="SCC28" si="6459">SCA28*$C$28</f>
        <v>1.2722218625845811E+87</v>
      </c>
      <c r="SCE28" s="357">
        <f t="shared" ref="SCE28" si="6460">SCC28*$C$28</f>
        <v>1.3103885184621185E+87</v>
      </c>
      <c r="SCG28" s="357">
        <f t="shared" ref="SCG28" si="6461">SCE28*$C$28</f>
        <v>1.3497001740159821E+87</v>
      </c>
      <c r="SCI28" s="357">
        <f t="shared" ref="SCI28" si="6462">SCG28*$C$28</f>
        <v>1.3901911792364616E+87</v>
      </c>
      <c r="SCK28" s="357">
        <f t="shared" ref="SCK28" si="6463">SCI28*$C$28</f>
        <v>1.4318969146135555E+87</v>
      </c>
      <c r="SCM28" s="357">
        <f t="shared" ref="SCM28" si="6464">SCK28*$C$28</f>
        <v>1.4748538220519623E+87</v>
      </c>
      <c r="SCO28" s="357">
        <f t="shared" ref="SCO28" si="6465">SCM28*$C$28</f>
        <v>1.5190994367135213E+87</v>
      </c>
      <c r="SCQ28" s="357">
        <f t="shared" ref="SCQ28" si="6466">SCO28*$C$28</f>
        <v>1.5646724198149269E+87</v>
      </c>
      <c r="SCS28" s="357">
        <f t="shared" ref="SCS28" si="6467">SCQ28*$C$28</f>
        <v>1.6116125924093747E+87</v>
      </c>
      <c r="SCU28" s="357">
        <f t="shared" ref="SCU28" si="6468">SCS28*$C$28</f>
        <v>1.659960970181656E+87</v>
      </c>
      <c r="SCW28" s="357">
        <f t="shared" ref="SCW28" si="6469">SCU28*$C$28</f>
        <v>1.7097597992871057E+87</v>
      </c>
      <c r="SCY28" s="357">
        <f t="shared" ref="SCY28" si="6470">SCW28*$C$28</f>
        <v>1.7610525932657189E+87</v>
      </c>
      <c r="SDA28" s="357">
        <f t="shared" ref="SDA28" si="6471">SCY28*$C$28</f>
        <v>1.8138841710636906E+87</v>
      </c>
      <c r="SDC28" s="357">
        <f t="shared" ref="SDC28" si="6472">SDA28*$C$28</f>
        <v>1.8683006961956013E+87</v>
      </c>
      <c r="SDE28" s="357">
        <f t="shared" ref="SDE28" si="6473">SDC28*$C$28</f>
        <v>1.9243497170814695E+87</v>
      </c>
      <c r="SDG28" s="357">
        <f t="shared" ref="SDG28" si="6474">SDE28*$C$28</f>
        <v>1.9820802085939137E+87</v>
      </c>
      <c r="SDI28" s="357">
        <f t="shared" ref="SDI28" si="6475">SDG28*$C$28</f>
        <v>2.0415426148517313E+87</v>
      </c>
      <c r="SDK28" s="357">
        <f t="shared" ref="SDK28" si="6476">SDI28*$C$28</f>
        <v>2.1027888932972833E+87</v>
      </c>
      <c r="SDM28" s="357">
        <f t="shared" ref="SDM28" si="6477">SDK28*$C$28</f>
        <v>2.165872560096202E+87</v>
      </c>
      <c r="SDO28" s="357">
        <f t="shared" ref="SDO28" si="6478">SDM28*$C$28</f>
        <v>2.230848736899088E+87</v>
      </c>
      <c r="SDQ28" s="357">
        <f t="shared" ref="SDQ28" si="6479">SDO28*$C$28</f>
        <v>2.2977741990060609E+87</v>
      </c>
      <c r="SDS28" s="357">
        <f t="shared" ref="SDS28" si="6480">SDQ28*$C$28</f>
        <v>2.3667074249762429E+87</v>
      </c>
      <c r="SDU28" s="357">
        <f t="shared" ref="SDU28" si="6481">SDS28*$C$28</f>
        <v>2.4377086477255302E+87</v>
      </c>
      <c r="SDW28" s="357">
        <f t="shared" ref="SDW28" si="6482">SDU28*$C$28</f>
        <v>2.5108399071572962E+87</v>
      </c>
      <c r="SDY28" s="357">
        <f t="shared" ref="SDY28" si="6483">SDW28*$C$28</f>
        <v>2.5861651043720153E+87</v>
      </c>
      <c r="SEA28" s="357">
        <f t="shared" ref="SEA28" si="6484">SDY28*$C$28</f>
        <v>2.6637500575031757E+87</v>
      </c>
      <c r="SEC28" s="357">
        <f t="shared" ref="SEC28" si="6485">SEA28*$C$28</f>
        <v>2.7436625592282709E+87</v>
      </c>
      <c r="SEE28" s="357">
        <f t="shared" ref="SEE28" si="6486">SEC28*$C$28</f>
        <v>2.825972436005119E+87</v>
      </c>
      <c r="SEG28" s="357">
        <f t="shared" ref="SEG28" si="6487">SEE28*$C$28</f>
        <v>2.9107516090852726E+87</v>
      </c>
      <c r="SEI28" s="357">
        <f t="shared" ref="SEI28" si="6488">SEG28*$C$28</f>
        <v>2.9980741573578307E+87</v>
      </c>
      <c r="SEK28" s="357">
        <f t="shared" ref="SEK28" si="6489">SEI28*$C$28</f>
        <v>3.0880163820785658E+87</v>
      </c>
      <c r="SEM28" s="357">
        <f t="shared" ref="SEM28" si="6490">SEK28*$C$28</f>
        <v>3.1806568735409229E+87</v>
      </c>
      <c r="SEO28" s="357">
        <f t="shared" ref="SEO28" si="6491">SEM28*$C$28</f>
        <v>3.2760765797471507E+87</v>
      </c>
      <c r="SEQ28" s="357">
        <f t="shared" ref="SEQ28" si="6492">SEO28*$C$28</f>
        <v>3.3743588771395655E+87</v>
      </c>
      <c r="SES28" s="357">
        <f t="shared" ref="SES28" si="6493">SEQ28*$C$28</f>
        <v>3.4755896434537526E+87</v>
      </c>
      <c r="SEU28" s="357">
        <f t="shared" ref="SEU28" si="6494">SES28*$C$28</f>
        <v>3.5798573327573652E+87</v>
      </c>
      <c r="SEW28" s="357">
        <f t="shared" ref="SEW28" si="6495">SEU28*$C$28</f>
        <v>3.6872530527400863E+87</v>
      </c>
      <c r="SEY28" s="357">
        <f t="shared" ref="SEY28" si="6496">SEW28*$C$28</f>
        <v>3.7978706443222892E+87</v>
      </c>
      <c r="SFA28" s="357">
        <f t="shared" ref="SFA28" si="6497">SEY28*$C$28</f>
        <v>3.9118067636519578E+87</v>
      </c>
      <c r="SFC28" s="357">
        <f t="shared" ref="SFC28" si="6498">SFA28*$C$28</f>
        <v>4.029160966561517E+87</v>
      </c>
      <c r="SFE28" s="357">
        <f t="shared" ref="SFE28" si="6499">SFC28*$C$28</f>
        <v>4.1500357955583622E+87</v>
      </c>
      <c r="SFG28" s="357">
        <f t="shared" ref="SFG28" si="6500">SFE28*$C$28</f>
        <v>4.2745368694251128E+87</v>
      </c>
      <c r="SFI28" s="357">
        <f t="shared" ref="SFI28" si="6501">SFG28*$C$28</f>
        <v>4.4027729755078661E+87</v>
      </c>
      <c r="SFK28" s="357">
        <f t="shared" ref="SFK28" si="6502">SFI28*$C$28</f>
        <v>4.5348561647731018E+87</v>
      </c>
      <c r="SFM28" s="357">
        <f t="shared" ref="SFM28" si="6503">SFK28*$C$28</f>
        <v>4.6709018497162953E+87</v>
      </c>
      <c r="SFO28" s="357">
        <f t="shared" ref="SFO28" si="6504">SFM28*$C$28</f>
        <v>4.811028905207784E+87</v>
      </c>
      <c r="SFQ28" s="357">
        <f t="shared" ref="SFQ28" si="6505">SFO28*$C$28</f>
        <v>4.9553597723640178E+87</v>
      </c>
      <c r="SFS28" s="357">
        <f t="shared" ref="SFS28" si="6506">SFQ28*$C$28</f>
        <v>5.1040205655349381E+87</v>
      </c>
      <c r="SFU28" s="357">
        <f t="shared" ref="SFU28" si="6507">SFS28*$C$28</f>
        <v>5.2571411825009862E+87</v>
      </c>
      <c r="SFW28" s="357">
        <f t="shared" ref="SFW28" si="6508">SFU28*$C$28</f>
        <v>5.4148554179760159E+87</v>
      </c>
      <c r="SFY28" s="357">
        <f t="shared" ref="SFY28" si="6509">SFW28*$C$28</f>
        <v>5.5773010805152961E+87</v>
      </c>
      <c r="SGA28" s="357">
        <f t="shared" ref="SGA28" si="6510">SFY28*$C$28</f>
        <v>5.744620112930755E+87</v>
      </c>
      <c r="SGC28" s="357">
        <f t="shared" ref="SGC28" si="6511">SGA28*$C$28</f>
        <v>5.9169587163186775E+87</v>
      </c>
      <c r="SGE28" s="357">
        <f t="shared" ref="SGE28" si="6512">SGC28*$C$28</f>
        <v>6.0944674778082382E+87</v>
      </c>
      <c r="SGG28" s="357">
        <f t="shared" ref="SGG28" si="6513">SGE28*$C$28</f>
        <v>6.2773015021424854E+87</v>
      </c>
      <c r="SGI28" s="357">
        <f t="shared" ref="SGI28" si="6514">SGG28*$C$28</f>
        <v>6.46562054720676E+87</v>
      </c>
      <c r="SGK28" s="357">
        <f t="shared" ref="SGK28" si="6515">SGI28*$C$28</f>
        <v>6.6595891636229633E+87</v>
      </c>
      <c r="SGM28" s="357">
        <f t="shared" ref="SGM28" si="6516">SGK28*$C$28</f>
        <v>6.8593768385316523E+87</v>
      </c>
      <c r="SGO28" s="357">
        <f t="shared" ref="SGO28" si="6517">SGM28*$C$28</f>
        <v>7.0651581436876024E+87</v>
      </c>
      <c r="SGQ28" s="357">
        <f t="shared" ref="SGQ28" si="6518">SGO28*$C$28</f>
        <v>7.2771128879982309E+87</v>
      </c>
      <c r="SGS28" s="357">
        <f t="shared" ref="SGS28" si="6519">SGQ28*$C$28</f>
        <v>7.495426274638178E+87</v>
      </c>
      <c r="SGU28" s="357">
        <f t="shared" ref="SGU28" si="6520">SGS28*$C$28</f>
        <v>7.7202890628773236E+87</v>
      </c>
      <c r="SGW28" s="357">
        <f t="shared" ref="SGW28" si="6521">SGU28*$C$28</f>
        <v>7.9518977347636431E+87</v>
      </c>
      <c r="SGY28" s="357">
        <f t="shared" ref="SGY28" si="6522">SGW28*$C$28</f>
        <v>8.190454666806552E+87</v>
      </c>
      <c r="SHA28" s="357">
        <f t="shared" ref="SHA28" si="6523">SGY28*$C$28</f>
        <v>8.4361683068107493E+87</v>
      </c>
      <c r="SHC28" s="357">
        <f t="shared" ref="SHC28" si="6524">SHA28*$C$28</f>
        <v>8.6892533560150713E+87</v>
      </c>
      <c r="SHE28" s="357">
        <f t="shared" ref="SHE28" si="6525">SHC28*$C$28</f>
        <v>8.9499309566955241E+87</v>
      </c>
      <c r="SHG28" s="357">
        <f t="shared" ref="SHG28" si="6526">SHE28*$C$28</f>
        <v>9.2184288853963898E+87</v>
      </c>
      <c r="SHI28" s="357">
        <f t="shared" ref="SHI28" si="6527">SHG28*$C$28</f>
        <v>9.4949817519582817E+87</v>
      </c>
      <c r="SHK28" s="357">
        <f t="shared" ref="SHK28" si="6528">SHI28*$C$28</f>
        <v>9.7798312045170305E+87</v>
      </c>
      <c r="SHM28" s="357">
        <f t="shared" ref="SHM28" si="6529">SHK28*$C$28</f>
        <v>1.0073226140652542E+88</v>
      </c>
      <c r="SHO28" s="357">
        <f t="shared" ref="SHO28" si="6530">SHM28*$C$28</f>
        <v>1.0375422924872119E+88</v>
      </c>
      <c r="SHQ28" s="357">
        <f t="shared" ref="SHQ28" si="6531">SHO28*$C$28</f>
        <v>1.0686685612618282E+88</v>
      </c>
      <c r="SHS28" s="357">
        <f t="shared" ref="SHS28" si="6532">SHQ28*$C$28</f>
        <v>1.1007286180996832E+88</v>
      </c>
      <c r="SHU28" s="357">
        <f t="shared" ref="SHU28" si="6533">SHS28*$C$28</f>
        <v>1.1337504766426737E+88</v>
      </c>
      <c r="SHW28" s="357">
        <f t="shared" ref="SHW28" si="6534">SHU28*$C$28</f>
        <v>1.1677629909419539E+88</v>
      </c>
      <c r="SHY28" s="357">
        <f t="shared" ref="SHY28" si="6535">SHW28*$C$28</f>
        <v>1.2027958806702126E+88</v>
      </c>
      <c r="SIA28" s="357">
        <f t="shared" ref="SIA28" si="6536">SHY28*$C$28</f>
        <v>1.2388797570903191E+88</v>
      </c>
      <c r="SIC28" s="357">
        <f t="shared" ref="SIC28" si="6537">SIA28*$C$28</f>
        <v>1.2760461498030287E+88</v>
      </c>
      <c r="SIE28" s="357">
        <f t="shared" ref="SIE28" si="6538">SIC28*$C$28</f>
        <v>1.3143275342971197E+88</v>
      </c>
      <c r="SIG28" s="357">
        <f t="shared" ref="SIG28" si="6539">SIE28*$C$28</f>
        <v>1.3537573603260332E+88</v>
      </c>
      <c r="SII28" s="357">
        <f t="shared" ref="SII28" si="6540">SIG28*$C$28</f>
        <v>1.3943700811358143E+88</v>
      </c>
      <c r="SIK28" s="357">
        <f t="shared" ref="SIK28" si="6541">SII28*$C$28</f>
        <v>1.4362011835698888E+88</v>
      </c>
      <c r="SIM28" s="357">
        <f t="shared" ref="SIM28" si="6542">SIK28*$C$28</f>
        <v>1.4792872190769855E+88</v>
      </c>
      <c r="SIO28" s="357">
        <f t="shared" ref="SIO28" si="6543">SIM28*$C$28</f>
        <v>1.523665835649295E+88</v>
      </c>
      <c r="SIQ28" s="357">
        <f t="shared" ref="SIQ28" si="6544">SIO28*$C$28</f>
        <v>1.569375810718774E+88</v>
      </c>
      <c r="SIS28" s="357">
        <f t="shared" ref="SIS28" si="6545">SIQ28*$C$28</f>
        <v>1.6164570850403374E+88</v>
      </c>
      <c r="SIU28" s="357">
        <f t="shared" ref="SIU28" si="6546">SIS28*$C$28</f>
        <v>1.6649507975915476E+88</v>
      </c>
      <c r="SIW28" s="357">
        <f t="shared" ref="SIW28" si="6547">SIU28*$C$28</f>
        <v>1.7148993215192939E+88</v>
      </c>
      <c r="SIY28" s="357">
        <f t="shared" ref="SIY28" si="6548">SIW28*$C$28</f>
        <v>1.7663463011648728E+88</v>
      </c>
      <c r="SJA28" s="357">
        <f t="shared" ref="SJA28" si="6549">SIY28*$C$28</f>
        <v>1.8193366901998189E+88</v>
      </c>
      <c r="SJC28" s="357">
        <f t="shared" ref="SJC28" si="6550">SJA28*$C$28</f>
        <v>1.8739167909058134E+88</v>
      </c>
      <c r="SJE28" s="357">
        <f t="shared" ref="SJE28" si="6551">SJC28*$C$28</f>
        <v>1.9301342946329878E+88</v>
      </c>
      <c r="SJG28" s="357">
        <f t="shared" ref="SJG28" si="6552">SJE28*$C$28</f>
        <v>1.9880383234719775E+88</v>
      </c>
      <c r="SJI28" s="357">
        <f t="shared" ref="SJI28" si="6553">SJG28*$C$28</f>
        <v>2.047679473176137E+88</v>
      </c>
      <c r="SJK28" s="357">
        <f t="shared" ref="SJK28" si="6554">SJI28*$C$28</f>
        <v>2.1091098573714213E+88</v>
      </c>
      <c r="SJM28" s="357">
        <f t="shared" ref="SJM28" si="6555">SJK28*$C$28</f>
        <v>2.172383153092564E+88</v>
      </c>
      <c r="SJO28" s="357">
        <f t="shared" ref="SJO28" si="6556">SJM28*$C$28</f>
        <v>2.2375546476853412E+88</v>
      </c>
      <c r="SJQ28" s="357">
        <f t="shared" ref="SJQ28" si="6557">SJO28*$C$28</f>
        <v>2.3046812871159016E+88</v>
      </c>
      <c r="SJS28" s="357">
        <f t="shared" ref="SJS28" si="6558">SJQ28*$C$28</f>
        <v>2.3738217257293786E+88</v>
      </c>
      <c r="SJU28" s="357">
        <f t="shared" ref="SJU28" si="6559">SJS28*$C$28</f>
        <v>2.4450363775012601E+88</v>
      </c>
      <c r="SJW28" s="357">
        <f t="shared" ref="SJW28" si="6560">SJU28*$C$28</f>
        <v>2.5183874688262981E+88</v>
      </c>
      <c r="SJY28" s="357">
        <f t="shared" ref="SJY28" si="6561">SJW28*$C$28</f>
        <v>2.593939092891087E+88</v>
      </c>
      <c r="SKA28" s="357">
        <f t="shared" ref="SKA28" si="6562">SJY28*$C$28</f>
        <v>2.6717572656778197E+88</v>
      </c>
      <c r="SKC28" s="357">
        <f t="shared" ref="SKC28" si="6563">SKA28*$C$28</f>
        <v>2.7519099836481542E+88</v>
      </c>
      <c r="SKE28" s="357">
        <f t="shared" ref="SKE28" si="6564">SKC28*$C$28</f>
        <v>2.8344672831575989E+88</v>
      </c>
      <c r="SKG28" s="357">
        <f t="shared" ref="SKG28" si="6565">SKE28*$C$28</f>
        <v>2.9195013016523271E+88</v>
      </c>
      <c r="SKI28" s="357">
        <f t="shared" ref="SKI28" si="6566">SKG28*$C$28</f>
        <v>3.007086340701897E+88</v>
      </c>
      <c r="SKK28" s="357">
        <f t="shared" ref="SKK28" si="6567">SKI28*$C$28</f>
        <v>3.0972989309229541E+88</v>
      </c>
      <c r="SKM28" s="357">
        <f t="shared" ref="SKM28" si="6568">SKK28*$C$28</f>
        <v>3.1902178988506431E+88</v>
      </c>
      <c r="SKO28" s="357">
        <f t="shared" ref="SKO28" si="6569">SKM28*$C$28</f>
        <v>3.2859244358161622E+88</v>
      </c>
      <c r="SKQ28" s="357">
        <f t="shared" ref="SKQ28" si="6570">SKO28*$C$28</f>
        <v>3.3845021688906468E+88</v>
      </c>
      <c r="SKS28" s="357">
        <f t="shared" ref="SKS28" si="6571">SKQ28*$C$28</f>
        <v>3.4860372339573662E+88</v>
      </c>
      <c r="SKU28" s="357">
        <f t="shared" ref="SKU28" si="6572">SKS28*$C$28</f>
        <v>3.590618350976087E+88</v>
      </c>
      <c r="SKW28" s="357">
        <f t="shared" ref="SKW28" si="6573">SKU28*$C$28</f>
        <v>3.6983369015053695E+88</v>
      </c>
      <c r="SKY28" s="357">
        <f t="shared" ref="SKY28" si="6574">SKW28*$C$28</f>
        <v>3.8092870085505308E+88</v>
      </c>
      <c r="SLA28" s="357">
        <f t="shared" ref="SLA28" si="6575">SKY28*$C$28</f>
        <v>3.9235656188070469E+88</v>
      </c>
      <c r="SLC28" s="357">
        <f t="shared" ref="SLC28" si="6576">SLA28*$C$28</f>
        <v>4.0412725873712587E+88</v>
      </c>
      <c r="SLE28" s="357">
        <f t="shared" ref="SLE28" si="6577">SLC28*$C$28</f>
        <v>4.1625107649923967E+88</v>
      </c>
      <c r="SLG28" s="357">
        <f t="shared" ref="SLG28" si="6578">SLE28*$C$28</f>
        <v>4.2873860879421685E+88</v>
      </c>
      <c r="SLI28" s="357">
        <f t="shared" ref="SLI28" si="6579">SLG28*$C$28</f>
        <v>4.4160076705804336E+88</v>
      </c>
      <c r="SLK28" s="357">
        <f t="shared" ref="SLK28" si="6580">SLI28*$C$28</f>
        <v>4.5484879006978471E+88</v>
      </c>
      <c r="SLM28" s="357">
        <f t="shared" ref="SLM28" si="6581">SLK28*$C$28</f>
        <v>4.6849425377187826E+88</v>
      </c>
      <c r="SLO28" s="357">
        <f t="shared" ref="SLO28" si="6582">SLM28*$C$28</f>
        <v>4.8254908138503462E+88</v>
      </c>
      <c r="SLQ28" s="357">
        <f t="shared" ref="SLQ28" si="6583">SLO28*$C$28</f>
        <v>4.9702555382658565E+88</v>
      </c>
      <c r="SLS28" s="357">
        <f t="shared" ref="SLS28" si="6584">SLQ28*$C$28</f>
        <v>5.1193632044138323E+88</v>
      </c>
      <c r="SLU28" s="357">
        <f t="shared" ref="SLU28" si="6585">SLS28*$C$28</f>
        <v>5.2729441005462477E+88</v>
      </c>
      <c r="SLW28" s="357">
        <f t="shared" ref="SLW28" si="6586">SLU28*$C$28</f>
        <v>5.4311324235626352E+88</v>
      </c>
      <c r="SLY28" s="357">
        <f t="shared" ref="SLY28" si="6587">SLW28*$C$28</f>
        <v>5.5940663962695144E+88</v>
      </c>
      <c r="SMA28" s="357">
        <f t="shared" ref="SMA28" si="6588">SLY28*$C$28</f>
        <v>5.7618883881575998E+88</v>
      </c>
      <c r="SMC28" s="357">
        <f t="shared" ref="SMC28" si="6589">SMA28*$C$28</f>
        <v>5.9347450398023278E+88</v>
      </c>
      <c r="SME28" s="357">
        <f t="shared" ref="SME28" si="6590">SMC28*$C$28</f>
        <v>6.1127873909963981E+88</v>
      </c>
      <c r="SMG28" s="357">
        <f t="shared" ref="SMG28" si="6591">SME28*$C$28</f>
        <v>6.2961710127262901E+88</v>
      </c>
      <c r="SMI28" s="357">
        <f t="shared" ref="SMI28" si="6592">SMG28*$C$28</f>
        <v>6.4850561431080796E+88</v>
      </c>
      <c r="SMK28" s="357">
        <f t="shared" ref="SMK28" si="6593">SMI28*$C$28</f>
        <v>6.6796078274013218E+88</v>
      </c>
      <c r="SMM28" s="357">
        <f t="shared" ref="SMM28" si="6594">SMK28*$C$28</f>
        <v>6.8799960622233616E+88</v>
      </c>
      <c r="SMO28" s="357">
        <f t="shared" ref="SMO28" si="6595">SMM28*$C$28</f>
        <v>7.0863959440900632E+88</v>
      </c>
      <c r="SMQ28" s="357">
        <f t="shared" ref="SMQ28" si="6596">SMO28*$C$28</f>
        <v>7.2989878224127659E+88</v>
      </c>
      <c r="SMS28" s="357">
        <f t="shared" ref="SMS28" si="6597">SMQ28*$C$28</f>
        <v>7.5179574570851486E+88</v>
      </c>
      <c r="SMU28" s="357">
        <f t="shared" ref="SMU28" si="6598">SMS28*$C$28</f>
        <v>7.7434961807977029E+88</v>
      </c>
      <c r="SMW28" s="357">
        <f t="shared" ref="SMW28" si="6599">SMU28*$C$28</f>
        <v>7.9758010662216336E+88</v>
      </c>
      <c r="SMY28" s="357">
        <f t="shared" ref="SMY28" si="6600">SMW28*$C$28</f>
        <v>8.2150750982082828E+88</v>
      </c>
      <c r="SNA28" s="357">
        <f t="shared" ref="SNA28" si="6601">SMY28*$C$28</f>
        <v>8.4615273511545315E+88</v>
      </c>
      <c r="SNC28" s="357">
        <f t="shared" ref="SNC28" si="6602">SNA28*$C$28</f>
        <v>8.7153731716891675E+88</v>
      </c>
      <c r="SNE28" s="357">
        <f t="shared" ref="SNE28" si="6603">SNC28*$C$28</f>
        <v>8.9768343668398425E+88</v>
      </c>
      <c r="SNG28" s="357">
        <f t="shared" ref="SNG28" si="6604">SNE28*$C$28</f>
        <v>9.2461393978450376E+88</v>
      </c>
      <c r="SNI28" s="357">
        <f t="shared" ref="SNI28" si="6605">SNG28*$C$28</f>
        <v>9.5235235797803894E+88</v>
      </c>
      <c r="SNK28" s="357">
        <f t="shared" ref="SNK28" si="6606">SNI28*$C$28</f>
        <v>9.8092292871738017E+88</v>
      </c>
      <c r="SNM28" s="357">
        <f t="shared" ref="SNM28" si="6607">SNK28*$C$28</f>
        <v>1.0103506165789016E+89</v>
      </c>
      <c r="SNO28" s="357">
        <f t="shared" ref="SNO28" si="6608">SNM28*$C$28</f>
        <v>1.0406611350762687E+89</v>
      </c>
      <c r="SNQ28" s="357">
        <f t="shared" ref="SNQ28" si="6609">SNO28*$C$28</f>
        <v>1.0718809691285567E+89</v>
      </c>
      <c r="SNS28" s="357">
        <f t="shared" ref="SNS28" si="6610">SNQ28*$C$28</f>
        <v>1.1040373982024135E+89</v>
      </c>
      <c r="SNU28" s="357">
        <f t="shared" ref="SNU28" si="6611">SNS28*$C$28</f>
        <v>1.137158520148486E+89</v>
      </c>
      <c r="SNW28" s="357">
        <f t="shared" ref="SNW28" si="6612">SNU28*$C$28</f>
        <v>1.1712732757529406E+89</v>
      </c>
      <c r="SNY28" s="357">
        <f t="shared" ref="SNY28" si="6613">SNW28*$C$28</f>
        <v>1.2064114740255288E+89</v>
      </c>
      <c r="SOA28" s="357">
        <f t="shared" ref="SOA28" si="6614">SNY28*$C$28</f>
        <v>1.2426038182462947E+89</v>
      </c>
      <c r="SOC28" s="357">
        <f t="shared" ref="SOC28" si="6615">SOA28*$C$28</f>
        <v>1.2798819327936835E+89</v>
      </c>
      <c r="SOE28" s="357">
        <f t="shared" ref="SOE28" si="6616">SOC28*$C$28</f>
        <v>1.3182783907774941E+89</v>
      </c>
      <c r="SOG28" s="357">
        <f t="shared" ref="SOG28" si="6617">SOE28*$C$28</f>
        <v>1.357826742500819E+89</v>
      </c>
      <c r="SOI28" s="357">
        <f t="shared" ref="SOI28" si="6618">SOG28*$C$28</f>
        <v>1.3985615447758435E+89</v>
      </c>
      <c r="SOK28" s="357">
        <f t="shared" ref="SOK28" si="6619">SOI28*$C$28</f>
        <v>1.4405183911191188E+89</v>
      </c>
      <c r="SOM28" s="357">
        <f t="shared" ref="SOM28" si="6620">SOK28*$C$28</f>
        <v>1.4837339428526924E+89</v>
      </c>
      <c r="SOO28" s="357">
        <f t="shared" ref="SOO28" si="6621">SOM28*$C$28</f>
        <v>1.5282459611382732E+89</v>
      </c>
      <c r="SOQ28" s="357">
        <f t="shared" ref="SOQ28" si="6622">SOO28*$C$28</f>
        <v>1.5740933399724215E+89</v>
      </c>
      <c r="SOS28" s="357">
        <f t="shared" ref="SOS28" si="6623">SOQ28*$C$28</f>
        <v>1.6213161401715942E+89</v>
      </c>
      <c r="SOU28" s="357">
        <f t="shared" ref="SOU28" si="6624">SOS28*$C$28</f>
        <v>1.6699556243767421E+89</v>
      </c>
      <c r="SOW28" s="357">
        <f t="shared" ref="SOW28" si="6625">SOU28*$C$28</f>
        <v>1.7200542931080443E+89</v>
      </c>
      <c r="SOY28" s="357">
        <f t="shared" ref="SOY28" si="6626">SOW28*$C$28</f>
        <v>1.7716559219012856E+89</v>
      </c>
      <c r="SPA28" s="357">
        <f t="shared" ref="SPA28" si="6627">SOY28*$C$28</f>
        <v>1.8248055995583242E+89</v>
      </c>
      <c r="SPC28" s="357">
        <f t="shared" ref="SPC28" si="6628">SPA28*$C$28</f>
        <v>1.8795497675450741E+89</v>
      </c>
      <c r="SPE28" s="357">
        <f t="shared" ref="SPE28" si="6629">SPC28*$C$28</f>
        <v>1.9359362605714263E+89</v>
      </c>
      <c r="SPG28" s="357">
        <f t="shared" ref="SPG28" si="6630">SPE28*$C$28</f>
        <v>1.9940143483885692E+89</v>
      </c>
      <c r="SPI28" s="357">
        <f t="shared" ref="SPI28" si="6631">SPG28*$C$28</f>
        <v>2.0538347788402264E+89</v>
      </c>
      <c r="SPK28" s="357">
        <f t="shared" ref="SPK28" si="6632">SPI28*$C$28</f>
        <v>2.1154498222054332E+89</v>
      </c>
      <c r="SPM28" s="357">
        <f t="shared" ref="SPM28" si="6633">SPK28*$C$28</f>
        <v>2.1789133168715963E+89</v>
      </c>
      <c r="SPO28" s="357">
        <f t="shared" ref="SPO28" si="6634">SPM28*$C$28</f>
        <v>2.2442807163777442E+89</v>
      </c>
      <c r="SPQ28" s="357">
        <f t="shared" ref="SPQ28" si="6635">SPO28*$C$28</f>
        <v>2.3116091378690767E+89</v>
      </c>
      <c r="SPS28" s="357">
        <f t="shared" ref="SPS28" si="6636">SPQ28*$C$28</f>
        <v>2.3809574120051492E+89</v>
      </c>
      <c r="SPU28" s="357">
        <f t="shared" ref="SPU28" si="6637">SPS28*$C$28</f>
        <v>2.4523861343653038E+89</v>
      </c>
      <c r="SPW28" s="357">
        <f t="shared" ref="SPW28" si="6638">SPU28*$C$28</f>
        <v>2.5259577183962629E+89</v>
      </c>
      <c r="SPY28" s="357">
        <f t="shared" ref="SPY28" si="6639">SPW28*$C$28</f>
        <v>2.601736449948151E+89</v>
      </c>
      <c r="SQA28" s="357">
        <f t="shared" ref="SQA28" si="6640">SPY28*$C$28</f>
        <v>2.6797885434465954E+89</v>
      </c>
      <c r="SQC28" s="357">
        <f t="shared" ref="SQC28" si="6641">SQA28*$C$28</f>
        <v>2.7601821997499932E+89</v>
      </c>
      <c r="SQE28" s="357">
        <f t="shared" ref="SQE28" si="6642">SQC28*$C$28</f>
        <v>2.8429876657424931E+89</v>
      </c>
      <c r="SQG28" s="357">
        <f t="shared" ref="SQG28" si="6643">SQE28*$C$28</f>
        <v>2.9282772957147681E+89</v>
      </c>
      <c r="SQI28" s="357">
        <f t="shared" ref="SQI28" si="6644">SQG28*$C$28</f>
        <v>3.0161256145862115E+89</v>
      </c>
      <c r="SQK28" s="357">
        <f t="shared" ref="SQK28" si="6645">SQI28*$C$28</f>
        <v>3.1066093830237976E+89</v>
      </c>
      <c r="SQM28" s="357">
        <f t="shared" ref="SQM28" si="6646">SQK28*$C$28</f>
        <v>3.1998076645145117E+89</v>
      </c>
      <c r="SQO28" s="357">
        <f t="shared" ref="SQO28" si="6647">SQM28*$C$28</f>
        <v>3.2958018944499469E+89</v>
      </c>
      <c r="SQQ28" s="357">
        <f t="shared" ref="SQQ28" si="6648">SQO28*$C$28</f>
        <v>3.3946759512834456E+89</v>
      </c>
      <c r="SQS28" s="357">
        <f t="shared" ref="SQS28" si="6649">SQQ28*$C$28</f>
        <v>3.4965162298219492E+89</v>
      </c>
      <c r="SQU28" s="357">
        <f t="shared" ref="SQU28" si="6650">SQS28*$C$28</f>
        <v>3.6014117167166078E+89</v>
      </c>
      <c r="SQW28" s="357">
        <f t="shared" ref="SQW28" si="6651">SQU28*$C$28</f>
        <v>3.7094540682181064E+89</v>
      </c>
      <c r="SQY28" s="357">
        <f t="shared" ref="SQY28" si="6652">SQW28*$C$28</f>
        <v>3.8207376902646495E+89</v>
      </c>
      <c r="SRA28" s="357">
        <f t="shared" ref="SRA28" si="6653">SQY28*$C$28</f>
        <v>3.935359820972589E+89</v>
      </c>
      <c r="SRC28" s="357">
        <f t="shared" ref="SRC28" si="6654">SRA28*$C$28</f>
        <v>4.0534206156017666E+89</v>
      </c>
      <c r="SRE28" s="357">
        <f t="shared" ref="SRE28" si="6655">SRC28*$C$28</f>
        <v>4.1750232340698197E+89</v>
      </c>
      <c r="SRG28" s="357">
        <f t="shared" ref="SRG28" si="6656">SRE28*$C$28</f>
        <v>4.3002739310919142E+89</v>
      </c>
      <c r="SRI28" s="357">
        <f t="shared" ref="SRI28" si="6657">SRG28*$C$28</f>
        <v>4.4292821490246719E+89</v>
      </c>
      <c r="SRK28" s="357">
        <f t="shared" ref="SRK28" si="6658">SRI28*$C$28</f>
        <v>4.5621606134954121E+89</v>
      </c>
      <c r="SRM28" s="357">
        <f t="shared" ref="SRM28" si="6659">SRK28*$C$28</f>
        <v>4.6990254319002748E+89</v>
      </c>
      <c r="SRO28" s="357">
        <f t="shared" ref="SRO28" si="6660">SRM28*$C$28</f>
        <v>4.8399961948572831E+89</v>
      </c>
      <c r="SRQ28" s="357">
        <f t="shared" ref="SRQ28" si="6661">SRO28*$C$28</f>
        <v>4.9851960807030015E+89</v>
      </c>
      <c r="SRS28" s="357">
        <f t="shared" ref="SRS28" si="6662">SRQ28*$C$28</f>
        <v>5.1347519631240915E+89</v>
      </c>
      <c r="SRU28" s="357">
        <f t="shared" ref="SRU28" si="6663">SRS28*$C$28</f>
        <v>5.2887945220178148E+89</v>
      </c>
      <c r="SRW28" s="357">
        <f t="shared" ref="SRW28" si="6664">SRU28*$C$28</f>
        <v>5.447458357678349E+89</v>
      </c>
      <c r="SRY28" s="357">
        <f t="shared" ref="SRY28" si="6665">SRW28*$C$28</f>
        <v>5.6108821084086996E+89</v>
      </c>
      <c r="SSA28" s="357">
        <f t="shared" ref="SSA28" si="6666">SRY28*$C$28</f>
        <v>5.7792085716609602E+89</v>
      </c>
      <c r="SSC28" s="357">
        <f t="shared" ref="SSC28" si="6667">SSA28*$C$28</f>
        <v>5.9525848288107895E+89</v>
      </c>
      <c r="SSE28" s="357">
        <f t="shared" ref="SSE28" si="6668">SSC28*$C$28</f>
        <v>6.1311623736751135E+89</v>
      </c>
      <c r="SSG28" s="357">
        <f t="shared" ref="SSG28" si="6669">SSE28*$C$28</f>
        <v>6.315097244885367E+89</v>
      </c>
      <c r="SSI28" s="357">
        <f t="shared" ref="SSI28" si="6670">SSG28*$C$28</f>
        <v>6.5045501622319281E+89</v>
      </c>
      <c r="SSK28" s="357">
        <f t="shared" ref="SSK28" si="6671">SSI28*$C$28</f>
        <v>6.6996866670988861E+89</v>
      </c>
      <c r="SSM28" s="357">
        <f t="shared" ref="SSM28" si="6672">SSK28*$C$28</f>
        <v>6.9006772671118533E+89</v>
      </c>
      <c r="SSO28" s="357">
        <f t="shared" ref="SSO28" si="6673">SSM28*$C$28</f>
        <v>7.1076975851252094E+89</v>
      </c>
      <c r="SSQ28" s="357">
        <f t="shared" ref="SSQ28" si="6674">SSO28*$C$28</f>
        <v>7.3209285126789654E+89</v>
      </c>
      <c r="SSS28" s="357">
        <f t="shared" ref="SSS28" si="6675">SSQ28*$C$28</f>
        <v>7.540556368059334E+89</v>
      </c>
      <c r="SSU28" s="357">
        <f t="shared" ref="SSU28" si="6676">SSS28*$C$28</f>
        <v>7.7667730591011144E+89</v>
      </c>
      <c r="SSW28" s="357">
        <f t="shared" ref="SSW28" si="6677">SSU28*$C$28</f>
        <v>7.9997762508741481E+89</v>
      </c>
      <c r="SSY28" s="357">
        <f t="shared" ref="SSY28" si="6678">SSW28*$C$28</f>
        <v>8.2397695384003731E+89</v>
      </c>
      <c r="STA28" s="357">
        <f t="shared" ref="STA28" si="6679">SSY28*$C$28</f>
        <v>8.4869626245523846E+89</v>
      </c>
      <c r="STC28" s="357">
        <f t="shared" ref="STC28" si="6680">STA28*$C$28</f>
        <v>8.7415715032889565E+89</v>
      </c>
      <c r="STE28" s="357">
        <f t="shared" ref="STE28" si="6681">STC28*$C$28</f>
        <v>9.0038186483876254E+89</v>
      </c>
      <c r="STG28" s="357">
        <f t="shared" ref="STG28" si="6682">STE28*$C$28</f>
        <v>9.2739332078392542E+89</v>
      </c>
      <c r="STI28" s="357">
        <f t="shared" ref="STI28" si="6683">STG28*$C$28</f>
        <v>9.552151204074432E+89</v>
      </c>
      <c r="STK28" s="357">
        <f t="shared" ref="STK28" si="6684">STI28*$C$28</f>
        <v>9.8387157401966647E+89</v>
      </c>
      <c r="STM28" s="357">
        <f t="shared" ref="STM28" si="6685">STK28*$C$28</f>
        <v>1.0133877212402565E+90</v>
      </c>
      <c r="STO28" s="357">
        <f t="shared" ref="STO28" si="6686">STM28*$C$28</f>
        <v>1.0437893528774643E+90</v>
      </c>
      <c r="STQ28" s="357">
        <f t="shared" ref="STQ28" si="6687">STO28*$C$28</f>
        <v>1.0751030334637883E+90</v>
      </c>
      <c r="STS28" s="357">
        <f t="shared" ref="STS28" si="6688">STQ28*$C$28</f>
        <v>1.1073561244677021E+90</v>
      </c>
      <c r="STU28" s="357">
        <f t="shared" ref="STU28" si="6689">STS28*$C$28</f>
        <v>1.1405768082017331E+90</v>
      </c>
      <c r="STW28" s="357">
        <f t="shared" ref="STW28" si="6690">STU28*$C$28</f>
        <v>1.1747941124477851E+90</v>
      </c>
      <c r="STY28" s="357">
        <f t="shared" ref="STY28" si="6691">STW28*$C$28</f>
        <v>1.2100379358212186E+90</v>
      </c>
      <c r="SUA28" s="357">
        <f t="shared" ref="SUA28" si="6692">STY28*$C$28</f>
        <v>1.2463390738958552E+90</v>
      </c>
      <c r="SUC28" s="357">
        <f t="shared" ref="SUC28" si="6693">SUA28*$C$28</f>
        <v>1.2837292461127308E+90</v>
      </c>
      <c r="SUE28" s="357">
        <f t="shared" ref="SUE28" si="6694">SUC28*$C$28</f>
        <v>1.3222411234961127E+90</v>
      </c>
      <c r="SUG28" s="357">
        <f t="shared" ref="SUG28" si="6695">SUE28*$C$28</f>
        <v>1.3619083572009962E+90</v>
      </c>
      <c r="SUI28" s="357">
        <f t="shared" ref="SUI28" si="6696">SUG28*$C$28</f>
        <v>1.402765607917026E+90</v>
      </c>
      <c r="SUK28" s="357">
        <f t="shared" ref="SUK28" si="6697">SUI28*$C$28</f>
        <v>1.4448485761545369E+90</v>
      </c>
      <c r="SUM28" s="357">
        <f t="shared" ref="SUM28" si="6698">SUK28*$C$28</f>
        <v>1.488194033439173E+90</v>
      </c>
      <c r="SUO28" s="357">
        <f t="shared" ref="SUO28" si="6699">SUM28*$C$28</f>
        <v>1.5328398544423482E+90</v>
      </c>
      <c r="SUQ28" s="357">
        <f t="shared" ref="SUQ28" si="6700">SUO28*$C$28</f>
        <v>1.5788250500756185E+90</v>
      </c>
      <c r="SUS28" s="357">
        <f t="shared" ref="SUS28" si="6701">SUQ28*$C$28</f>
        <v>1.6261898015778871E+90</v>
      </c>
      <c r="SUU28" s="357">
        <f t="shared" ref="SUU28" si="6702">SUS28*$C$28</f>
        <v>1.6749754956252237E+90</v>
      </c>
      <c r="SUW28" s="357">
        <f t="shared" ref="SUW28" si="6703">SUU28*$C$28</f>
        <v>1.7252247604939805E+90</v>
      </c>
      <c r="SUY28" s="357">
        <f t="shared" ref="SUY28" si="6704">SUW28*$C$28</f>
        <v>1.7769815033088001E+90</v>
      </c>
      <c r="SVA28" s="357">
        <f t="shared" ref="SVA28" si="6705">SUY28*$C$28</f>
        <v>1.830290948408064E+90</v>
      </c>
      <c r="SVC28" s="357">
        <f t="shared" ref="SVC28" si="6706">SVA28*$C$28</f>
        <v>1.8851996768603061E+90</v>
      </c>
      <c r="SVE28" s="357">
        <f t="shared" ref="SVE28" si="6707">SVC28*$C$28</f>
        <v>1.9417556671661153E+90</v>
      </c>
      <c r="SVG28" s="357">
        <f t="shared" ref="SVG28" si="6708">SVE28*$C$28</f>
        <v>2.0000083371810988E+90</v>
      </c>
      <c r="SVI28" s="357">
        <f t="shared" ref="SVI28" si="6709">SVG28*$C$28</f>
        <v>2.0600085872965317E+90</v>
      </c>
      <c r="SVK28" s="357">
        <f t="shared" ref="SVK28" si="6710">SVI28*$C$28</f>
        <v>2.1218088449154278E+90</v>
      </c>
      <c r="SVM28" s="357">
        <f t="shared" ref="SVM28" si="6711">SVK28*$C$28</f>
        <v>2.1854631102628909E+90</v>
      </c>
      <c r="SVO28" s="357">
        <f t="shared" ref="SVO28" si="6712">SVM28*$C$28</f>
        <v>2.2510270035707779E+90</v>
      </c>
      <c r="SVQ28" s="357">
        <f t="shared" ref="SVQ28" si="6713">SVO28*$C$28</f>
        <v>2.3185578136779011E+90</v>
      </c>
      <c r="SVS28" s="357">
        <f t="shared" ref="SVS28" si="6714">SVQ28*$C$28</f>
        <v>2.3881145480882382E+90</v>
      </c>
      <c r="SVU28" s="357">
        <f t="shared" ref="SVU28" si="6715">SVS28*$C$28</f>
        <v>2.4597579845308855E+90</v>
      </c>
      <c r="SVW28" s="357">
        <f t="shared" ref="SVW28" si="6716">SVU28*$C$28</f>
        <v>2.5335507240668123E+90</v>
      </c>
      <c r="SVY28" s="357">
        <f t="shared" ref="SVY28" si="6717">SVW28*$C$28</f>
        <v>2.6095572457888165E+90</v>
      </c>
      <c r="SWA28" s="357">
        <f t="shared" ref="SWA28" si="6718">SVY28*$C$28</f>
        <v>2.6878439631624811E+90</v>
      </c>
      <c r="SWC28" s="357">
        <f t="shared" ref="SWC28" si="6719">SWA28*$C$28</f>
        <v>2.7684792820573558E+90</v>
      </c>
      <c r="SWE28" s="357">
        <f t="shared" ref="SWE28" si="6720">SWC28*$C$28</f>
        <v>2.8515336605190767E+90</v>
      </c>
      <c r="SWG28" s="357">
        <f t="shared" ref="SWG28" si="6721">SWE28*$C$28</f>
        <v>2.9370796703346491E+90</v>
      </c>
      <c r="SWI28" s="357">
        <f t="shared" ref="SWI28" si="6722">SWG28*$C$28</f>
        <v>3.0251920604446887E+90</v>
      </c>
      <c r="SWK28" s="357">
        <f t="shared" ref="SWK28" si="6723">SWI28*$C$28</f>
        <v>3.1159478222580296E+90</v>
      </c>
      <c r="SWM28" s="357">
        <f t="shared" ref="SWM28" si="6724">SWK28*$C$28</f>
        <v>3.2094262569257707E+90</v>
      </c>
      <c r="SWO28" s="357">
        <f t="shared" ref="SWO28" si="6725">SWM28*$C$28</f>
        <v>3.3057090446335437E+90</v>
      </c>
      <c r="SWQ28" s="357">
        <f t="shared" ref="SWQ28" si="6726">SWO28*$C$28</f>
        <v>3.4048803159725498E+90</v>
      </c>
      <c r="SWS28" s="357">
        <f t="shared" ref="SWS28" si="6727">SWQ28*$C$28</f>
        <v>3.5070267254517266E+90</v>
      </c>
      <c r="SWU28" s="357">
        <f t="shared" ref="SWU28" si="6728">SWS28*$C$28</f>
        <v>3.6122375272152783E+90</v>
      </c>
      <c r="SWW28" s="357">
        <f t="shared" ref="SWW28" si="6729">SWU28*$C$28</f>
        <v>3.7206046530317368E+90</v>
      </c>
      <c r="SWY28" s="357">
        <f t="shared" ref="SWY28" si="6730">SWW28*$C$28</f>
        <v>3.832222792622689E+90</v>
      </c>
      <c r="SXA28" s="357">
        <f t="shared" ref="SXA28" si="6731">SWY28*$C$28</f>
        <v>3.9471894764013698E+90</v>
      </c>
      <c r="SXC28" s="357">
        <f t="shared" ref="SXC28" si="6732">SXA28*$C$28</f>
        <v>4.065605160693411E+90</v>
      </c>
      <c r="SXE28" s="357">
        <f t="shared" ref="SXE28" si="6733">SXC28*$C$28</f>
        <v>4.1875733155142134E+90</v>
      </c>
      <c r="SXG28" s="357">
        <f t="shared" ref="SXG28" si="6734">SXE28*$C$28</f>
        <v>4.3132005149796395E+90</v>
      </c>
      <c r="SXI28" s="357">
        <f t="shared" ref="SXI28" si="6735">SXG28*$C$28</f>
        <v>4.4425965304290289E+90</v>
      </c>
      <c r="SXK28" s="357">
        <f t="shared" ref="SXK28" si="6736">SXI28*$C$28</f>
        <v>4.5758744263419003E+90</v>
      </c>
      <c r="SXM28" s="357">
        <f t="shared" ref="SXM28" si="6737">SXK28*$C$28</f>
        <v>4.7131506591321578E+90</v>
      </c>
      <c r="SXO28" s="357">
        <f t="shared" ref="SXO28" si="6738">SXM28*$C$28</f>
        <v>4.8545451789061226E+90</v>
      </c>
      <c r="SXQ28" s="357">
        <f t="shared" ref="SXQ28" si="6739">SXO28*$C$28</f>
        <v>5.0001815342733064E+90</v>
      </c>
      <c r="SXS28" s="357">
        <f t="shared" ref="SXS28" si="6740">SXQ28*$C$28</f>
        <v>5.1501869803015053E+90</v>
      </c>
      <c r="SXU28" s="357">
        <f t="shared" ref="SXU28" si="6741">SXS28*$C$28</f>
        <v>5.3046925897105506E+90</v>
      </c>
      <c r="SXW28" s="357">
        <f t="shared" ref="SXW28" si="6742">SXU28*$C$28</f>
        <v>5.4638333674018672E+90</v>
      </c>
      <c r="SXY28" s="357">
        <f t="shared" ref="SXY28" si="6743">SXW28*$C$28</f>
        <v>5.6277483684239231E+90</v>
      </c>
      <c r="SYA28" s="357">
        <f t="shared" ref="SYA28" si="6744">SXY28*$C$28</f>
        <v>5.7965808194766405E+90</v>
      </c>
      <c r="SYC28" s="357">
        <f t="shared" ref="SYC28" si="6745">SYA28*$C$28</f>
        <v>5.9704782440609401E+90</v>
      </c>
      <c r="SYE28" s="357">
        <f t="shared" ref="SYE28" si="6746">SYC28*$C$28</f>
        <v>6.1495925913827685E+90</v>
      </c>
      <c r="SYG28" s="357">
        <f t="shared" ref="SYG28" si="6747">SYE28*$C$28</f>
        <v>6.3340803691242517E+90</v>
      </c>
      <c r="SYI28" s="357">
        <f t="shared" ref="SYI28" si="6748">SYG28*$C$28</f>
        <v>6.5241027801979792E+90</v>
      </c>
      <c r="SYK28" s="357">
        <f t="shared" ref="SYK28" si="6749">SYI28*$C$28</f>
        <v>6.7198258636039185E+90</v>
      </c>
      <c r="SYM28" s="357">
        <f t="shared" ref="SYM28" si="6750">SYK28*$C$28</f>
        <v>6.9214206395120365E+90</v>
      </c>
      <c r="SYO28" s="357">
        <f t="shared" ref="SYO28" si="6751">SYM28*$C$28</f>
        <v>7.1290632586973981E+90</v>
      </c>
      <c r="SYQ28" s="357">
        <f t="shared" ref="SYQ28" si="6752">SYO28*$C$28</f>
        <v>7.3429351564583203E+90</v>
      </c>
      <c r="SYS28" s="357">
        <f t="shared" ref="SYS28" si="6753">SYQ28*$C$28</f>
        <v>7.5632232111520699E+90</v>
      </c>
      <c r="SYU28" s="357">
        <f t="shared" ref="SYU28" si="6754">SYS28*$C$28</f>
        <v>7.7901199074866322E+90</v>
      </c>
      <c r="SYW28" s="357">
        <f t="shared" ref="SYW28" si="6755">SYU28*$C$28</f>
        <v>8.0238235047112312E+90</v>
      </c>
      <c r="SYY28" s="357">
        <f t="shared" ref="SYY28" si="6756">SYW28*$C$28</f>
        <v>8.2645382098525681E+90</v>
      </c>
      <c r="SZA28" s="357">
        <f t="shared" ref="SZA28" si="6757">SYY28*$C$28</f>
        <v>8.5124743561481449E+90</v>
      </c>
      <c r="SZC28" s="357">
        <f t="shared" ref="SZC28" si="6758">SZA28*$C$28</f>
        <v>8.7678485868325898E+90</v>
      </c>
      <c r="SZE28" s="357">
        <f t="shared" ref="SZE28" si="6759">SZC28*$C$28</f>
        <v>9.0308840444375672E+90</v>
      </c>
      <c r="SZG28" s="357">
        <f t="shared" ref="SZG28" si="6760">SZE28*$C$28</f>
        <v>9.3018105657706949E+90</v>
      </c>
      <c r="SZI28" s="357">
        <f t="shared" ref="SZI28" si="6761">SZG28*$C$28</f>
        <v>9.5808648827438158E+90</v>
      </c>
      <c r="SZK28" s="357">
        <f t="shared" ref="SZK28" si="6762">SZI28*$C$28</f>
        <v>9.8682908292261309E+90</v>
      </c>
      <c r="SZM28" s="357">
        <f t="shared" ref="SZM28" si="6763">SZK28*$C$28</f>
        <v>1.0164339554102915E+91</v>
      </c>
      <c r="SZO28" s="357">
        <f t="shared" ref="SZO28" si="6764">SZM28*$C$28</f>
        <v>1.0469269740726002E+91</v>
      </c>
      <c r="SZQ28" s="357">
        <f t="shared" ref="SZQ28" si="6765">SZO28*$C$28</f>
        <v>1.0783347832947783E+91</v>
      </c>
      <c r="SZS28" s="357">
        <f t="shared" ref="SZS28" si="6766">SZQ28*$C$28</f>
        <v>1.1106848267936217E+91</v>
      </c>
      <c r="SZU28" s="357">
        <f t="shared" ref="SZU28" si="6767">SZS28*$C$28</f>
        <v>1.1440053715974304E+91</v>
      </c>
      <c r="SZW28" s="357">
        <f t="shared" ref="SZW28" si="6768">SZU28*$C$28</f>
        <v>1.1783255327453533E+91</v>
      </c>
      <c r="SZY28" s="357">
        <f t="shared" ref="SZY28" si="6769">SZW28*$C$28</f>
        <v>1.213675298727714E+91</v>
      </c>
      <c r="TAA28" s="357">
        <f t="shared" ref="TAA28" si="6770">SZY28*$C$28</f>
        <v>1.2500855576895454E+91</v>
      </c>
      <c r="TAC28" s="357">
        <f t="shared" ref="TAC28" si="6771">TAA28*$C$28</f>
        <v>1.2875881244202318E+91</v>
      </c>
      <c r="TAE28" s="357">
        <f t="shared" ref="TAE28" si="6772">TAC28*$C$28</f>
        <v>1.3262157681528387E+91</v>
      </c>
      <c r="TAG28" s="357">
        <f t="shared" ref="TAG28" si="6773">TAE28*$C$28</f>
        <v>1.3660022411974239E+91</v>
      </c>
      <c r="TAI28" s="357">
        <f t="shared" ref="TAI28" si="6774">TAG28*$C$28</f>
        <v>1.4069823084333468E+91</v>
      </c>
      <c r="TAK28" s="357">
        <f t="shared" ref="TAK28" si="6775">TAI28*$C$28</f>
        <v>1.4491917776863471E+91</v>
      </c>
      <c r="TAM28" s="357">
        <f t="shared" ref="TAM28" si="6776">TAK28*$C$28</f>
        <v>1.4926675310169375E+91</v>
      </c>
      <c r="TAO28" s="357">
        <f t="shared" ref="TAO28" si="6777">TAM28*$C$28</f>
        <v>1.5374475569474457E+91</v>
      </c>
      <c r="TAQ28" s="357">
        <f t="shared" ref="TAQ28" si="6778">TAO28*$C$28</f>
        <v>1.5835709836558691E+91</v>
      </c>
      <c r="TAS28" s="357">
        <f t="shared" ref="TAS28" si="6779">TAQ28*$C$28</f>
        <v>1.6310781131655452E+91</v>
      </c>
      <c r="TAU28" s="357">
        <f t="shared" ref="TAU28" si="6780">TAS28*$C$28</f>
        <v>1.6800104565605114E+91</v>
      </c>
      <c r="TAW28" s="357">
        <f t="shared" ref="TAW28" si="6781">TAU28*$C$28</f>
        <v>1.730410770257327E+91</v>
      </c>
      <c r="TAY28" s="357">
        <f t="shared" ref="TAY28" si="6782">TAW28*$C$28</f>
        <v>1.7823230933650469E+91</v>
      </c>
      <c r="TBA28" s="357">
        <f t="shared" ref="TBA28" si="6783">TAY28*$C$28</f>
        <v>1.8357927861659985E+91</v>
      </c>
      <c r="TBC28" s="357">
        <f t="shared" ref="TBC28" si="6784">TBA28*$C$28</f>
        <v>1.8908665697509785E+91</v>
      </c>
      <c r="TBE28" s="357">
        <f t="shared" ref="TBE28" si="6785">TBC28*$C$28</f>
        <v>1.9475925668435079E+91</v>
      </c>
      <c r="TBG28" s="357">
        <f t="shared" ref="TBG28" si="6786">TBE28*$C$28</f>
        <v>2.0060203438488131E+91</v>
      </c>
      <c r="TBI28" s="357">
        <f t="shared" ref="TBI28" si="6787">TBG28*$C$28</f>
        <v>2.0662009541642776E+91</v>
      </c>
      <c r="TBK28" s="357">
        <f t="shared" ref="TBK28" si="6788">TBI28*$C$28</f>
        <v>2.128186982789206E+91</v>
      </c>
      <c r="TBM28" s="357">
        <f t="shared" ref="TBM28" si="6789">TBK28*$C$28</f>
        <v>2.1920325922728823E+91</v>
      </c>
      <c r="TBO28" s="357">
        <f t="shared" ref="TBO28" si="6790">TBM28*$C$28</f>
        <v>2.257793570041069E+91</v>
      </c>
      <c r="TBQ28" s="357">
        <f t="shared" ref="TBQ28" si="6791">TBO28*$C$28</f>
        <v>2.3255273771423011E+91</v>
      </c>
      <c r="TBS28" s="357">
        <f t="shared" ref="TBS28" si="6792">TBQ28*$C$28</f>
        <v>2.3952931984565701E+91</v>
      </c>
      <c r="TBU28" s="357">
        <f t="shared" ref="TBU28" si="6793">TBS28*$C$28</f>
        <v>2.4671519944102675E+91</v>
      </c>
      <c r="TBW28" s="357">
        <f t="shared" ref="TBW28" si="6794">TBU28*$C$28</f>
        <v>2.5411665542425754E+91</v>
      </c>
      <c r="TBY28" s="357">
        <f t="shared" ref="TBY28" si="6795">TBW28*$C$28</f>
        <v>2.6174015508698529E+91</v>
      </c>
      <c r="TCA28" s="357">
        <f t="shared" ref="TCA28" si="6796">TBY28*$C$28</f>
        <v>2.6959235973959487E+91</v>
      </c>
      <c r="TCC28" s="357">
        <f t="shared" ref="TCC28" si="6797">TCA28*$C$28</f>
        <v>2.7768013053178273E+91</v>
      </c>
      <c r="TCE28" s="357">
        <f t="shared" ref="TCE28" si="6798">TCC28*$C$28</f>
        <v>2.8601053444773621E+91</v>
      </c>
      <c r="TCG28" s="357">
        <f t="shared" ref="TCG28" si="6799">TCE28*$C$28</f>
        <v>2.9459085048116832E+91</v>
      </c>
      <c r="TCI28" s="357">
        <f t="shared" ref="TCI28" si="6800">TCG28*$C$28</f>
        <v>3.0342857599560339E+91</v>
      </c>
      <c r="TCK28" s="357">
        <f t="shared" ref="TCK28" si="6801">TCI28*$C$28</f>
        <v>3.1253143327547148E+91</v>
      </c>
      <c r="TCM28" s="357">
        <f t="shared" ref="TCM28" si="6802">TCK28*$C$28</f>
        <v>3.2190737627373564E+91</v>
      </c>
      <c r="TCO28" s="357">
        <f t="shared" ref="TCO28" si="6803">TCM28*$C$28</f>
        <v>3.315645975619477E+91</v>
      </c>
      <c r="TCQ28" s="357">
        <f t="shared" ref="TCQ28" si="6804">TCO28*$C$28</f>
        <v>3.4151153548880615E+91</v>
      </c>
      <c r="TCS28" s="357">
        <f t="shared" ref="TCS28" si="6805">TCQ28*$C$28</f>
        <v>3.5175688155347037E+91</v>
      </c>
      <c r="TCU28" s="357">
        <f t="shared" ref="TCU28" si="6806">TCS28*$C$28</f>
        <v>3.6230958800007449E+91</v>
      </c>
      <c r="TCW28" s="357">
        <f t="shared" ref="TCW28" si="6807">TCU28*$C$28</f>
        <v>3.7317887564007677E+91</v>
      </c>
      <c r="TCY28" s="357">
        <f t="shared" ref="TCY28" si="6808">TCW28*$C$28</f>
        <v>3.8437424190927908E+91</v>
      </c>
      <c r="TDA28" s="357">
        <f t="shared" ref="TDA28" si="6809">TCY28*$C$28</f>
        <v>3.9590546916655748E+91</v>
      </c>
      <c r="TDC28" s="357">
        <f t="shared" ref="TDC28" si="6810">TDA28*$C$28</f>
        <v>4.0778263324155423E+91</v>
      </c>
      <c r="TDE28" s="357">
        <f t="shared" ref="TDE28" si="6811">TDC28*$C$28</f>
        <v>4.200161122388009E+91</v>
      </c>
      <c r="TDG28" s="357">
        <f t="shared" ref="TDG28" si="6812">TDE28*$C$28</f>
        <v>4.3261659560596492E+91</v>
      </c>
      <c r="TDI28" s="357">
        <f t="shared" ref="TDI28" si="6813">TDG28*$C$28</f>
        <v>4.4559509347414389E+91</v>
      </c>
      <c r="TDK28" s="357">
        <f t="shared" ref="TDK28" si="6814">TDI28*$C$28</f>
        <v>4.5896294627836821E+91</v>
      </c>
      <c r="TDM28" s="357">
        <f t="shared" ref="TDM28" si="6815">TDK28*$C$28</f>
        <v>4.7273183466671927E+91</v>
      </c>
      <c r="TDO28" s="357">
        <f t="shared" ref="TDO28" si="6816">TDM28*$C$28</f>
        <v>4.8691378970672087E+91</v>
      </c>
      <c r="TDQ28" s="357">
        <f t="shared" ref="TDQ28" si="6817">TDO28*$C$28</f>
        <v>5.0152120339792254E+91</v>
      </c>
      <c r="TDS28" s="357">
        <f t="shared" ref="TDS28" si="6818">TDQ28*$C$28</f>
        <v>5.1656683949986024E+91</v>
      </c>
      <c r="TDU28" s="357">
        <f t="shared" ref="TDU28" si="6819">TDS28*$C$28</f>
        <v>5.3206384468485603E+91</v>
      </c>
      <c r="TDW28" s="357">
        <f t="shared" ref="TDW28" si="6820">TDU28*$C$28</f>
        <v>5.4802576002540176E+91</v>
      </c>
      <c r="TDY28" s="357">
        <f t="shared" ref="TDY28" si="6821">TDW28*$C$28</f>
        <v>5.6446653282616379E+91</v>
      </c>
      <c r="TEA28" s="357">
        <f t="shared" ref="TEA28" si="6822">TDY28*$C$28</f>
        <v>5.814005288109487E+91</v>
      </c>
      <c r="TEC28" s="357">
        <f t="shared" ref="TEC28" si="6823">TEA28*$C$28</f>
        <v>5.9884254467527716E+91</v>
      </c>
      <c r="TEE28" s="357">
        <f t="shared" ref="TEE28" si="6824">TEC28*$C$28</f>
        <v>6.168078210155355E+91</v>
      </c>
      <c r="TEG28" s="357">
        <f t="shared" ref="TEG28" si="6825">TEE28*$C$28</f>
        <v>6.3531205564600155E+91</v>
      </c>
      <c r="TEI28" s="357">
        <f t="shared" ref="TEI28" si="6826">TEG28*$C$28</f>
        <v>6.5437141731538155E+91</v>
      </c>
      <c r="TEK28" s="357">
        <f t="shared" ref="TEK28" si="6827">TEI28*$C$28</f>
        <v>6.7400255983484308E+91</v>
      </c>
      <c r="TEM28" s="357">
        <f t="shared" ref="TEM28" si="6828">TEK28*$C$28</f>
        <v>6.9422263662988837E+91</v>
      </c>
      <c r="TEO28" s="357">
        <f t="shared" ref="TEO28" si="6829">TEM28*$C$28</f>
        <v>7.15049315728785E+91</v>
      </c>
      <c r="TEQ28" s="357">
        <f t="shared" ref="TEQ28" si="6830">TEO28*$C$28</f>
        <v>7.3650079520064861E+91</v>
      </c>
      <c r="TES28" s="357">
        <f t="shared" ref="TES28" si="6831">TEQ28*$C$28</f>
        <v>7.5859581905666815E+91</v>
      </c>
      <c r="TEU28" s="357">
        <f t="shared" ref="TEU28" si="6832">TES28*$C$28</f>
        <v>7.8135369362836826E+91</v>
      </c>
      <c r="TEW28" s="357">
        <f t="shared" ref="TEW28" si="6833">TEU28*$C$28</f>
        <v>8.047943044372193E+91</v>
      </c>
      <c r="TEY28" s="357">
        <f t="shared" ref="TEY28" si="6834">TEW28*$C$28</f>
        <v>8.2893813357033593E+91</v>
      </c>
      <c r="TFA28" s="357">
        <f t="shared" ref="TFA28" si="6835">TEY28*$C$28</f>
        <v>8.5380627757744607E+91</v>
      </c>
      <c r="TFC28" s="357">
        <f t="shared" ref="TFC28" si="6836">TFA28*$C$28</f>
        <v>8.7942046590476947E+91</v>
      </c>
      <c r="TFE28" s="357">
        <f t="shared" ref="TFE28" si="6837">TFC28*$C$28</f>
        <v>9.0580307988191261E+91</v>
      </c>
      <c r="TFG28" s="357">
        <f t="shared" ref="TFG28" si="6838">TFE28*$C$28</f>
        <v>9.3297717227836998E+91</v>
      </c>
      <c r="TFI28" s="357">
        <f t="shared" ref="TFI28" si="6839">TFG28*$C$28</f>
        <v>9.6096648744672117E+91</v>
      </c>
      <c r="TFK28" s="357">
        <f t="shared" ref="TFK28" si="6840">TFI28*$C$28</f>
        <v>9.8979548207012289E+91</v>
      </c>
      <c r="TFM28" s="357">
        <f t="shared" ref="TFM28" si="6841">TFK28*$C$28</f>
        <v>1.0194893465322266E+92</v>
      </c>
      <c r="TFO28" s="357">
        <f t="shared" ref="TFO28" si="6842">TFM28*$C$28</f>
        <v>1.0500740269281934E+92</v>
      </c>
      <c r="TFQ28" s="357">
        <f t="shared" ref="TFQ28" si="6843">TFO28*$C$28</f>
        <v>1.0815762477360393E+92</v>
      </c>
      <c r="TFS28" s="357">
        <f t="shared" ref="TFS28" si="6844">TFQ28*$C$28</f>
        <v>1.1140235351681205E+92</v>
      </c>
      <c r="TFU28" s="357">
        <f t="shared" ref="TFU28" si="6845">TFS28*$C$28</f>
        <v>1.1474442412231642E+92</v>
      </c>
      <c r="TFW28" s="357">
        <f t="shared" ref="TFW28" si="6846">TFU28*$C$28</f>
        <v>1.1818675684598591E+92</v>
      </c>
      <c r="TFY28" s="357">
        <f t="shared" ref="TFY28" si="6847">TFW28*$C$28</f>
        <v>1.2173235955136549E+92</v>
      </c>
      <c r="TGA28" s="357">
        <f t="shared" ref="TGA28" si="6848">TFY28*$C$28</f>
        <v>1.2538433033790645E+92</v>
      </c>
      <c r="TGC28" s="357">
        <f t="shared" ref="TGC28" si="6849">TGA28*$C$28</f>
        <v>1.2914586024804366E+92</v>
      </c>
      <c r="TGE28" s="357">
        <f t="shared" ref="TGE28" si="6850">TGC28*$C$28</f>
        <v>1.3302023605548496E+92</v>
      </c>
      <c r="TGG28" s="357">
        <f t="shared" ref="TGG28" si="6851">TGE28*$C$28</f>
        <v>1.370108431371495E+92</v>
      </c>
      <c r="TGI28" s="357">
        <f t="shared" ref="TGI28" si="6852">TGG28*$C$28</f>
        <v>1.4112116843126397E+92</v>
      </c>
      <c r="TGK28" s="357">
        <f t="shared" ref="TGK28" si="6853">TGI28*$C$28</f>
        <v>1.4535480348420189E+92</v>
      </c>
      <c r="TGM28" s="357">
        <f t="shared" ref="TGM28" si="6854">TGK28*$C$28</f>
        <v>1.4971544758872795E+92</v>
      </c>
      <c r="TGO28" s="357">
        <f t="shared" ref="TGO28" si="6855">TGM28*$C$28</f>
        <v>1.5420691101638981E+92</v>
      </c>
      <c r="TGQ28" s="357">
        <f t="shared" ref="TGQ28" si="6856">TGO28*$C$28</f>
        <v>1.588331183468815E+92</v>
      </c>
      <c r="TGS28" s="357">
        <f t="shared" ref="TGS28" si="6857">TGQ28*$C$28</f>
        <v>1.6359811189728794E+92</v>
      </c>
      <c r="TGU28" s="357">
        <f t="shared" ref="TGU28" si="6858">TGS28*$C$28</f>
        <v>1.6850605525420659E+92</v>
      </c>
      <c r="TGW28" s="357">
        <f t="shared" ref="TGW28" si="6859">TGU28*$C$28</f>
        <v>1.7356123691183278E+92</v>
      </c>
      <c r="TGY28" s="357">
        <f t="shared" ref="TGY28" si="6860">TGW28*$C$28</f>
        <v>1.7876807401918776E+92</v>
      </c>
      <c r="THA28" s="357">
        <f t="shared" ref="THA28" si="6861">TGY28*$C$28</f>
        <v>1.841311162397634E+92</v>
      </c>
      <c r="THC28" s="357">
        <f t="shared" ref="THC28" si="6862">THA28*$C$28</f>
        <v>1.896550497269563E+92</v>
      </c>
      <c r="THE28" s="357">
        <f t="shared" ref="THE28" si="6863">THC28*$C$28</f>
        <v>1.95344701218765E+92</v>
      </c>
      <c r="THG28" s="357">
        <f t="shared" ref="THG28" si="6864">THE28*$C$28</f>
        <v>2.0120504225532795E+92</v>
      </c>
      <c r="THI28" s="357">
        <f t="shared" ref="THI28" si="6865">THG28*$C$28</f>
        <v>2.072411935229878E+92</v>
      </c>
      <c r="THK28" s="357">
        <f t="shared" ref="THK28" si="6866">THI28*$C$28</f>
        <v>2.1345842932867746E+92</v>
      </c>
      <c r="THM28" s="357">
        <f t="shared" ref="THM28" si="6867">THK28*$C$28</f>
        <v>2.1986218220853778E+92</v>
      </c>
      <c r="THO28" s="357">
        <f t="shared" ref="THO28" si="6868">THM28*$C$28</f>
        <v>2.2645804767479394E+92</v>
      </c>
      <c r="THQ28" s="357">
        <f t="shared" ref="THQ28" si="6869">THO28*$C$28</f>
        <v>2.3325178910503775E+92</v>
      </c>
      <c r="THS28" s="357">
        <f t="shared" ref="THS28" si="6870">THQ28*$C$28</f>
        <v>2.4024934277818889E+92</v>
      </c>
      <c r="THU28" s="357">
        <f t="shared" ref="THU28" si="6871">THS28*$C$28</f>
        <v>2.4745682306153455E+92</v>
      </c>
      <c r="THW28" s="357">
        <f t="shared" ref="THW28" si="6872">THU28*$C$28</f>
        <v>2.5488052775338061E+92</v>
      </c>
      <c r="THY28" s="357">
        <f t="shared" ref="THY28" si="6873">THW28*$C$28</f>
        <v>2.6252694358598201E+92</v>
      </c>
      <c r="TIA28" s="357">
        <f t="shared" ref="TIA28" si="6874">THY28*$C$28</f>
        <v>2.7040275189356149E+92</v>
      </c>
      <c r="TIC28" s="357">
        <f t="shared" ref="TIC28" si="6875">TIA28*$C$28</f>
        <v>2.7851483445036834E+92</v>
      </c>
      <c r="TIE28" s="357">
        <f t="shared" ref="TIE28" si="6876">TIC28*$C$28</f>
        <v>2.8687027948387937E+92</v>
      </c>
      <c r="TIG28" s="357">
        <f t="shared" ref="TIG28" si="6877">TIE28*$C$28</f>
        <v>2.9547638786839575E+92</v>
      </c>
      <c r="TII28" s="357">
        <f t="shared" ref="TII28" si="6878">TIG28*$C$28</f>
        <v>3.0434067950444764E+92</v>
      </c>
      <c r="TIK28" s="357">
        <f t="shared" ref="TIK28" si="6879">TII28*$C$28</f>
        <v>3.1347089988958105E+92</v>
      </c>
      <c r="TIM28" s="357">
        <f t="shared" ref="TIM28" si="6880">TIK28*$C$28</f>
        <v>3.2287502688626851E+92</v>
      </c>
      <c r="TIO28" s="357">
        <f t="shared" ref="TIO28" si="6881">TIM28*$C$28</f>
        <v>3.3256127769285657E+92</v>
      </c>
      <c r="TIQ28" s="357">
        <f t="shared" ref="TIQ28" si="6882">TIO28*$C$28</f>
        <v>3.4253811602364228E+92</v>
      </c>
      <c r="TIS28" s="357">
        <f t="shared" ref="TIS28" si="6883">TIQ28*$C$28</f>
        <v>3.5281425950435153E+92</v>
      </c>
      <c r="TIU28" s="357">
        <f t="shared" ref="TIU28" si="6884">TIS28*$C$28</f>
        <v>3.6339868728948209E+92</v>
      </c>
      <c r="TIW28" s="357">
        <f t="shared" ref="TIW28" si="6885">TIU28*$C$28</f>
        <v>3.7430064790816659E+92</v>
      </c>
      <c r="TIY28" s="357">
        <f t="shared" ref="TIY28" si="6886">TIW28*$C$28</f>
        <v>3.8552966734541158E+92</v>
      </c>
      <c r="TJA28" s="357">
        <f t="shared" ref="TJA28" si="6887">TIY28*$C$28</f>
        <v>3.9709555736577393E+92</v>
      </c>
      <c r="TJC28" s="357">
        <f t="shared" ref="TJC28" si="6888">TJA28*$C$28</f>
        <v>4.0900842408674715E+92</v>
      </c>
      <c r="TJE28" s="357">
        <f t="shared" ref="TJE28" si="6889">TJC28*$C$28</f>
        <v>4.2127867680934957E+92</v>
      </c>
      <c r="TJG28" s="357">
        <f t="shared" ref="TJG28" si="6890">TJE28*$C$28</f>
        <v>4.3391703711363006E+92</v>
      </c>
      <c r="TJI28" s="357">
        <f t="shared" ref="TJI28" si="6891">TJG28*$C$28</f>
        <v>4.4693454822703897E+92</v>
      </c>
      <c r="TJK28" s="357">
        <f t="shared" ref="TJK28" si="6892">TJI28*$C$28</f>
        <v>4.6034258467385015E+92</v>
      </c>
      <c r="TJM28" s="357">
        <f t="shared" ref="TJM28" si="6893">TJK28*$C$28</f>
        <v>4.7415286221406569E+92</v>
      </c>
      <c r="TJO28" s="357">
        <f t="shared" ref="TJO28" si="6894">TJM28*$C$28</f>
        <v>4.8837744808048769E+92</v>
      </c>
      <c r="TJQ28" s="357">
        <f t="shared" ref="TJQ28" si="6895">TJO28*$C$28</f>
        <v>5.0302877152290234E+92</v>
      </c>
      <c r="TJS28" s="357">
        <f t="shared" ref="TJS28" si="6896">TJQ28*$C$28</f>
        <v>5.1811963466858943E+92</v>
      </c>
      <c r="TJU28" s="357">
        <f t="shared" ref="TJU28" si="6897">TJS28*$C$28</f>
        <v>5.3366322370864708E+92</v>
      </c>
      <c r="TJW28" s="357">
        <f t="shared" ref="TJW28" si="6898">TJU28*$C$28</f>
        <v>5.4967312041990655E+92</v>
      </c>
      <c r="TJY28" s="357">
        <f t="shared" ref="TJY28" si="6899">TJW28*$C$28</f>
        <v>5.6616331403250373E+92</v>
      </c>
      <c r="TKA28" s="357">
        <f t="shared" ref="TKA28" si="6900">TJY28*$C$28</f>
        <v>5.8314821345347883E+92</v>
      </c>
      <c r="TKC28" s="357">
        <f t="shared" ref="TKC28" si="6901">TKA28*$C$28</f>
        <v>6.0064265985708318E+92</v>
      </c>
      <c r="TKE28" s="357">
        <f t="shared" ref="TKE28" si="6902">TKC28*$C$28</f>
        <v>6.1866193965279568E+92</v>
      </c>
      <c r="TKG28" s="357">
        <f t="shared" ref="TKG28" si="6903">TKE28*$C$28</f>
        <v>6.3722179784237952E+92</v>
      </c>
      <c r="TKI28" s="357">
        <f t="shared" ref="TKI28" si="6904">TKG28*$C$28</f>
        <v>6.5633845177765088E+92</v>
      </c>
      <c r="TKK28" s="357">
        <f t="shared" ref="TKK28" si="6905">TKI28*$C$28</f>
        <v>6.7602860533098045E+92</v>
      </c>
      <c r="TKM28" s="357">
        <f t="shared" ref="TKM28" si="6906">TKK28*$C$28</f>
        <v>6.9630946349090987E+92</v>
      </c>
      <c r="TKO28" s="357">
        <f t="shared" ref="TKO28" si="6907">TKM28*$C$28</f>
        <v>7.1719874739563723E+92</v>
      </c>
      <c r="TKQ28" s="357">
        <f t="shared" ref="TKQ28" si="6908">TKO28*$C$28</f>
        <v>7.3871470981750638E+92</v>
      </c>
      <c r="TKS28" s="357">
        <f t="shared" ref="TKS28" si="6909">TKQ28*$C$28</f>
        <v>7.6087615111203157E+92</v>
      </c>
      <c r="TKU28" s="357">
        <f t="shared" ref="TKU28" si="6910">TKS28*$C$28</f>
        <v>7.8370243564539258E+92</v>
      </c>
      <c r="TKW28" s="357">
        <f t="shared" ref="TKW28" si="6911">TKU28*$C$28</f>
        <v>8.0721350871475435E+92</v>
      </c>
      <c r="TKY28" s="357">
        <f t="shared" ref="TKY28" si="6912">TKW28*$C$28</f>
        <v>8.3142991397619704E+92</v>
      </c>
      <c r="TLA28" s="357">
        <f t="shared" ref="TLA28" si="6913">TKY28*$C$28</f>
        <v>8.5637281139548303E+92</v>
      </c>
      <c r="TLC28" s="357">
        <f t="shared" ref="TLC28" si="6914">TLA28*$C$28</f>
        <v>8.8206399573734753E+92</v>
      </c>
      <c r="TLE28" s="357">
        <f t="shared" ref="TLE28" si="6915">TLC28*$C$28</f>
        <v>9.0852591560946793E+92</v>
      </c>
      <c r="TLG28" s="357">
        <f t="shared" ref="TLG28" si="6916">TLE28*$C$28</f>
        <v>9.3578169307775194E+92</v>
      </c>
      <c r="TLI28" s="357">
        <f t="shared" ref="TLI28" si="6917">TLG28*$C$28</f>
        <v>9.6385514387008453E+92</v>
      </c>
      <c r="TLK28" s="357">
        <f t="shared" ref="TLK28" si="6918">TLI28*$C$28</f>
        <v>9.9277079818618711E+92</v>
      </c>
      <c r="TLM28" s="357">
        <f t="shared" ref="TLM28" si="6919">TLK28*$C$28</f>
        <v>1.0225539221317727E+93</v>
      </c>
      <c r="TLO28" s="357">
        <f t="shared" ref="TLO28" si="6920">TLM28*$C$28</f>
        <v>1.0532305397957259E+93</v>
      </c>
      <c r="TLQ28" s="357">
        <f t="shared" ref="TLQ28" si="6921">TLO28*$C$28</f>
        <v>1.0848274559895977E+93</v>
      </c>
      <c r="TLS28" s="357">
        <f t="shared" ref="TLS28" si="6922">TLQ28*$C$28</f>
        <v>1.1173722796692856E+93</v>
      </c>
      <c r="TLU28" s="357">
        <f t="shared" ref="TLU28" si="6923">TLS28*$C$28</f>
        <v>1.1508934480593641E+93</v>
      </c>
      <c r="TLW28" s="357">
        <f t="shared" ref="TLW28" si="6924">TLU28*$C$28</f>
        <v>1.1854202515011452E+93</v>
      </c>
      <c r="TLY28" s="357">
        <f t="shared" ref="TLY28" si="6925">TLW28*$C$28</f>
        <v>1.2209828590461795E+93</v>
      </c>
      <c r="TMA28" s="357">
        <f t="shared" ref="TMA28" si="6926">TLY28*$C$28</f>
        <v>1.2576123448175649E+93</v>
      </c>
      <c r="TMC28" s="357">
        <f t="shared" ref="TMC28" si="6927">TMA28*$C$28</f>
        <v>1.2953407151620919E+93</v>
      </c>
      <c r="TME28" s="357">
        <f t="shared" ref="TME28" si="6928">TMC28*$C$28</f>
        <v>1.3342009366169547E+93</v>
      </c>
      <c r="TMG28" s="357">
        <f t="shared" ref="TMG28" si="6929">TME28*$C$28</f>
        <v>1.3742269647154634E+93</v>
      </c>
      <c r="TMI28" s="357">
        <f t="shared" ref="TMI28" si="6930">TMG28*$C$28</f>
        <v>1.4154537736569274E+93</v>
      </c>
      <c r="TMK28" s="357">
        <f t="shared" ref="TMK28" si="6931">TMI28*$C$28</f>
        <v>1.4579173868666353E+93</v>
      </c>
      <c r="TMM28" s="357">
        <f t="shared" ref="TMM28" si="6932">TMK28*$C$28</f>
        <v>1.5016549084726345E+93</v>
      </c>
      <c r="TMO28" s="357">
        <f t="shared" ref="TMO28" si="6933">TMM28*$C$28</f>
        <v>1.5467045557268135E+93</v>
      </c>
      <c r="TMQ28" s="357">
        <f t="shared" ref="TMQ28" si="6934">TMO28*$C$28</f>
        <v>1.5931056923986181E+93</v>
      </c>
      <c r="TMS28" s="357">
        <f t="shared" ref="TMS28" si="6935">TMQ28*$C$28</f>
        <v>1.6408988631705767E+93</v>
      </c>
      <c r="TMU28" s="357">
        <f t="shared" ref="TMU28" si="6936">TMS28*$C$28</f>
        <v>1.6901258290656941E+93</v>
      </c>
      <c r="TMW28" s="357">
        <f t="shared" ref="TMW28" si="6937">TMU28*$C$28</f>
        <v>1.7408296039376649E+93</v>
      </c>
      <c r="TMY28" s="357">
        <f t="shared" ref="TMY28" si="6938">TMW28*$C$28</f>
        <v>1.7930544920557949E+93</v>
      </c>
      <c r="TNA28" s="357">
        <f t="shared" ref="TNA28" si="6939">TMY28*$C$28</f>
        <v>1.8468461268174689E+93</v>
      </c>
      <c r="TNC28" s="357">
        <f t="shared" ref="TNC28" si="6940">TNA28*$C$28</f>
        <v>1.902251510621993E+93</v>
      </c>
      <c r="TNE28" s="357">
        <f t="shared" ref="TNE28" si="6941">TNC28*$C$28</f>
        <v>1.9593190559406529E+93</v>
      </c>
      <c r="TNG28" s="357">
        <f t="shared" ref="TNG28" si="6942">TNE28*$C$28</f>
        <v>2.0180986276188725E+93</v>
      </c>
      <c r="TNI28" s="357">
        <f t="shared" ref="TNI28" si="6943">TNG28*$C$28</f>
        <v>2.0786415864474388E+93</v>
      </c>
      <c r="TNK28" s="357">
        <f t="shared" ref="TNK28" si="6944">TNI28*$C$28</f>
        <v>2.141000834040862E+93</v>
      </c>
      <c r="TNM28" s="357">
        <f t="shared" ref="TNM28" si="6945">TNK28*$C$28</f>
        <v>2.2052308590620878E+93</v>
      </c>
      <c r="TNO28" s="357">
        <f t="shared" ref="TNO28" si="6946">TNM28*$C$28</f>
        <v>2.2713877848339503E+93</v>
      </c>
      <c r="TNQ28" s="357">
        <f t="shared" ref="TNQ28" si="6947">TNO28*$C$28</f>
        <v>2.3395294183789691E+93</v>
      </c>
      <c r="TNS28" s="357">
        <f t="shared" ref="TNS28" si="6948">TNQ28*$C$28</f>
        <v>2.409715300930338E+93</v>
      </c>
      <c r="TNU28" s="357">
        <f t="shared" ref="TNU28" si="6949">TNS28*$C$28</f>
        <v>2.4820067599582482E+93</v>
      </c>
      <c r="TNW28" s="357">
        <f t="shared" ref="TNW28" si="6950">TNU28*$C$28</f>
        <v>2.5564669627569958E+93</v>
      </c>
      <c r="TNY28" s="357">
        <f t="shared" ref="TNY28" si="6951">TNW28*$C$28</f>
        <v>2.6331609716397056E+93</v>
      </c>
      <c r="TOA28" s="357">
        <f t="shared" ref="TOA28" si="6952">TNY28*$C$28</f>
        <v>2.7121558007888969E+93</v>
      </c>
      <c r="TOC28" s="357">
        <f t="shared" ref="TOC28" si="6953">TOA28*$C$28</f>
        <v>2.793520474812564E+93</v>
      </c>
      <c r="TOE28" s="357">
        <f t="shared" ref="TOE28" si="6954">TOC28*$C$28</f>
        <v>2.8773260890569411E+93</v>
      </c>
      <c r="TOG28" s="357">
        <f t="shared" ref="TOG28" si="6955">TOE28*$C$28</f>
        <v>2.9636458717286492E+93</v>
      </c>
      <c r="TOI28" s="357">
        <f t="shared" ref="TOI28" si="6956">TOG28*$C$28</f>
        <v>3.0525552478805086E+93</v>
      </c>
      <c r="TOK28" s="357">
        <f t="shared" ref="TOK28" si="6957">TOI28*$C$28</f>
        <v>3.1441319053169237E+93</v>
      </c>
      <c r="TOM28" s="357">
        <f t="shared" ref="TOM28" si="6958">TOK28*$C$28</f>
        <v>3.2384558624764314E+93</v>
      </c>
      <c r="TOO28" s="357">
        <f t="shared" ref="TOO28" si="6959">TOM28*$C$28</f>
        <v>3.3356095383507245E+93</v>
      </c>
      <c r="TOQ28" s="357">
        <f t="shared" ref="TOQ28" si="6960">TOO28*$C$28</f>
        <v>3.4356778245012462E+93</v>
      </c>
      <c r="TOS28" s="357">
        <f t="shared" ref="TOS28" si="6961">TOQ28*$C$28</f>
        <v>3.5387481592362835E+93</v>
      </c>
      <c r="TOU28" s="357">
        <f t="shared" ref="TOU28" si="6962">TOS28*$C$28</f>
        <v>3.6449106040133722E+93</v>
      </c>
      <c r="TOW28" s="357">
        <f t="shared" ref="TOW28" si="6963">TOU28*$C$28</f>
        <v>3.7542579221337737E+93</v>
      </c>
      <c r="TOY28" s="357">
        <f t="shared" ref="TOY28" si="6964">TOW28*$C$28</f>
        <v>3.8668856597977867E+93</v>
      </c>
      <c r="TPA28" s="357">
        <f t="shared" ref="TPA28" si="6965">TOY28*$C$28</f>
        <v>3.9828922295917205E+93</v>
      </c>
      <c r="TPC28" s="357">
        <f t="shared" ref="TPC28" si="6966">TPA28*$C$28</f>
        <v>4.1023789964794721E+93</v>
      </c>
      <c r="TPE28" s="357">
        <f t="shared" ref="TPE28" si="6967">TPC28*$C$28</f>
        <v>4.2254503663738565E+93</v>
      </c>
      <c r="TPG28" s="357">
        <f t="shared" ref="TPG28" si="6968">TPE28*$C$28</f>
        <v>4.352213877365072E+93</v>
      </c>
      <c r="TPI28" s="357">
        <f t="shared" ref="TPI28" si="6969">TPG28*$C$28</f>
        <v>4.482780293686024E+93</v>
      </c>
      <c r="TPK28" s="357">
        <f t="shared" ref="TPK28" si="6970">TPI28*$C$28</f>
        <v>4.6172637024966047E+93</v>
      </c>
      <c r="TPM28" s="357">
        <f t="shared" ref="TPM28" si="6971">TPK28*$C$28</f>
        <v>4.7557816135715033E+93</v>
      </c>
      <c r="TPO28" s="357">
        <f t="shared" ref="TPO28" si="6972">TPM28*$C$28</f>
        <v>4.8984550619786488E+93</v>
      </c>
      <c r="TPQ28" s="357">
        <f t="shared" ref="TPQ28" si="6973">TPO28*$C$28</f>
        <v>5.0454087138380083E+93</v>
      </c>
      <c r="TPS28" s="357">
        <f t="shared" ref="TPS28" si="6974">TPQ28*$C$28</f>
        <v>5.196770975253149E+93</v>
      </c>
      <c r="TPU28" s="357">
        <f t="shared" ref="TPU28" si="6975">TPS28*$C$28</f>
        <v>5.3526741045107437E+93</v>
      </c>
      <c r="TPW28" s="357">
        <f t="shared" ref="TPW28" si="6976">TPU28*$C$28</f>
        <v>5.513254327646066E+93</v>
      </c>
      <c r="TPY28" s="357">
        <f t="shared" ref="TPY28" si="6977">TPW28*$C$28</f>
        <v>5.6786519574754485E+93</v>
      </c>
      <c r="TQA28" s="357">
        <f t="shared" ref="TQA28" si="6978">TPY28*$C$28</f>
        <v>5.8490115161997118E+93</v>
      </c>
      <c r="TQC28" s="357">
        <f t="shared" ref="TQC28" si="6979">TQA28*$C$28</f>
        <v>6.0244818616857035E+93</v>
      </c>
      <c r="TQE28" s="357">
        <f t="shared" ref="TQE28" si="6980">TQC28*$C$28</f>
        <v>6.2052163175362747E+93</v>
      </c>
      <c r="TQG28" s="357">
        <f t="shared" ref="TQG28" si="6981">TQE28*$C$28</f>
        <v>6.3913728070623635E+93</v>
      </c>
      <c r="TQI28" s="357">
        <f t="shared" ref="TQI28" si="6982">TQG28*$C$28</f>
        <v>6.583113991274235E+93</v>
      </c>
      <c r="TQK28" s="357">
        <f t="shared" ref="TQK28" si="6983">TQI28*$C$28</f>
        <v>6.7806074110124619E+93</v>
      </c>
      <c r="TQM28" s="357">
        <f t="shared" ref="TQM28" si="6984">TQK28*$C$28</f>
        <v>6.9840256333428356E+93</v>
      </c>
      <c r="TQO28" s="357">
        <f t="shared" ref="TQO28" si="6985">TQM28*$C$28</f>
        <v>7.193546402343121E+93</v>
      </c>
      <c r="TQQ28" s="357">
        <f t="shared" ref="TQQ28" si="6986">TQO28*$C$28</f>
        <v>7.409352794413415E+93</v>
      </c>
      <c r="TQS28" s="357">
        <f t="shared" ref="TQS28" si="6987">TQQ28*$C$28</f>
        <v>7.6316333782458179E+93</v>
      </c>
      <c r="TQU28" s="357">
        <f t="shared" ref="TQU28" si="6988">TQS28*$C$28</f>
        <v>7.8605823795931924E+93</v>
      </c>
      <c r="TQW28" s="357">
        <f t="shared" ref="TQW28" si="6989">TQU28*$C$28</f>
        <v>8.0963998509809885E+93</v>
      </c>
      <c r="TQY28" s="357">
        <f t="shared" ref="TQY28" si="6990">TQW28*$C$28</f>
        <v>8.339291846510418E+93</v>
      </c>
      <c r="TRA28" s="357">
        <f t="shared" ref="TRA28" si="6991">TQY28*$C$28</f>
        <v>8.5894706019057316E+93</v>
      </c>
      <c r="TRC28" s="357">
        <f t="shared" ref="TRC28" si="6992">TRA28*$C$28</f>
        <v>8.8471547199629035E+93</v>
      </c>
      <c r="TRE28" s="357">
        <f t="shared" ref="TRE28" si="6993">TRC28*$C$28</f>
        <v>9.1125693615617903E+93</v>
      </c>
      <c r="TRG28" s="357">
        <f t="shared" ref="TRG28" si="6994">TRE28*$C$28</f>
        <v>9.3859464424086433E+93</v>
      </c>
      <c r="TRI28" s="357">
        <f t="shared" ref="TRI28" si="6995">TRG28*$C$28</f>
        <v>9.6675248356809027E+93</v>
      </c>
      <c r="TRK28" s="357">
        <f t="shared" ref="TRK28" si="6996">TRI28*$C$28</f>
        <v>9.9575505807513294E+93</v>
      </c>
      <c r="TRM28" s="357">
        <f t="shared" ref="TRM28" si="6997">TRK28*$C$28</f>
        <v>1.0256277098173869E+94</v>
      </c>
      <c r="TRO28" s="357">
        <f t="shared" ref="TRO28" si="6998">TRM28*$C$28</f>
        <v>1.0563965411119085E+94</v>
      </c>
      <c r="TRQ28" s="357">
        <f t="shared" ref="TRQ28" si="6999">TRO28*$C$28</f>
        <v>1.0880884373452659E+94</v>
      </c>
      <c r="TRS28" s="357">
        <f t="shared" ref="TRS28" si="7000">TRQ28*$C$28</f>
        <v>1.1207310904656238E+94</v>
      </c>
      <c r="TRU28" s="357">
        <f t="shared" ref="TRU28" si="7001">TRS28*$C$28</f>
        <v>1.1543530231795926E+94</v>
      </c>
      <c r="TRW28" s="357">
        <f t="shared" ref="TRW28" si="7002">TRU28*$C$28</f>
        <v>1.1889836138749804E+94</v>
      </c>
      <c r="TRY28" s="357">
        <f t="shared" ref="TRY28" si="7003">TRW28*$C$28</f>
        <v>1.2246531222912298E+94</v>
      </c>
      <c r="TSA28" s="357">
        <f t="shared" ref="TSA28" si="7004">TRY28*$C$28</f>
        <v>1.2613927159599667E+94</v>
      </c>
      <c r="TSC28" s="357">
        <f t="shared" ref="TSC28" si="7005">TSA28*$C$28</f>
        <v>1.2992344974387658E+94</v>
      </c>
      <c r="TSE28" s="357">
        <f t="shared" ref="TSE28" si="7006">TSC28*$C$28</f>
        <v>1.3382115323619288E+94</v>
      </c>
      <c r="TSG28" s="357">
        <f t="shared" ref="TSG28" si="7007">TSE28*$C$28</f>
        <v>1.3783578783327867E+94</v>
      </c>
      <c r="TSI28" s="357">
        <f t="shared" ref="TSI28" si="7008">TSG28*$C$28</f>
        <v>1.4197086146827704E+94</v>
      </c>
      <c r="TSK28" s="357">
        <f t="shared" ref="TSK28" si="7009">TSI28*$C$28</f>
        <v>1.4622998731232536E+94</v>
      </c>
      <c r="TSM28" s="357">
        <f t="shared" ref="TSM28" si="7010">TSK28*$C$28</f>
        <v>1.5061688693169512E+94</v>
      </c>
      <c r="TSO28" s="357">
        <f t="shared" ref="TSO28" si="7011">TSM28*$C$28</f>
        <v>1.5513539353964598E+94</v>
      </c>
      <c r="TSQ28" s="357">
        <f t="shared" ref="TSQ28" si="7012">TSO28*$C$28</f>
        <v>1.5978945534583537E+94</v>
      </c>
      <c r="TSS28" s="357">
        <f t="shared" ref="TSS28" si="7013">TSQ28*$C$28</f>
        <v>1.6458313900621043E+94</v>
      </c>
      <c r="TSU28" s="357">
        <f t="shared" ref="TSU28" si="7014">TSS28*$C$28</f>
        <v>1.6952063317639674E+94</v>
      </c>
      <c r="TSW28" s="357">
        <f t="shared" ref="TSW28" si="7015">TSU28*$C$28</f>
        <v>1.7460625217168864E+94</v>
      </c>
      <c r="TSY28" s="357">
        <f t="shared" ref="TSY28" si="7016">TSW28*$C$28</f>
        <v>1.7984443973683931E+94</v>
      </c>
      <c r="TTA28" s="357">
        <f t="shared" ref="TTA28" si="7017">TSY28*$C$28</f>
        <v>1.852397729289445E+94</v>
      </c>
      <c r="TTC28" s="357">
        <f t="shared" ref="TTC28" si="7018">TTA28*$C$28</f>
        <v>1.9079696611681285E+94</v>
      </c>
      <c r="TTE28" s="357">
        <f t="shared" ref="TTE28" si="7019">TTC28*$C$28</f>
        <v>1.9652087510031724E+94</v>
      </c>
      <c r="TTG28" s="357">
        <f t="shared" ref="TTG28" si="7020">TTE28*$C$28</f>
        <v>2.0241650135332676E+94</v>
      </c>
      <c r="TTI28" s="357">
        <f t="shared" ref="TTI28" si="7021">TTG28*$C$28</f>
        <v>2.0848899639392655E+94</v>
      </c>
      <c r="TTK28" s="357">
        <f t="shared" ref="TTK28" si="7022">TTI28*$C$28</f>
        <v>2.1474366628574434E+94</v>
      </c>
      <c r="TTM28" s="357">
        <f t="shared" ref="TTM28" si="7023">TTK28*$C$28</f>
        <v>2.2118597627431669E+94</v>
      </c>
      <c r="TTO28" s="357">
        <f t="shared" ref="TTO28" si="7024">TTM28*$C$28</f>
        <v>2.2782155556254618E+94</v>
      </c>
      <c r="TTQ28" s="357">
        <f t="shared" ref="TTQ28" si="7025">TTO28*$C$28</f>
        <v>2.3465620222942257E+94</v>
      </c>
      <c r="TTS28" s="357">
        <f t="shared" ref="TTS28" si="7026">TTQ28*$C$28</f>
        <v>2.4169588829630526E+94</v>
      </c>
      <c r="TTU28" s="357">
        <f t="shared" ref="TTU28" si="7027">TTS28*$C$28</f>
        <v>2.4894676494519442E+94</v>
      </c>
      <c r="TTW28" s="357">
        <f t="shared" ref="TTW28" si="7028">TTU28*$C$28</f>
        <v>2.5641516789355027E+94</v>
      </c>
      <c r="TTY28" s="357">
        <f t="shared" ref="TTY28" si="7029">TTW28*$C$28</f>
        <v>2.6410762293035677E+94</v>
      </c>
      <c r="TUA28" s="357">
        <f t="shared" ref="TUA28" si="7030">TTY28*$C$28</f>
        <v>2.720308516182675E+94</v>
      </c>
      <c r="TUC28" s="357">
        <f t="shared" ref="TUC28" si="7031">TUA28*$C$28</f>
        <v>2.8019177716681553E+94</v>
      </c>
      <c r="TUE28" s="357">
        <f t="shared" ref="TUE28" si="7032">TUC28*$C$28</f>
        <v>2.8859753048182001E+94</v>
      </c>
      <c r="TUG28" s="357">
        <f t="shared" ref="TUG28" si="7033">TUE28*$C$28</f>
        <v>2.9725545639627461E+94</v>
      </c>
      <c r="TUI28" s="357">
        <f t="shared" ref="TUI28" si="7034">TUG28*$C$28</f>
        <v>3.0617312008816285E+94</v>
      </c>
      <c r="TUK28" s="357">
        <f t="shared" ref="TUK28" si="7035">TUI28*$C$28</f>
        <v>3.1535831369080776E+94</v>
      </c>
      <c r="TUM28" s="357">
        <f t="shared" ref="TUM28" si="7036">TUK28*$C$28</f>
        <v>3.2481906310153201E+94</v>
      </c>
      <c r="TUO28" s="357">
        <f t="shared" ref="TUO28" si="7037">TUM28*$C$28</f>
        <v>3.3456363499457795E+94</v>
      </c>
      <c r="TUQ28" s="357">
        <f t="shared" ref="TUQ28" si="7038">TUO28*$C$28</f>
        <v>3.4460054404441534E+94</v>
      </c>
      <c r="TUS28" s="357">
        <f t="shared" ref="TUS28" si="7039">TUQ28*$C$28</f>
        <v>3.5493856036574777E+94</v>
      </c>
      <c r="TUU28" s="357">
        <f t="shared" ref="TUU28" si="7040">TUS28*$C$28</f>
        <v>3.6558671717672021E+94</v>
      </c>
      <c r="TUW28" s="357">
        <f t="shared" ref="TUW28" si="7041">TUU28*$C$28</f>
        <v>3.7655431869202179E+94</v>
      </c>
      <c r="TUY28" s="357">
        <f t="shared" ref="TUY28" si="7042">TUW28*$C$28</f>
        <v>3.8785094825278247E+94</v>
      </c>
      <c r="TVA28" s="357">
        <f t="shared" ref="TVA28" si="7043">TUY28*$C$28</f>
        <v>3.9948647670036595E+94</v>
      </c>
      <c r="TVC28" s="357">
        <f t="shared" ref="TVC28" si="7044">TVA28*$C$28</f>
        <v>4.1147107100137694E+94</v>
      </c>
      <c r="TVE28" s="357">
        <f t="shared" ref="TVE28" si="7045">TVC28*$C$28</f>
        <v>4.2381520313141827E+94</v>
      </c>
      <c r="TVG28" s="357">
        <f t="shared" ref="TVG28" si="7046">TVE28*$C$28</f>
        <v>4.3652965922536085E+94</v>
      </c>
      <c r="TVI28" s="357">
        <f t="shared" ref="TVI28" si="7047">TVG28*$C$28</f>
        <v>4.4962554900212165E+94</v>
      </c>
      <c r="TVK28" s="357">
        <f t="shared" ref="TVK28" si="7048">TVI28*$C$28</f>
        <v>4.631143154721853E+94</v>
      </c>
      <c r="TVM28" s="357">
        <f t="shared" ref="TVM28" si="7049">TVK28*$C$28</f>
        <v>4.7700774493635087E+94</v>
      </c>
      <c r="TVO28" s="357">
        <f t="shared" ref="TVO28" si="7050">TVM28*$C$28</f>
        <v>4.9131797728444137E+94</v>
      </c>
      <c r="TVQ28" s="357">
        <f t="shared" ref="TVQ28" si="7051">TVO28*$C$28</f>
        <v>5.0605751660297466E+94</v>
      </c>
      <c r="TVS28" s="357">
        <f t="shared" ref="TVS28" si="7052">TVQ28*$C$28</f>
        <v>5.2123924210106391E+94</v>
      </c>
      <c r="TVU28" s="357">
        <f t="shared" ref="TVU28" si="7053">TVS28*$C$28</f>
        <v>5.3687641936409584E+94</v>
      </c>
      <c r="TVW28" s="357">
        <f t="shared" ref="TVW28" si="7054">TVU28*$C$28</f>
        <v>5.5298271194501872E+94</v>
      </c>
      <c r="TVY28" s="357">
        <f t="shared" ref="TVY28" si="7055">TVW28*$C$28</f>
        <v>5.6957219330336933E+94</v>
      </c>
      <c r="TWA28" s="357">
        <f t="shared" ref="TWA28" si="7056">TVY28*$C$28</f>
        <v>5.8665935910247044E+94</v>
      </c>
      <c r="TWC28" s="357">
        <f t="shared" ref="TWC28" si="7057">TWA28*$C$28</f>
        <v>6.0425913987554456E+94</v>
      </c>
      <c r="TWE28" s="357">
        <f t="shared" ref="TWE28" si="7058">TWC28*$C$28</f>
        <v>6.2238691407181092E+94</v>
      </c>
      <c r="TWG28" s="357">
        <f t="shared" ref="TWG28" si="7059">TWE28*$C$28</f>
        <v>6.4105852149396524E+94</v>
      </c>
      <c r="TWI28" s="357">
        <f t="shared" ref="TWI28" si="7060">TWG28*$C$28</f>
        <v>6.6029027713878422E+94</v>
      </c>
      <c r="TWK28" s="357">
        <f t="shared" ref="TWK28" si="7061">TWI28*$C$28</f>
        <v>6.8009898545294774E+94</v>
      </c>
      <c r="TWM28" s="357">
        <f t="shared" ref="TWM28" si="7062">TWK28*$C$28</f>
        <v>7.0050195501653626E+94</v>
      </c>
      <c r="TWO28" s="357">
        <f t="shared" ref="TWO28" si="7063">TWM28*$C$28</f>
        <v>7.215170136670323E+94</v>
      </c>
      <c r="TWQ28" s="357">
        <f t="shared" ref="TWQ28" si="7064">TWO28*$C$28</f>
        <v>7.4316252407704323E+94</v>
      </c>
      <c r="TWS28" s="357">
        <f t="shared" ref="TWS28" si="7065">TWQ28*$C$28</f>
        <v>7.6545739979935462E+94</v>
      </c>
      <c r="TWU28" s="357">
        <f t="shared" ref="TWU28" si="7066">TWS28*$C$28</f>
        <v>7.8842112179333533E+94</v>
      </c>
      <c r="TWW28" s="357">
        <f t="shared" ref="TWW28" si="7067">TWU28*$C$28</f>
        <v>8.1207375544713544E+94</v>
      </c>
      <c r="TWY28" s="357">
        <f t="shared" ref="TWY28" si="7068">TWW28*$C$28</f>
        <v>8.3643596811054957E+94</v>
      </c>
      <c r="TXA28" s="357">
        <f t="shared" ref="TXA28" si="7069">TWY28*$C$28</f>
        <v>8.6152904715386604E+94</v>
      </c>
      <c r="TXC28" s="357">
        <f t="shared" ref="TXC28" si="7070">TXA28*$C$28</f>
        <v>8.8737491856848207E+94</v>
      </c>
      <c r="TXE28" s="357">
        <f t="shared" ref="TXE28" si="7071">TXC28*$C$28</f>
        <v>9.1399616612553661E+94</v>
      </c>
      <c r="TXG28" s="357">
        <f t="shared" ref="TXG28" si="7072">TXE28*$C$28</f>
        <v>9.4141605110930271E+94</v>
      </c>
      <c r="TXI28" s="357">
        <f t="shared" ref="TXI28" si="7073">TXG28*$C$28</f>
        <v>9.6965853264258181E+94</v>
      </c>
      <c r="TXK28" s="357">
        <f t="shared" ref="TXK28" si="7074">TXI28*$C$28</f>
        <v>9.9874828862185932E+94</v>
      </c>
      <c r="TXM28" s="357">
        <f t="shared" ref="TXM28" si="7075">TXK28*$C$28</f>
        <v>1.0287107372805151E+95</v>
      </c>
      <c r="TXO28" s="357">
        <f t="shared" ref="TXO28" si="7076">TXM28*$C$28</f>
        <v>1.0595720593989306E+95</v>
      </c>
      <c r="TXQ28" s="357">
        <f t="shared" ref="TXQ28" si="7077">TXO28*$C$28</f>
        <v>1.0913592211808986E+95</v>
      </c>
      <c r="TXS28" s="357">
        <f t="shared" ref="TXS28" si="7078">TXQ28*$C$28</f>
        <v>1.1240999978163256E+95</v>
      </c>
      <c r="TXU28" s="357">
        <f t="shared" ref="TXU28" si="7079">TXS28*$C$28</f>
        <v>1.1578229977508154E+95</v>
      </c>
      <c r="TXW28" s="357">
        <f t="shared" ref="TXW28" si="7080">TXU28*$C$28</f>
        <v>1.1925576876833399E+95</v>
      </c>
      <c r="TXY28" s="357">
        <f t="shared" ref="TXY28" si="7081">TXW28*$C$28</f>
        <v>1.2283344183138401E+95</v>
      </c>
      <c r="TYA28" s="357">
        <f t="shared" ref="TYA28" si="7082">TXY28*$C$28</f>
        <v>1.2651844508632554E+95</v>
      </c>
      <c r="TYC28" s="357">
        <f t="shared" ref="TYC28" si="7083">TYA28*$C$28</f>
        <v>1.3031399843891531E+95</v>
      </c>
      <c r="TYE28" s="357">
        <f t="shared" ref="TYE28" si="7084">TYC28*$C$28</f>
        <v>1.3422341839208277E+95</v>
      </c>
      <c r="TYG28" s="357">
        <f t="shared" ref="TYG28" si="7085">TYE28*$C$28</f>
        <v>1.3825012094384526E+95</v>
      </c>
      <c r="TYI28" s="357">
        <f t="shared" ref="TYI28" si="7086">TYG28*$C$28</f>
        <v>1.4239762457216061E+95</v>
      </c>
      <c r="TYK28" s="357">
        <f t="shared" ref="TYK28" si="7087">TYI28*$C$28</f>
        <v>1.4666955330932542E+95</v>
      </c>
      <c r="TYM28" s="357">
        <f t="shared" ref="TYM28" si="7088">TYK28*$C$28</f>
        <v>1.5106963990860519E+95</v>
      </c>
      <c r="TYO28" s="357">
        <f t="shared" ref="TYO28" si="7089">TYM28*$C$28</f>
        <v>1.5560172910586335E+95</v>
      </c>
      <c r="TYQ28" s="357">
        <f t="shared" ref="TYQ28" si="7090">TYO28*$C$28</f>
        <v>1.6026978097903925E+95</v>
      </c>
      <c r="TYS28" s="357">
        <f t="shared" ref="TYS28" si="7091">TYQ28*$C$28</f>
        <v>1.6507787440841045E+95</v>
      </c>
      <c r="TYU28" s="357">
        <f t="shared" ref="TYU28" si="7092">TYS28*$C$28</f>
        <v>1.7003021064066275E+95</v>
      </c>
      <c r="TYW28" s="357">
        <f t="shared" ref="TYW28" si="7093">TYU28*$C$28</f>
        <v>1.7513111695988265E+95</v>
      </c>
      <c r="TYY28" s="357">
        <f t="shared" ref="TYY28" si="7094">TYW28*$C$28</f>
        <v>1.8038505046867915E+95</v>
      </c>
      <c r="TZA28" s="357">
        <f t="shared" ref="TZA28" si="7095">TYY28*$C$28</f>
        <v>1.8579660198273953E+95</v>
      </c>
      <c r="TZC28" s="357">
        <f t="shared" ref="TZC28" si="7096">TZA28*$C$28</f>
        <v>1.9137050004222172E+95</v>
      </c>
      <c r="TZE28" s="357">
        <f t="shared" ref="TZE28" si="7097">TZC28*$C$28</f>
        <v>1.9711161504348836E+95</v>
      </c>
      <c r="TZG28" s="357">
        <f t="shared" ref="TZG28" si="7098">TZE28*$C$28</f>
        <v>2.0302496349479302E+95</v>
      </c>
      <c r="TZI28" s="357">
        <f t="shared" ref="TZI28" si="7099">TZG28*$C$28</f>
        <v>2.0911571239963682E+95</v>
      </c>
      <c r="TZK28" s="357">
        <f t="shared" ref="TZK28" si="7100">TZI28*$C$28</f>
        <v>2.1538918377162592E+95</v>
      </c>
      <c r="TZM28" s="357">
        <f t="shared" ref="TZM28" si="7101">TZK28*$C$28</f>
        <v>2.2185085928477469E+95</v>
      </c>
      <c r="TZO28" s="357">
        <f t="shared" ref="TZO28" si="7102">TZM28*$C$28</f>
        <v>2.2850638506331793E+95</v>
      </c>
      <c r="TZQ28" s="357">
        <f t="shared" ref="TZQ28" si="7103">TZO28*$C$28</f>
        <v>2.3536157661521746E+95</v>
      </c>
      <c r="TZS28" s="357">
        <f t="shared" ref="TZS28" si="7104">TZQ28*$C$28</f>
        <v>2.4242242391367398E+95</v>
      </c>
      <c r="TZU28" s="357">
        <f t="shared" ref="TZU28" si="7105">TZS28*$C$28</f>
        <v>2.4969509663108422E+95</v>
      </c>
      <c r="TZW28" s="357">
        <f t="shared" ref="TZW28" si="7106">TZU28*$C$28</f>
        <v>2.5718594953001676E+95</v>
      </c>
      <c r="TZY28" s="357">
        <f t="shared" ref="TZY28" si="7107">TZW28*$C$28</f>
        <v>2.6490152801591728E+95</v>
      </c>
      <c r="UAA28" s="357">
        <f t="shared" ref="UAA28" si="7108">TZY28*$C$28</f>
        <v>2.7284857385639481E+95</v>
      </c>
      <c r="UAC28" s="357">
        <f t="shared" ref="UAC28" si="7109">UAA28*$C$28</f>
        <v>2.8103403107208667E+95</v>
      </c>
      <c r="UAE28" s="357">
        <f t="shared" ref="UAE28" si="7110">UAC28*$C$28</f>
        <v>2.8946505200424927E+95</v>
      </c>
      <c r="UAG28" s="357">
        <f t="shared" ref="UAG28" si="7111">UAE28*$C$28</f>
        <v>2.9814900356437675E+95</v>
      </c>
      <c r="UAI28" s="357">
        <f t="shared" ref="UAI28" si="7112">UAG28*$C$28</f>
        <v>3.0709347367130806E+95</v>
      </c>
      <c r="UAK28" s="357">
        <f t="shared" ref="UAK28" si="7113">UAI28*$C$28</f>
        <v>3.1630627788144732E+95</v>
      </c>
      <c r="UAM28" s="357">
        <f t="shared" ref="UAM28" si="7114">UAK28*$C$28</f>
        <v>3.2579546621789077E+95</v>
      </c>
      <c r="UAO28" s="357">
        <f t="shared" ref="UAO28" si="7115">UAM28*$C$28</f>
        <v>3.3556933020442751E+95</v>
      </c>
      <c r="UAQ28" s="357">
        <f t="shared" ref="UAQ28" si="7116">UAO28*$C$28</f>
        <v>3.4563641011056032E+95</v>
      </c>
      <c r="UAS28" s="357">
        <f t="shared" ref="UAS28" si="7117">UAQ28*$C$28</f>
        <v>3.5600550241387711E+95</v>
      </c>
      <c r="UAU28" s="357">
        <f t="shared" ref="UAU28" si="7118">UAS28*$C$28</f>
        <v>3.6668566748629345E+95</v>
      </c>
      <c r="UAW28" s="357">
        <f t="shared" ref="UAW28" si="7119">UAU28*$C$28</f>
        <v>3.7768623751088229E+95</v>
      </c>
      <c r="UAY28" s="357">
        <f t="shared" ref="UAY28" si="7120">UAW28*$C$28</f>
        <v>3.8901682463620878E+95</v>
      </c>
      <c r="UBA28" s="357">
        <f t="shared" ref="UBA28" si="7121">UAY28*$C$28</f>
        <v>4.0068732937529507E+95</v>
      </c>
      <c r="UBC28" s="357">
        <f t="shared" ref="UBC28" si="7122">UBA28*$C$28</f>
        <v>4.1270794925655393E+95</v>
      </c>
      <c r="UBE28" s="357">
        <f t="shared" ref="UBE28" si="7123">UBC28*$C$28</f>
        <v>4.2508918773425056E+95</v>
      </c>
      <c r="UBG28" s="357">
        <f t="shared" ref="UBG28" si="7124">UBE28*$C$28</f>
        <v>4.3784186336627811E+95</v>
      </c>
      <c r="UBI28" s="357">
        <f t="shared" ref="UBI28" si="7125">UBG28*$C$28</f>
        <v>4.5097711926726649E+95</v>
      </c>
      <c r="UBK28" s="357">
        <f t="shared" ref="UBK28" si="7126">UBI28*$C$28</f>
        <v>4.6450643284528452E+95</v>
      </c>
      <c r="UBM28" s="357">
        <f t="shared" ref="UBM28" si="7127">UBK28*$C$28</f>
        <v>4.7844162583064309E+95</v>
      </c>
      <c r="UBO28" s="357">
        <f t="shared" ref="UBO28" si="7128">UBM28*$C$28</f>
        <v>4.9279487460556242E+95</v>
      </c>
      <c r="UBQ28" s="357">
        <f t="shared" ref="UBQ28" si="7129">UBO28*$C$28</f>
        <v>5.0757872084372932E+95</v>
      </c>
      <c r="UBS28" s="357">
        <f t="shared" ref="UBS28" si="7130">UBQ28*$C$28</f>
        <v>5.2280608246904123E+95</v>
      </c>
      <c r="UBU28" s="357">
        <f t="shared" ref="UBU28" si="7131">UBS28*$C$28</f>
        <v>5.3849026494311249E+95</v>
      </c>
      <c r="UBW28" s="357">
        <f t="shared" ref="UBW28" si="7132">UBU28*$C$28</f>
        <v>5.5464497289140592E+95</v>
      </c>
      <c r="UBY28" s="357">
        <f t="shared" ref="UBY28" si="7133">UBW28*$C$28</f>
        <v>5.7128432207814806E+95</v>
      </c>
      <c r="UCA28" s="357">
        <f t="shared" ref="UCA28" si="7134">UBY28*$C$28</f>
        <v>5.8842285174049246E+95</v>
      </c>
      <c r="UCC28" s="357">
        <f t="shared" ref="UCC28" si="7135">UCA28*$C$28</f>
        <v>6.0607553729270724E+95</v>
      </c>
      <c r="UCE28" s="357">
        <f t="shared" ref="UCE28" si="7136">UCC28*$C$28</f>
        <v>6.2425780341148842E+95</v>
      </c>
      <c r="UCG28" s="357">
        <f t="shared" ref="UCG28" si="7137">UCE28*$C$28</f>
        <v>6.429855375138331E+95</v>
      </c>
      <c r="UCI28" s="357">
        <f t="shared" ref="UCI28" si="7138">UCG28*$C$28</f>
        <v>6.6227510363924806E+95</v>
      </c>
      <c r="UCK28" s="357">
        <f t="shared" ref="UCK28" si="7139">UCI28*$C$28</f>
        <v>6.8214335674842549E+95</v>
      </c>
      <c r="UCM28" s="357">
        <f t="shared" ref="UCM28" si="7140">UCK28*$C$28</f>
        <v>7.0260765745087828E+95</v>
      </c>
      <c r="UCO28" s="357">
        <f t="shared" ref="UCO28" si="7141">UCM28*$C$28</f>
        <v>7.2368588717440463E+95</v>
      </c>
      <c r="UCQ28" s="357">
        <f t="shared" ref="UCQ28" si="7142">UCO28*$C$28</f>
        <v>7.4539646378963675E+95</v>
      </c>
      <c r="UCS28" s="357">
        <f t="shared" ref="UCS28" si="7143">UCQ28*$C$28</f>
        <v>7.6775835770332586E+95</v>
      </c>
      <c r="UCU28" s="357">
        <f t="shared" ref="UCU28" si="7144">UCS28*$C$28</f>
        <v>7.9079110843442563E+95</v>
      </c>
      <c r="UCW28" s="357">
        <f t="shared" ref="UCW28" si="7145">UCU28*$C$28</f>
        <v>8.1451484168745836E+95</v>
      </c>
      <c r="UCY28" s="357">
        <f t="shared" ref="UCY28" si="7146">UCW28*$C$28</f>
        <v>8.3895028693808208E+95</v>
      </c>
      <c r="UDA28" s="357">
        <f t="shared" ref="UDA28" si="7147">UCY28*$C$28</f>
        <v>8.6411879554622462E+95</v>
      </c>
      <c r="UDC28" s="357">
        <f t="shared" ref="UDC28" si="7148">UDA28*$C$28</f>
        <v>8.9004235941261137E+95</v>
      </c>
      <c r="UDE28" s="357">
        <f t="shared" ref="UDE28" si="7149">UDC28*$C$28</f>
        <v>9.167436301949897E+95</v>
      </c>
      <c r="UDG28" s="357">
        <f t="shared" ref="UDG28" si="7150">UDE28*$C$28</f>
        <v>9.4424593910083935E+95</v>
      </c>
      <c r="UDI28" s="357">
        <f t="shared" ref="UDI28" si="7151">UDG28*$C$28</f>
        <v>9.725733172738646E+95</v>
      </c>
      <c r="UDK28" s="357">
        <f t="shared" ref="UDK28" si="7152">UDI28*$C$28</f>
        <v>1.0017505167920805E+96</v>
      </c>
      <c r="UDM28" s="357">
        <f t="shared" ref="UDM28" si="7153">UDK28*$C$28</f>
        <v>1.0318030322958429E+96</v>
      </c>
      <c r="UDO28" s="357">
        <f t="shared" ref="UDO28" si="7154">UDM28*$C$28</f>
        <v>1.0627571232647182E+96</v>
      </c>
      <c r="UDQ28" s="357">
        <f t="shared" ref="UDQ28" si="7155">UDO28*$C$28</f>
        <v>1.0946398369626598E+96</v>
      </c>
      <c r="UDS28" s="357">
        <f t="shared" ref="UDS28" si="7156">UDQ28*$C$28</f>
        <v>1.1274790320715395E+96</v>
      </c>
      <c r="UDU28" s="357">
        <f t="shared" ref="UDU28" si="7157">UDS28*$C$28</f>
        <v>1.1613034030336858E+96</v>
      </c>
      <c r="UDW28" s="357">
        <f t="shared" ref="UDW28" si="7158">UDU28*$C$28</f>
        <v>1.1961425051246964E+96</v>
      </c>
      <c r="UDY28" s="357">
        <f t="shared" ref="UDY28" si="7159">UDW28*$C$28</f>
        <v>1.2320267802784373E+96</v>
      </c>
      <c r="UEA28" s="357">
        <f t="shared" ref="UEA28" si="7160">UDY28*$C$28</f>
        <v>1.2689875836867903E+96</v>
      </c>
      <c r="UEC28" s="357">
        <f t="shared" ref="UEC28" si="7161">UEA28*$C$28</f>
        <v>1.3070572111973942E+96</v>
      </c>
      <c r="UEE28" s="357">
        <f t="shared" ref="UEE28" si="7162">UEC28*$C$28</f>
        <v>1.3462689275333161E+96</v>
      </c>
      <c r="UEG28" s="357">
        <f t="shared" ref="UEG28" si="7163">UEE28*$C$28</f>
        <v>1.3866569953593157E+96</v>
      </c>
      <c r="UEI28" s="357">
        <f t="shared" ref="UEI28" si="7164">UEG28*$C$28</f>
        <v>1.4282567052200951E+96</v>
      </c>
      <c r="UEK28" s="357">
        <f t="shared" ref="UEK28" si="7165">UEI28*$C$28</f>
        <v>1.471104406376698E+96</v>
      </c>
      <c r="UEM28" s="357">
        <f t="shared" ref="UEM28" si="7166">UEK28*$C$28</f>
        <v>1.515237538567999E+96</v>
      </c>
      <c r="UEO28" s="357">
        <f t="shared" ref="UEO28" si="7167">UEM28*$C$28</f>
        <v>1.560694664725039E+96</v>
      </c>
      <c r="UEQ28" s="357">
        <f t="shared" ref="UEQ28" si="7168">UEO28*$C$28</f>
        <v>1.6075155046667902E+96</v>
      </c>
      <c r="UES28" s="357">
        <f t="shared" ref="UES28" si="7169">UEQ28*$C$28</f>
        <v>1.6557409698067939E+96</v>
      </c>
      <c r="UEU28" s="357">
        <f t="shared" ref="UEU28" si="7170">UES28*$C$28</f>
        <v>1.7054131989009979E+96</v>
      </c>
      <c r="UEW28" s="357">
        <f t="shared" ref="UEW28" si="7171">UEU28*$C$28</f>
        <v>1.756575594868028E+96</v>
      </c>
      <c r="UEY28" s="357">
        <f t="shared" ref="UEY28" si="7172">UEW28*$C$28</f>
        <v>1.8092728627140689E+96</v>
      </c>
      <c r="UFA28" s="357">
        <f t="shared" ref="UFA28" si="7173">UEY28*$C$28</f>
        <v>1.863551048595491E+96</v>
      </c>
      <c r="UFC28" s="357">
        <f t="shared" ref="UFC28" si="7174">UFA28*$C$28</f>
        <v>1.9194575800533558E+96</v>
      </c>
      <c r="UFE28" s="357">
        <f t="shared" ref="UFE28" si="7175">UFC28*$C$28</f>
        <v>1.9770413074549566E+96</v>
      </c>
      <c r="UFG28" s="357">
        <f t="shared" ref="UFG28" si="7176">UFE28*$C$28</f>
        <v>2.0363525466786052E+96</v>
      </c>
      <c r="UFI28" s="357">
        <f t="shared" ref="UFI28" si="7177">UFG28*$C$28</f>
        <v>2.0974431230789633E+96</v>
      </c>
      <c r="UFK28" s="357">
        <f t="shared" ref="UFK28" si="7178">UFI28*$C$28</f>
        <v>2.1603664167713323E+96</v>
      </c>
      <c r="UFM28" s="357">
        <f t="shared" ref="UFM28" si="7179">UFK28*$C$28</f>
        <v>2.2251774092744722E+96</v>
      </c>
      <c r="UFO28" s="357">
        <f t="shared" ref="UFO28" si="7180">UFM28*$C$28</f>
        <v>2.2919327315527063E+96</v>
      </c>
      <c r="UFQ28" s="357">
        <f t="shared" ref="UFQ28" si="7181">UFO28*$C$28</f>
        <v>2.3606907134992875E+96</v>
      </c>
      <c r="UFS28" s="357">
        <f t="shared" ref="UFS28" si="7182">UFQ28*$C$28</f>
        <v>2.4315114349042664E+96</v>
      </c>
      <c r="UFU28" s="357">
        <f t="shared" ref="UFU28" si="7183">UFS28*$C$28</f>
        <v>2.5044567779513946E+96</v>
      </c>
      <c r="UFW28" s="357">
        <f t="shared" ref="UFW28" si="7184">UFU28*$C$28</f>
        <v>2.5795904812899366E+96</v>
      </c>
      <c r="UFY28" s="357">
        <f t="shared" ref="UFY28" si="7185">UFW28*$C$28</f>
        <v>2.6569781957286348E+96</v>
      </c>
      <c r="UGA28" s="357">
        <f t="shared" ref="UGA28" si="7186">UFY28*$C$28</f>
        <v>2.736687541600494E+96</v>
      </c>
      <c r="UGC28" s="357">
        <f t="shared" ref="UGC28" si="7187">UGA28*$C$28</f>
        <v>2.8187881678485089E+96</v>
      </c>
      <c r="UGE28" s="357">
        <f t="shared" ref="UGE28" si="7188">UGC28*$C$28</f>
        <v>2.9033518128839644E+96</v>
      </c>
      <c r="UGG28" s="357">
        <f t="shared" ref="UGG28" si="7189">UGE28*$C$28</f>
        <v>2.9904523672704835E+96</v>
      </c>
      <c r="UGI28" s="357">
        <f t="shared" ref="UGI28" si="7190">UGG28*$C$28</f>
        <v>3.0801659382885982E+96</v>
      </c>
      <c r="UGK28" s="357">
        <f t="shared" ref="UGK28" si="7191">UGI28*$C$28</f>
        <v>3.1725709164372563E+96</v>
      </c>
      <c r="UGM28" s="357">
        <f t="shared" ref="UGM28" si="7192">UGK28*$C$28</f>
        <v>3.2677480439303741E+96</v>
      </c>
      <c r="UGO28" s="357">
        <f t="shared" ref="UGO28" si="7193">UGM28*$C$28</f>
        <v>3.3657804852482852E+96</v>
      </c>
      <c r="UGQ28" s="357">
        <f t="shared" ref="UGQ28" si="7194">UGO28*$C$28</f>
        <v>3.4667538998057341E+96</v>
      </c>
      <c r="UGS28" s="357">
        <f t="shared" ref="UGS28" si="7195">UGQ28*$C$28</f>
        <v>3.5707565167999064E+96</v>
      </c>
      <c r="UGU28" s="357">
        <f t="shared" ref="UGU28" si="7196">UGS28*$C$28</f>
        <v>3.6778792123039037E+96</v>
      </c>
      <c r="UGW28" s="357">
        <f t="shared" ref="UGW28" si="7197">UGU28*$C$28</f>
        <v>3.7882155886730207E+96</v>
      </c>
      <c r="UGY28" s="357">
        <f t="shared" ref="UGY28" si="7198">UGW28*$C$28</f>
        <v>3.9018620563332113E+96</v>
      </c>
      <c r="UHA28" s="357">
        <f t="shared" ref="UHA28" si="7199">UGY28*$C$28</f>
        <v>4.0189179180232075E+96</v>
      </c>
      <c r="UHC28" s="357">
        <f t="shared" ref="UHC28" si="7200">UHA28*$C$28</f>
        <v>4.1394854555639041E+96</v>
      </c>
      <c r="UHE28" s="357">
        <f t="shared" ref="UHE28" si="7201">UHC28*$C$28</f>
        <v>4.2636700192308213E+96</v>
      </c>
      <c r="UHG28" s="357">
        <f t="shared" ref="UHG28" si="7202">UHE28*$C$28</f>
        <v>4.3915801198077465E+96</v>
      </c>
      <c r="UHI28" s="357">
        <f t="shared" ref="UHI28" si="7203">UHG28*$C$28</f>
        <v>4.5233275234019791E+96</v>
      </c>
      <c r="UHK28" s="357">
        <f t="shared" ref="UHK28" si="7204">UHI28*$C$28</f>
        <v>4.6590273491040384E+96</v>
      </c>
      <c r="UHM28" s="357">
        <f t="shared" ref="UHM28" si="7205">UHK28*$C$28</f>
        <v>4.7987981695771595E+96</v>
      </c>
      <c r="UHO28" s="357">
        <f t="shared" ref="UHO28" si="7206">UHM28*$C$28</f>
        <v>4.9427621146644741E+96</v>
      </c>
      <c r="UHQ28" s="357">
        <f t="shared" ref="UHQ28" si="7207">UHO28*$C$28</f>
        <v>5.0910449781044086E+96</v>
      </c>
      <c r="UHS28" s="357">
        <f t="shared" ref="UHS28" si="7208">UHQ28*$C$28</f>
        <v>5.2437763274475407E+96</v>
      </c>
      <c r="UHU28" s="357">
        <f t="shared" ref="UHU28" si="7209">UHS28*$C$28</f>
        <v>5.4010896172709668E+96</v>
      </c>
      <c r="UHW28" s="357">
        <f t="shared" ref="UHW28" si="7210">UHU28*$C$28</f>
        <v>5.5631223057890956E+96</v>
      </c>
      <c r="UHY28" s="357">
        <f t="shared" ref="UHY28" si="7211">UHW28*$C$28</f>
        <v>5.7300159749627686E+96</v>
      </c>
      <c r="UIA28" s="357">
        <f t="shared" ref="UIA28" si="7212">UHY28*$C$28</f>
        <v>5.901916454211652E+96</v>
      </c>
      <c r="UIC28" s="357">
        <f t="shared" ref="UIC28" si="7213">UIA28*$C$28</f>
        <v>6.0789739478380021E+96</v>
      </c>
      <c r="UIE28" s="357">
        <f t="shared" ref="UIE28" si="7214">UIC28*$C$28</f>
        <v>6.261343166273142E+96</v>
      </c>
      <c r="UIG28" s="357">
        <f t="shared" ref="UIG28" si="7215">UIE28*$C$28</f>
        <v>6.4491834612613367E+96</v>
      </c>
      <c r="UII28" s="357">
        <f t="shared" ref="UII28" si="7216">UIG28*$C$28</f>
        <v>6.642658965099177E+96</v>
      </c>
      <c r="UIK28" s="357">
        <f t="shared" ref="UIK28" si="7217">UII28*$C$28</f>
        <v>6.8419387340521523E+96</v>
      </c>
      <c r="UIM28" s="357">
        <f t="shared" ref="UIM28" si="7218">UIK28*$C$28</f>
        <v>7.0471968960737173E+96</v>
      </c>
      <c r="UIO28" s="357">
        <f t="shared" ref="UIO28" si="7219">UIM28*$C$28</f>
        <v>7.2586128029559292E+96</v>
      </c>
      <c r="UIQ28" s="357">
        <f t="shared" ref="UIQ28" si="7220">UIO28*$C$28</f>
        <v>7.4763711870446069E+96</v>
      </c>
      <c r="UIS28" s="357">
        <f t="shared" ref="UIS28" si="7221">UIQ28*$C$28</f>
        <v>7.7006623226559453E+96</v>
      </c>
      <c r="UIU28" s="357">
        <f t="shared" ref="UIU28" si="7222">UIS28*$C$28</f>
        <v>7.9316821923356237E+96</v>
      </c>
      <c r="UIW28" s="357">
        <f t="shared" ref="UIW28" si="7223">UIU28*$C$28</f>
        <v>8.1696326581056931E+96</v>
      </c>
      <c r="UIY28" s="357">
        <f t="shared" ref="UIY28" si="7224">UIW28*$C$28</f>
        <v>8.4147216378488636E+96</v>
      </c>
      <c r="UJA28" s="357">
        <f t="shared" ref="UJA28" si="7225">UIY28*$C$28</f>
        <v>8.6671632869843295E+96</v>
      </c>
      <c r="UJC28" s="357">
        <f t="shared" ref="UJC28" si="7226">UJA28*$C$28</f>
        <v>8.9271781855938595E+96</v>
      </c>
      <c r="UJE28" s="357">
        <f t="shared" ref="UJE28" si="7227">UJC28*$C$28</f>
        <v>9.1949935311616754E+96</v>
      </c>
      <c r="UJG28" s="357">
        <f t="shared" ref="UJG28" si="7228">UJE28*$C$28</f>
        <v>9.4708433370965259E+96</v>
      </c>
      <c r="UJI28" s="357">
        <f t="shared" ref="UJI28" si="7229">UJG28*$C$28</f>
        <v>9.7549686372094212E+96</v>
      </c>
      <c r="UJK28" s="357">
        <f t="shared" ref="UJK28" si="7230">UJI28*$C$28</f>
        <v>1.0047617696325704E+97</v>
      </c>
      <c r="UJM28" s="357">
        <f t="shared" ref="UJM28" si="7231">UJK28*$C$28</f>
        <v>1.0349046227215474E+97</v>
      </c>
      <c r="UJO28" s="357">
        <f t="shared" ref="UJO28" si="7232">UJM28*$C$28</f>
        <v>1.0659517614031939E+97</v>
      </c>
      <c r="UJQ28" s="357">
        <f t="shared" ref="UJQ28" si="7233">UJO28*$C$28</f>
        <v>1.0979303142452898E+97</v>
      </c>
      <c r="UJS28" s="357">
        <f t="shared" ref="UJS28" si="7234">UJQ28*$C$28</f>
        <v>1.1308682236726485E+97</v>
      </c>
      <c r="UJU28" s="357">
        <f t="shared" ref="UJU28" si="7235">UJS28*$C$28</f>
        <v>1.1647942703828279E+97</v>
      </c>
      <c r="UJW28" s="357">
        <f t="shared" ref="UJW28" si="7236">UJU28*$C$28</f>
        <v>1.1997380984943127E+97</v>
      </c>
      <c r="UJY28" s="357">
        <f t="shared" ref="UJY28" si="7237">UJW28*$C$28</f>
        <v>1.2357302414491421E+97</v>
      </c>
      <c r="UKA28" s="357">
        <f t="shared" ref="UKA28" si="7238">UJY28*$C$28</f>
        <v>1.2728021486926165E+97</v>
      </c>
      <c r="UKC28" s="357">
        <f t="shared" ref="UKC28" si="7239">UKA28*$C$28</f>
        <v>1.3109862131533951E+97</v>
      </c>
      <c r="UKE28" s="357">
        <f t="shared" ref="UKE28" si="7240">UKC28*$C$28</f>
        <v>1.3503157995479971E+97</v>
      </c>
      <c r="UKG28" s="357">
        <f t="shared" ref="UKG28" si="7241">UKE28*$C$28</f>
        <v>1.390825273534437E+97</v>
      </c>
      <c r="UKI28" s="357">
        <f t="shared" ref="UKI28" si="7242">UKG28*$C$28</f>
        <v>1.4325500317404702E+97</v>
      </c>
      <c r="UKK28" s="357">
        <f t="shared" ref="UKK28" si="7243">UKI28*$C$28</f>
        <v>1.4755265326926843E+97</v>
      </c>
      <c r="UKM28" s="357">
        <f t="shared" ref="UKM28" si="7244">UKK28*$C$28</f>
        <v>1.5197923286734648E+97</v>
      </c>
      <c r="UKO28" s="357">
        <f t="shared" ref="UKO28" si="7245">UKM28*$C$28</f>
        <v>1.5653860985336688E+97</v>
      </c>
      <c r="UKQ28" s="357">
        <f t="shared" ref="UKQ28" si="7246">UKO28*$C$28</f>
        <v>1.6123476814896789E+97</v>
      </c>
      <c r="UKS28" s="357">
        <f t="shared" ref="UKS28" si="7247">UKQ28*$C$28</f>
        <v>1.6607181119343693E+97</v>
      </c>
      <c r="UKU28" s="357">
        <f t="shared" ref="UKU28" si="7248">UKS28*$C$28</f>
        <v>1.7105396552924004E+97</v>
      </c>
      <c r="UKW28" s="357">
        <f t="shared" ref="UKW28" si="7249">UKU28*$C$28</f>
        <v>1.7618558449511727E+97</v>
      </c>
      <c r="UKY28" s="357">
        <f t="shared" ref="UKY28" si="7250">UKW28*$C$28</f>
        <v>1.8147115202997079E+97</v>
      </c>
      <c r="ULA28" s="357">
        <f t="shared" ref="ULA28" si="7251">UKY28*$C$28</f>
        <v>1.8691528659086989E+97</v>
      </c>
      <c r="ULC28" s="357">
        <f t="shared" ref="ULC28" si="7252">ULA28*$C$28</f>
        <v>1.9252274518859599E+97</v>
      </c>
      <c r="ULE28" s="357">
        <f t="shared" ref="ULE28" si="7253">ULC28*$C$28</f>
        <v>1.9829842754425386E+97</v>
      </c>
      <c r="ULG28" s="357">
        <f t="shared" ref="ULG28" si="7254">ULE28*$C$28</f>
        <v>2.0424738037058148E+97</v>
      </c>
      <c r="ULI28" s="357">
        <f t="shared" ref="ULI28" si="7255">ULG28*$C$28</f>
        <v>2.1037480178169894E+97</v>
      </c>
      <c r="ULK28" s="357">
        <f t="shared" ref="ULK28" si="7256">ULI28*$C$28</f>
        <v>2.1668604583514992E+97</v>
      </c>
      <c r="ULM28" s="357">
        <f t="shared" ref="ULM28" si="7257">ULK28*$C$28</f>
        <v>2.2318662721020444E+97</v>
      </c>
      <c r="ULO28" s="357">
        <f t="shared" ref="ULO28" si="7258">ULM28*$C$28</f>
        <v>2.2988222602651057E+97</v>
      </c>
      <c r="ULQ28" s="357">
        <f t="shared" ref="ULQ28" si="7259">ULO28*$C$28</f>
        <v>2.3677869280730589E+97</v>
      </c>
      <c r="ULS28" s="357">
        <f t="shared" ref="ULS28" si="7260">ULQ28*$C$28</f>
        <v>2.4388205359152509E+97</v>
      </c>
      <c r="ULU28" s="357">
        <f t="shared" ref="ULU28" si="7261">ULS28*$C$28</f>
        <v>2.5119851519927084E+97</v>
      </c>
      <c r="ULW28" s="357">
        <f t="shared" ref="ULW28" si="7262">ULU28*$C$28</f>
        <v>2.5873447065524898E+97</v>
      </c>
      <c r="ULY28" s="357">
        <f t="shared" ref="ULY28" si="7263">ULW28*$C$28</f>
        <v>2.6649650477490644E+97</v>
      </c>
      <c r="UMA28" s="357">
        <f t="shared" ref="UMA28" si="7264">ULY28*$C$28</f>
        <v>2.7449139991815365E+97</v>
      </c>
      <c r="UMC28" s="357">
        <f t="shared" ref="UMC28" si="7265">UMA28*$C$28</f>
        <v>2.8272614191569826E+97</v>
      </c>
      <c r="UME28" s="357">
        <f t="shared" ref="UME28" si="7266">UMC28*$C$28</f>
        <v>2.912079261731692E+97</v>
      </c>
      <c r="UMG28" s="357">
        <f t="shared" ref="UMG28" si="7267">UME28*$C$28</f>
        <v>2.9994416395836429E+97</v>
      </c>
      <c r="UMI28" s="357">
        <f t="shared" ref="UMI28" si="7268">UMG28*$C$28</f>
        <v>3.0894248887711521E+97</v>
      </c>
      <c r="UMK28" s="357">
        <f t="shared" ref="UMK28" si="7269">UMI28*$C$28</f>
        <v>3.1821076354342866E+97</v>
      </c>
      <c r="UMM28" s="357">
        <f t="shared" ref="UMM28" si="7270">UMK28*$C$28</f>
        <v>3.2775708644973152E+97</v>
      </c>
      <c r="UMO28" s="357">
        <f t="shared" ref="UMO28" si="7271">UMM28*$C$28</f>
        <v>3.3758979904322346E+97</v>
      </c>
      <c r="UMQ28" s="357">
        <f t="shared" ref="UMQ28" si="7272">UMO28*$C$28</f>
        <v>3.4771749301452014E+97</v>
      </c>
      <c r="UMS28" s="357">
        <f t="shared" ref="UMS28" si="7273">UMQ28*$C$28</f>
        <v>3.5814901780495577E+97</v>
      </c>
      <c r="UMU28" s="357">
        <f t="shared" ref="UMU28" si="7274">UMS28*$C$28</f>
        <v>3.6889348833910446E+97</v>
      </c>
      <c r="UMW28" s="357">
        <f t="shared" ref="UMW28" si="7275">UMU28*$C$28</f>
        <v>3.7996029298927763E+97</v>
      </c>
      <c r="UMY28" s="357">
        <f t="shared" ref="UMY28" si="7276">UMW28*$C$28</f>
        <v>3.9135910177895595E+97</v>
      </c>
      <c r="UNA28" s="357">
        <f t="shared" ref="UNA28" si="7277">UMY28*$C$28</f>
        <v>4.0309987483232466E+97</v>
      </c>
      <c r="UNC28" s="357">
        <f t="shared" ref="UNC28" si="7278">UNA28*$C$28</f>
        <v>4.151928710772944E+97</v>
      </c>
      <c r="UNE28" s="357">
        <f t="shared" ref="UNE28" si="7279">UNC28*$C$28</f>
        <v>4.2764865720961326E+97</v>
      </c>
      <c r="UNG28" s="357">
        <f t="shared" ref="UNG28" si="7280">UNE28*$C$28</f>
        <v>4.4047811692590166E+97</v>
      </c>
      <c r="UNI28" s="357">
        <f t="shared" ref="UNI28" si="7281">UNG28*$C$28</f>
        <v>4.5369246043367871E+97</v>
      </c>
      <c r="UNK28" s="357">
        <f t="shared" ref="UNK28" si="7282">UNI28*$C$28</f>
        <v>4.6730323424668906E+97</v>
      </c>
      <c r="UNM28" s="357">
        <f t="shared" ref="UNM28" si="7283">UNK28*$C$28</f>
        <v>4.8132233127408976E+97</v>
      </c>
      <c r="UNO28" s="357">
        <f t="shared" ref="UNO28" si="7284">UNM28*$C$28</f>
        <v>4.9576200121231248E+97</v>
      </c>
      <c r="UNQ28" s="357">
        <f t="shared" ref="UNQ28" si="7285">UNO28*$C$28</f>
        <v>5.1063486124868187E+97</v>
      </c>
      <c r="UNS28" s="357">
        <f t="shared" ref="UNS28" si="7286">UNQ28*$C$28</f>
        <v>5.2595390708614231E+97</v>
      </c>
      <c r="UNU28" s="357">
        <f t="shared" ref="UNU28" si="7287">UNS28*$C$28</f>
        <v>5.4173252429872662E+97</v>
      </c>
      <c r="UNW28" s="357">
        <f t="shared" ref="UNW28" si="7288">UNU28*$C$28</f>
        <v>5.5798450002768843E+97</v>
      </c>
      <c r="UNY28" s="357">
        <f t="shared" ref="UNY28" si="7289">UNW28*$C$28</f>
        <v>5.7472403502851913E+97</v>
      </c>
      <c r="UOA28" s="357">
        <f t="shared" ref="UOA28" si="7290">UNY28*$C$28</f>
        <v>5.919657560793747E+97</v>
      </c>
      <c r="UOC28" s="357">
        <f t="shared" ref="UOC28" si="7291">UOA28*$C$28</f>
        <v>6.0972472876175593E+97</v>
      </c>
      <c r="UOE28" s="357">
        <f t="shared" ref="UOE28" si="7292">UOC28*$C$28</f>
        <v>6.2801647062460865E+97</v>
      </c>
      <c r="UOG28" s="357">
        <f t="shared" ref="UOG28" si="7293">UOE28*$C$28</f>
        <v>6.4685696474334694E+97</v>
      </c>
      <c r="UOI28" s="357">
        <f t="shared" ref="UOI28" si="7294">UOG28*$C$28</f>
        <v>6.6626267368564736E+97</v>
      </c>
      <c r="UOK28" s="357">
        <f t="shared" ref="UOK28" si="7295">UOI28*$C$28</f>
        <v>6.8625055389621679E+97</v>
      </c>
      <c r="UOM28" s="357">
        <f t="shared" ref="UOM28" si="7296">UOK28*$C$28</f>
        <v>7.0683807051310327E+97</v>
      </c>
      <c r="UOO28" s="357">
        <f t="shared" ref="UOO28" si="7297">UOM28*$C$28</f>
        <v>7.2804321262849636E+97</v>
      </c>
      <c r="UOQ28" s="357">
        <f t="shared" ref="UOQ28" si="7298">UOO28*$C$28</f>
        <v>7.498845090073513E+97</v>
      </c>
      <c r="UOS28" s="357">
        <f t="shared" ref="UOS28" si="7299">UOQ28*$C$28</f>
        <v>7.7238104427757192E+97</v>
      </c>
      <c r="UOU28" s="357">
        <f t="shared" ref="UOU28" si="7300">UOS28*$C$28</f>
        <v>7.9555247560589913E+97</v>
      </c>
      <c r="UOW28" s="357">
        <f t="shared" ref="UOW28" si="7301">UOU28*$C$28</f>
        <v>8.1941904987407616E+97</v>
      </c>
      <c r="UOY28" s="357">
        <f t="shared" ref="UOY28" si="7302">UOW28*$C$28</f>
        <v>8.4400162137029846E+97</v>
      </c>
      <c r="UPA28" s="357">
        <f t="shared" ref="UPA28" si="7303">UOY28*$C$28</f>
        <v>8.6932167001140737E+97</v>
      </c>
      <c r="UPC28" s="357">
        <f t="shared" ref="UPC28" si="7304">UPA28*$C$28</f>
        <v>8.9540132011174964E+97</v>
      </c>
      <c r="UPE28" s="357">
        <f t="shared" ref="UPE28" si="7305">UPC28*$C$28</f>
        <v>9.2226335971510218E+97</v>
      </c>
      <c r="UPG28" s="357">
        <f t="shared" ref="UPG28" si="7306">UPE28*$C$28</f>
        <v>9.499312605065553E+97</v>
      </c>
      <c r="UPI28" s="357">
        <f t="shared" ref="UPI28" si="7307">UPG28*$C$28</f>
        <v>9.7842919832175203E+97</v>
      </c>
      <c r="UPK28" s="357">
        <f t="shared" ref="UPK28" si="7308">UPI28*$C$28</f>
        <v>1.0077820742714046E+98</v>
      </c>
      <c r="UPM28" s="357">
        <f t="shared" ref="UPM28" si="7309">UPK28*$C$28</f>
        <v>1.0380155364995467E+98</v>
      </c>
      <c r="UPO28" s="357">
        <f t="shared" ref="UPO28" si="7310">UPM28*$C$28</f>
        <v>1.0691560025945332E+98</v>
      </c>
      <c r="UPQ28" s="357">
        <f t="shared" ref="UPQ28" si="7311">UPO28*$C$28</f>
        <v>1.1012306826723692E+98</v>
      </c>
      <c r="UPS28" s="357">
        <f t="shared" ref="UPS28" si="7312">UPQ28*$C$28</f>
        <v>1.1342676031525402E+98</v>
      </c>
      <c r="UPU28" s="357">
        <f t="shared" ref="UPU28" si="7313">UPS28*$C$28</f>
        <v>1.1682956312471164E+98</v>
      </c>
      <c r="UPW28" s="357">
        <f t="shared" ref="UPW28" si="7314">UPU28*$C$28</f>
        <v>1.2033445001845299E+98</v>
      </c>
      <c r="UPY28" s="357">
        <f t="shared" ref="UPY28" si="7315">UPW28*$C$28</f>
        <v>1.2394448351900659E+98</v>
      </c>
      <c r="UQA28" s="357">
        <f t="shared" ref="UQA28" si="7316">UPY28*$C$28</f>
        <v>1.276628180245768E+98</v>
      </c>
      <c r="UQC28" s="357">
        <f t="shared" ref="UQC28" si="7317">UQA28*$C$28</f>
        <v>1.314927025653141E+98</v>
      </c>
      <c r="UQE28" s="357">
        <f t="shared" ref="UQE28" si="7318">UQC28*$C$28</f>
        <v>1.3543748364227353E+98</v>
      </c>
      <c r="UQG28" s="357">
        <f t="shared" ref="UQG28" si="7319">UQE28*$C$28</f>
        <v>1.3950060815154173E+98</v>
      </c>
      <c r="UQI28" s="357">
        <f t="shared" ref="UQI28" si="7320">UQG28*$C$28</f>
        <v>1.4368562639608799E+98</v>
      </c>
      <c r="UQK28" s="357">
        <f t="shared" ref="UQK28" si="7321">UQI28*$C$28</f>
        <v>1.4799619518797063E+98</v>
      </c>
      <c r="UQM28" s="357">
        <f t="shared" ref="UQM28" si="7322">UQK28*$C$28</f>
        <v>1.5243608104360974E+98</v>
      </c>
      <c r="UQO28" s="357">
        <f t="shared" ref="UQO28" si="7323">UQM28*$C$28</f>
        <v>1.5700916347491804E+98</v>
      </c>
      <c r="UQQ28" s="357">
        <f t="shared" ref="UQQ28" si="7324">UQO28*$C$28</f>
        <v>1.617194383791656E+98</v>
      </c>
      <c r="UQS28" s="357">
        <f t="shared" ref="UQS28" si="7325">UQQ28*$C$28</f>
        <v>1.6657102153054057E+98</v>
      </c>
      <c r="UQU28" s="357">
        <f t="shared" ref="UQU28" si="7326">UQS28*$C$28</f>
        <v>1.715681521764568E+98</v>
      </c>
      <c r="UQW28" s="357">
        <f t="shared" ref="UQW28" si="7327">UQU28*$C$28</f>
        <v>1.7671519674175051E+98</v>
      </c>
      <c r="UQY28" s="357">
        <f t="shared" ref="UQY28" si="7328">UQW28*$C$28</f>
        <v>1.8201665264400303E+98</v>
      </c>
      <c r="URA28" s="357">
        <f t="shared" ref="URA28" si="7329">UQY28*$C$28</f>
        <v>1.8747715222332311E+98</v>
      </c>
      <c r="URC28" s="357">
        <f t="shared" ref="URC28" si="7330">URA28*$C$28</f>
        <v>1.9310146679002281E+98</v>
      </c>
      <c r="URE28" s="357">
        <f t="shared" ref="URE28" si="7331">URC28*$C$28</f>
        <v>1.988945107937235E+98</v>
      </c>
      <c r="URG28" s="357">
        <f t="shared" ref="URG28" si="7332">URE28*$C$28</f>
        <v>2.0486134611753522E+98</v>
      </c>
      <c r="URI28" s="357">
        <f t="shared" ref="URI28" si="7333">URG28*$C$28</f>
        <v>2.110071865010613E+98</v>
      </c>
      <c r="URK28" s="357">
        <f t="shared" ref="URK28" si="7334">URI28*$C$28</f>
        <v>2.1733740209609313E+98</v>
      </c>
      <c r="URM28" s="357">
        <f t="shared" ref="URM28" si="7335">URK28*$C$28</f>
        <v>2.2385752415897594E+98</v>
      </c>
      <c r="URO28" s="357">
        <f t="shared" ref="URO28" si="7336">URM28*$C$28</f>
        <v>2.3057324988374523E+98</v>
      </c>
      <c r="URQ28" s="357">
        <f t="shared" ref="URQ28" si="7337">URO28*$C$28</f>
        <v>2.3749044738025759E+98</v>
      </c>
      <c r="URS28" s="357">
        <f t="shared" ref="URS28" si="7338">URQ28*$C$28</f>
        <v>2.446151608016653E+98</v>
      </c>
      <c r="URU28" s="357">
        <f t="shared" ref="URU28" si="7339">URS28*$C$28</f>
        <v>2.5195361562571528E+98</v>
      </c>
      <c r="URW28" s="357">
        <f t="shared" ref="URW28" si="7340">URU28*$C$28</f>
        <v>2.5951222409448675E+98</v>
      </c>
      <c r="URY28" s="357">
        <f t="shared" ref="URY28" si="7341">URW28*$C$28</f>
        <v>2.6729759081732134E+98</v>
      </c>
      <c r="USA28" s="357">
        <f t="shared" ref="USA28" si="7342">URY28*$C$28</f>
        <v>2.7531651854184096E+98</v>
      </c>
      <c r="USC28" s="357">
        <f t="shared" ref="USC28" si="7343">USA28*$C$28</f>
        <v>2.8357601409809619E+98</v>
      </c>
      <c r="USE28" s="357">
        <f t="shared" ref="USE28" si="7344">USC28*$C$28</f>
        <v>2.9208329452103909E+98</v>
      </c>
      <c r="USG28" s="357">
        <f t="shared" ref="USG28" si="7345">USE28*$C$28</f>
        <v>3.0084579335667028E+98</v>
      </c>
      <c r="USI28" s="357">
        <f t="shared" ref="USI28" si="7346">USG28*$C$28</f>
        <v>3.0987116715737038E+98</v>
      </c>
      <c r="USK28" s="357">
        <f t="shared" ref="USK28" si="7347">USI28*$C$28</f>
        <v>3.191673021720915E+98</v>
      </c>
      <c r="USM28" s="357">
        <f t="shared" ref="USM28" si="7348">USK28*$C$28</f>
        <v>3.2874232123725427E+98</v>
      </c>
      <c r="USO28" s="357">
        <f t="shared" ref="USO28" si="7349">USM28*$C$28</f>
        <v>3.3860459087437191E+98</v>
      </c>
      <c r="USQ28" s="357">
        <f t="shared" ref="USQ28" si="7350">USO28*$C$28</f>
        <v>3.4876272860060309E+98</v>
      </c>
      <c r="USS28" s="357">
        <f t="shared" ref="USS28" si="7351">USQ28*$C$28</f>
        <v>3.5922561045862119E+98</v>
      </c>
      <c r="USU28" s="357">
        <f t="shared" ref="USU28" si="7352">USS28*$C$28</f>
        <v>3.7000237877237983E+98</v>
      </c>
      <c r="USW28" s="357">
        <f t="shared" ref="USW28" si="7353">USU28*$C$28</f>
        <v>3.8110245013555124E+98</v>
      </c>
      <c r="USY28" s="357">
        <f t="shared" ref="USY28" si="7354">USW28*$C$28</f>
        <v>3.9253552363961775E+98</v>
      </c>
      <c r="UTA28" s="357">
        <f t="shared" ref="UTA28" si="7355">USY28*$C$28</f>
        <v>4.0431158934880632E+98</v>
      </c>
      <c r="UTC28" s="357">
        <f t="shared" ref="UTC28" si="7356">UTA28*$C$28</f>
        <v>4.1644093702927054E+98</v>
      </c>
      <c r="UTE28" s="357">
        <f t="shared" ref="UTE28" si="7357">UTC28*$C$28</f>
        <v>4.2893416514014865E+98</v>
      </c>
      <c r="UTG28" s="357">
        <f t="shared" ref="UTG28" si="7358">UTE28*$C$28</f>
        <v>4.4180219009435309E+98</v>
      </c>
      <c r="UTI28" s="357">
        <f t="shared" ref="UTI28" si="7359">UTG28*$C$28</f>
        <v>4.5505625579718366E+98</v>
      </c>
      <c r="UTK28" s="357">
        <f t="shared" ref="UTK28" si="7360">UTI28*$C$28</f>
        <v>4.6870794347109918E+98</v>
      </c>
      <c r="UTM28" s="357">
        <f t="shared" ref="UTM28" si="7361">UTK28*$C$28</f>
        <v>4.8276918177523219E+98</v>
      </c>
      <c r="UTO28" s="357">
        <f t="shared" ref="UTO28" si="7362">UTM28*$C$28</f>
        <v>4.9725225722848914E+98</v>
      </c>
      <c r="UTQ28" s="357">
        <f t="shared" ref="UTQ28" si="7363">UTO28*$C$28</f>
        <v>5.1216982494534386E+98</v>
      </c>
      <c r="UTS28" s="357">
        <f t="shared" ref="UTS28" si="7364">UTQ28*$C$28</f>
        <v>5.2753491969370417E+98</v>
      </c>
      <c r="UTU28" s="357">
        <f t="shared" ref="UTU28" si="7365">UTS28*$C$28</f>
        <v>5.4336096728451533E+98</v>
      </c>
      <c r="UTW28" s="357">
        <f t="shared" ref="UTW28" si="7366">UTU28*$C$28</f>
        <v>5.5966179630305084E+98</v>
      </c>
      <c r="UTY28" s="357">
        <f t="shared" ref="UTY28" si="7367">UTW28*$C$28</f>
        <v>5.7645165019214238E+98</v>
      </c>
      <c r="UUA28" s="357">
        <f t="shared" ref="UUA28" si="7368">UTY28*$C$28</f>
        <v>5.9374519969790669E+98</v>
      </c>
      <c r="UUC28" s="357">
        <f t="shared" ref="UUC28" si="7369">UUA28*$C$28</f>
        <v>6.1155755568884387E+98</v>
      </c>
      <c r="UUE28" s="357">
        <f t="shared" ref="UUE28" si="7370">UUC28*$C$28</f>
        <v>6.2990428235950918E+98</v>
      </c>
      <c r="UUG28" s="357">
        <f t="shared" ref="UUG28" si="7371">UUE28*$C$28</f>
        <v>6.4880141083029446E+98</v>
      </c>
      <c r="UUI28" s="357">
        <f t="shared" ref="UUI28" si="7372">UUG28*$C$28</f>
        <v>6.6826545315520327E+98</v>
      </c>
      <c r="UUK28" s="357">
        <f t="shared" ref="UUK28" si="7373">UUI28*$C$28</f>
        <v>6.8831341674985934E+98</v>
      </c>
      <c r="UUM28" s="357">
        <f t="shared" ref="UUM28" si="7374">UUK28*$C$28</f>
        <v>7.0896281925235517E+98</v>
      </c>
      <c r="UUO28" s="357">
        <f t="shared" ref="UUO28" si="7375">UUM28*$C$28</f>
        <v>7.3023170382992578E+98</v>
      </c>
      <c r="UUQ28" s="357">
        <f t="shared" ref="UUQ28" si="7376">UUO28*$C$28</f>
        <v>7.5213865494482363E+98</v>
      </c>
      <c r="UUS28" s="357">
        <f t="shared" ref="UUS28" si="7377">UUQ28*$C$28</f>
        <v>7.7470281459316832E+98</v>
      </c>
      <c r="UUU28" s="357">
        <f t="shared" ref="UUU28" si="7378">UUS28*$C$28</f>
        <v>7.9794389903096341E+98</v>
      </c>
      <c r="UUW28" s="357">
        <f t="shared" ref="UUW28" si="7379">UUU28*$C$28</f>
        <v>8.2188221600189228E+98</v>
      </c>
      <c r="UUY28" s="357">
        <f t="shared" ref="UUY28" si="7380">UUW28*$C$28</f>
        <v>8.4653868248194912E+98</v>
      </c>
      <c r="UVA28" s="357">
        <f t="shared" ref="UVA28" si="7381">UUY28*$C$28</f>
        <v>8.7193484295640763E+98</v>
      </c>
      <c r="UVC28" s="357">
        <f t="shared" ref="UVC28" si="7382">UVA28*$C$28</f>
        <v>8.9809288824509989E+98</v>
      </c>
      <c r="UVE28" s="357">
        <f t="shared" ref="UVE28" si="7383">UVC28*$C$28</f>
        <v>9.2503567489245292E+98</v>
      </c>
      <c r="UVG28" s="357">
        <f t="shared" ref="UVG28" si="7384">UVE28*$C$28</f>
        <v>9.5278674513922655E+98</v>
      </c>
      <c r="UVI28" s="357">
        <f t="shared" ref="UVI28" si="7385">UVG28*$C$28</f>
        <v>9.8137034749340342E+98</v>
      </c>
      <c r="UVK28" s="357">
        <f t="shared" ref="UVK28" si="7386">UVI28*$C$28</f>
        <v>1.0108114579182055E+99</v>
      </c>
      <c r="UVM28" s="357">
        <f t="shared" ref="UVM28" si="7387">UVK28*$C$28</f>
        <v>1.0411358016557517E+99</v>
      </c>
      <c r="UVO28" s="357">
        <f t="shared" ref="UVO28" si="7388">UVM28*$C$28</f>
        <v>1.0723698757054243E+99</v>
      </c>
      <c r="UVQ28" s="357">
        <f t="shared" ref="UVQ28" si="7389">UVO28*$C$28</f>
        <v>1.104540971976587E+99</v>
      </c>
      <c r="UVS28" s="357">
        <f t="shared" ref="UVS28" si="7390">UVQ28*$C$28</f>
        <v>1.1376772011358845E+99</v>
      </c>
      <c r="UVU28" s="357">
        <f t="shared" ref="UVU28" si="7391">UVS28*$C$28</f>
        <v>1.1718075171699612E+99</v>
      </c>
      <c r="UVW28" s="357">
        <f t="shared" ref="UVW28" si="7392">UVU28*$C$28</f>
        <v>1.20696174268506E+99</v>
      </c>
      <c r="UVY28" s="357">
        <f t="shared" ref="UVY28" si="7393">UVW28*$C$28</f>
        <v>1.2431705949656118E+99</v>
      </c>
      <c r="UWA28" s="357">
        <f t="shared" ref="UWA28" si="7394">UVY28*$C$28</f>
        <v>1.2804657128145801E+99</v>
      </c>
      <c r="UWC28" s="357">
        <f t="shared" ref="UWC28" si="7395">UWA28*$C$28</f>
        <v>1.3188796841990175E+99</v>
      </c>
      <c r="UWE28" s="357">
        <f t="shared" ref="UWE28" si="7396">UWC28*$C$28</f>
        <v>1.3584460747249882E+99</v>
      </c>
      <c r="UWG28" s="357">
        <f t="shared" ref="UWG28" si="7397">UWE28*$C$28</f>
        <v>1.3991994569667379E+99</v>
      </c>
      <c r="UWI28" s="357">
        <f t="shared" ref="UWI28" si="7398">UWG28*$C$28</f>
        <v>1.4411754406757399E+99</v>
      </c>
      <c r="UWK28" s="357">
        <f t="shared" ref="UWK28" si="7399">UWI28*$C$28</f>
        <v>1.4844107038960121E+99</v>
      </c>
      <c r="UWM28" s="357">
        <f t="shared" ref="UWM28" si="7400">UWK28*$C$28</f>
        <v>1.5289430250128925E+99</v>
      </c>
      <c r="UWO28" s="357">
        <f t="shared" ref="UWO28" si="7401">UWM28*$C$28</f>
        <v>1.5748113157632794E+99</v>
      </c>
      <c r="UWQ28" s="357">
        <f t="shared" ref="UWQ28" si="7402">UWO28*$C$28</f>
        <v>1.6220556552361778E+99</v>
      </c>
      <c r="UWS28" s="357">
        <f t="shared" ref="UWS28" si="7403">UWQ28*$C$28</f>
        <v>1.6707173248932633E+99</v>
      </c>
      <c r="UWU28" s="357">
        <f t="shared" ref="UWU28" si="7404">UWS28*$C$28</f>
        <v>1.7208388446400612E+99</v>
      </c>
      <c r="UWW28" s="357">
        <f t="shared" ref="UWW28" si="7405">UWU28*$C$28</f>
        <v>1.772464009979263E+99</v>
      </c>
      <c r="UWY28" s="357">
        <f t="shared" ref="UWY28" si="7406">UWW28*$C$28</f>
        <v>1.825637930278641E+99</v>
      </c>
      <c r="UXA28" s="357">
        <f t="shared" ref="UXA28" si="7407">UWY28*$C$28</f>
        <v>1.8804070681870003E+99</v>
      </c>
      <c r="UXC28" s="357">
        <f t="shared" ref="UXC28" si="7408">UXA28*$C$28</f>
        <v>1.9368192802326104E+99</v>
      </c>
      <c r="UXE28" s="357">
        <f t="shared" ref="UXE28" si="7409">UXC28*$C$28</f>
        <v>1.9949238586395887E+99</v>
      </c>
      <c r="UXG28" s="357">
        <f t="shared" ref="UXG28" si="7410">UXE28*$C$28</f>
        <v>2.0547715743987765E+99</v>
      </c>
      <c r="UXI28" s="357">
        <f t="shared" ref="UXI28" si="7411">UXG28*$C$28</f>
        <v>2.1164147216307397E+99</v>
      </c>
      <c r="UXK28" s="357">
        <f t="shared" ref="UXK28" si="7412">UXI28*$C$28</f>
        <v>2.1799071632796621E+99</v>
      </c>
      <c r="UXM28" s="357">
        <f t="shared" ref="UXM28" si="7413">UXK28*$C$28</f>
        <v>2.245304378178052E+99</v>
      </c>
      <c r="UXO28" s="357">
        <f t="shared" ref="UXO28" si="7414">UXM28*$C$28</f>
        <v>2.3126635095233937E+99</v>
      </c>
      <c r="UXQ28" s="357">
        <f t="shared" ref="UXQ28" si="7415">UXO28*$C$28</f>
        <v>2.3820434148090956E+99</v>
      </c>
      <c r="UXS28" s="357">
        <f t="shared" ref="UXS28" si="7416">UXQ28*$C$28</f>
        <v>2.4535047172533685E+99</v>
      </c>
      <c r="UXU28" s="357">
        <f t="shared" ref="UXU28" si="7417">UXS28*$C$28</f>
        <v>2.5271098587709695E+99</v>
      </c>
      <c r="UXW28" s="357">
        <f t="shared" ref="UXW28" si="7418">UXU28*$C$28</f>
        <v>2.6029231545340986E+99</v>
      </c>
      <c r="UXY28" s="357">
        <f t="shared" ref="UXY28" si="7419">UXW28*$C$28</f>
        <v>2.6810108491701217E+99</v>
      </c>
      <c r="UYA28" s="357">
        <f t="shared" ref="UYA28" si="7420">UXY28*$C$28</f>
        <v>2.7614411746452256E+99</v>
      </c>
      <c r="UYC28" s="357">
        <f t="shared" ref="UYC28" si="7421">UYA28*$C$28</f>
        <v>2.8442844098845827E+99</v>
      </c>
      <c r="UYE28" s="357">
        <f t="shared" ref="UYE28" si="7422">UYC28*$C$28</f>
        <v>2.9296129421811203E+99</v>
      </c>
      <c r="UYG28" s="357">
        <f t="shared" ref="UYG28" si="7423">UYE28*$C$28</f>
        <v>3.0175013304465538E+99</v>
      </c>
      <c r="UYI28" s="357">
        <f t="shared" ref="UYI28" si="7424">UYG28*$C$28</f>
        <v>3.1080263703599507E+99</v>
      </c>
      <c r="UYK28" s="357">
        <f t="shared" ref="UYK28" si="7425">UYI28*$C$28</f>
        <v>3.2012671614707494E+99</v>
      </c>
      <c r="UYM28" s="357">
        <f t="shared" ref="UYM28" si="7426">UYK28*$C$28</f>
        <v>3.2973051763148722E+99</v>
      </c>
      <c r="UYO28" s="357">
        <f t="shared" ref="UYO28" si="7427">UYM28*$C$28</f>
        <v>3.3962243316043183E+99</v>
      </c>
      <c r="UYQ28" s="357">
        <f t="shared" ref="UYQ28" si="7428">UYO28*$C$28</f>
        <v>3.4981110615524481E+99</v>
      </c>
      <c r="UYS28" s="357">
        <f t="shared" ref="UYS28" si="7429">UYQ28*$C$28</f>
        <v>3.6030543933990218E+99</v>
      </c>
      <c r="UYU28" s="357">
        <f t="shared" ref="UYU28" si="7430">UYS28*$C$28</f>
        <v>3.7111460252009924E+99</v>
      </c>
      <c r="UYW28" s="357">
        <f t="shared" ref="UYW28" si="7431">UYU28*$C$28</f>
        <v>3.8224804059570223E+99</v>
      </c>
      <c r="UYY28" s="357">
        <f t="shared" ref="UYY28" si="7432">UYW28*$C$28</f>
        <v>3.9371548181357331E+99</v>
      </c>
      <c r="UZA28" s="357">
        <f t="shared" ref="UZA28" si="7433">UYY28*$C$28</f>
        <v>4.0552694626798053E+99</v>
      </c>
      <c r="UZC28" s="357">
        <f t="shared" ref="UZC28" si="7434">UZA28*$C$28</f>
        <v>4.1769275465601998E+99</v>
      </c>
      <c r="UZE28" s="357">
        <f t="shared" ref="UZE28" si="7435">UZC28*$C$28</f>
        <v>4.3022353729570061E+99</v>
      </c>
      <c r="UZG28" s="357">
        <f t="shared" ref="UZG28" si="7436">UZE28*$C$28</f>
        <v>4.4313024341457168E+99</v>
      </c>
      <c r="UZI28" s="357">
        <f t="shared" ref="UZI28" si="7437">UZG28*$C$28</f>
        <v>4.5642415071700887E+99</v>
      </c>
      <c r="UZK28" s="357">
        <f t="shared" ref="UZK28" si="7438">UZI28*$C$28</f>
        <v>4.7011687523851911E+99</v>
      </c>
      <c r="UZM28" s="357">
        <f t="shared" ref="UZM28" si="7439">UZK28*$C$28</f>
        <v>4.8422038149567468E+99</v>
      </c>
      <c r="UZO28" s="357">
        <f t="shared" ref="UZO28" si="7440">UZM28*$C$28</f>
        <v>4.9874699294054493E+99</v>
      </c>
      <c r="UZQ28" s="357">
        <f t="shared" ref="UZQ28" si="7441">UZO28*$C$28</f>
        <v>5.1370940272876132E+99</v>
      </c>
      <c r="UZS28" s="357">
        <f t="shared" ref="UZS28" si="7442">UZQ28*$C$28</f>
        <v>5.2912068481062422E+99</v>
      </c>
      <c r="UZU28" s="357">
        <f t="shared" ref="UZU28" si="7443">UZS28*$C$28</f>
        <v>5.4499430535494295E+99</v>
      </c>
      <c r="UZW28" s="357">
        <f t="shared" ref="UZW28" si="7444">UZU28*$C$28</f>
        <v>5.6134413451559128E+99</v>
      </c>
      <c r="UZY28" s="357">
        <f t="shared" ref="UZY28" si="7445">UZW28*$C$28</f>
        <v>5.7818445855105905E+99</v>
      </c>
      <c r="VAA28" s="357">
        <f t="shared" ref="VAA28" si="7446">UZY28*$C$28</f>
        <v>5.9552999230759082E+99</v>
      </c>
      <c r="VAC28" s="357">
        <f t="shared" ref="VAC28" si="7447">VAA28*$C$28</f>
        <v>6.1339589207681859E+99</v>
      </c>
      <c r="VAE28" s="357">
        <f t="shared" ref="VAE28" si="7448">VAC28*$C$28</f>
        <v>6.317977688391232E+99</v>
      </c>
      <c r="VAG28" s="357">
        <f t="shared" ref="VAG28" si="7449">VAE28*$C$28</f>
        <v>6.5075170190429692E+99</v>
      </c>
      <c r="VAI28" s="357">
        <f t="shared" ref="VAI28" si="7450">VAG28*$C$28</f>
        <v>6.7027425296142583E+99</v>
      </c>
      <c r="VAK28" s="357">
        <f t="shared" ref="VAK28" si="7451">VAI28*$C$28</f>
        <v>6.903824805502686E+99</v>
      </c>
      <c r="VAM28" s="357">
        <f t="shared" ref="VAM28" si="7452">VAK28*$C$28</f>
        <v>7.1109395496677667E+99</v>
      </c>
      <c r="VAO28" s="357">
        <f t="shared" ref="VAO28" si="7453">VAM28*$C$28</f>
        <v>7.3242677361577996E+99</v>
      </c>
      <c r="VAQ28" s="357">
        <f t="shared" ref="VAQ28" si="7454">VAO28*$C$28</f>
        <v>7.5439957682425341E+99</v>
      </c>
      <c r="VAS28" s="357">
        <f t="shared" ref="VAS28" si="7455">VAQ28*$C$28</f>
        <v>7.7703156412898108E+99</v>
      </c>
      <c r="VAU28" s="357">
        <f t="shared" ref="VAU28" si="7456">VAS28*$C$28</f>
        <v>8.0034251105285052E+99</v>
      </c>
      <c r="VAW28" s="357">
        <f t="shared" ref="VAW28" si="7457">VAU28*$C$28</f>
        <v>8.2435278638443603E+99</v>
      </c>
      <c r="VAY28" s="357">
        <f t="shared" ref="VAY28" si="7458">VAW28*$C$28</f>
        <v>8.4908336997596909E+99</v>
      </c>
      <c r="VBA28" s="357">
        <f t="shared" ref="VBA28" si="7459">VAY28*$C$28</f>
        <v>8.7455587107524822E+99</v>
      </c>
      <c r="VBC28" s="357">
        <f t="shared" ref="VBC28" si="7460">VBA28*$C$28</f>
        <v>9.0079254720750576E+99</v>
      </c>
      <c r="VBE28" s="357">
        <f t="shared" ref="VBE28" si="7461">VBC28*$C$28</f>
        <v>9.2781632362373093E+99</v>
      </c>
      <c r="VBG28" s="357">
        <f t="shared" ref="VBG28" si="7462">VBE28*$C$28</f>
        <v>9.5565081333244289E+99</v>
      </c>
      <c r="VBI28" s="357">
        <f t="shared" ref="VBI28" si="7463">VBG28*$C$28</f>
        <v>9.8432033773241611E+99</v>
      </c>
      <c r="VBK28" s="357">
        <f t="shared" ref="VBK28" si="7464">VBI28*$C$28</f>
        <v>1.0138499478643886E+100</v>
      </c>
      <c r="VBM28" s="357">
        <f t="shared" ref="VBM28" si="7465">VBK28*$C$28</f>
        <v>1.0442654463003203E+100</v>
      </c>
      <c r="VBO28" s="357">
        <f t="shared" ref="VBO28" si="7466">VBM28*$C$28</f>
        <v>1.0755934096893299E+100</v>
      </c>
      <c r="VBQ28" s="357">
        <f t="shared" ref="VBQ28" si="7467">VBO28*$C$28</f>
        <v>1.1078612119800098E+100</v>
      </c>
      <c r="VBS28" s="357">
        <f t="shared" ref="VBS28" si="7468">VBQ28*$C$28</f>
        <v>1.1410970483394102E+100</v>
      </c>
      <c r="VBU28" s="357">
        <f t="shared" ref="VBU28" si="7469">VBS28*$C$28</f>
        <v>1.1753299597895925E+100</v>
      </c>
      <c r="VBW28" s="357">
        <f t="shared" ref="VBW28" si="7470">VBU28*$C$28</f>
        <v>1.2105898585832802E+100</v>
      </c>
      <c r="VBY28" s="357">
        <f t="shared" ref="VBY28" si="7471">VBW28*$C$28</f>
        <v>1.2469075543407787E+100</v>
      </c>
      <c r="VCA28" s="357">
        <f t="shared" ref="VCA28" si="7472">VBY28*$C$28</f>
        <v>1.2843147809710021E+100</v>
      </c>
      <c r="VCC28" s="357">
        <f t="shared" ref="VCC28" si="7473">VCA28*$C$28</f>
        <v>1.3228442244001322E+100</v>
      </c>
      <c r="VCE28" s="357">
        <f t="shared" ref="VCE28" si="7474">VCC28*$C$28</f>
        <v>1.3625295511321363E+100</v>
      </c>
      <c r="VCG28" s="357">
        <f t="shared" ref="VCG28" si="7475">VCE28*$C$28</f>
        <v>1.4034054376661004E+100</v>
      </c>
      <c r="VCI28" s="357">
        <f t="shared" ref="VCI28" si="7476">VCG28*$C$28</f>
        <v>1.4455076007960834E+100</v>
      </c>
      <c r="VCK28" s="357">
        <f t="shared" ref="VCK28" si="7477">VCI28*$C$28</f>
        <v>1.4888728288199659E+100</v>
      </c>
      <c r="VCM28" s="357">
        <f t="shared" ref="VCM28" si="7478">VCK28*$C$28</f>
        <v>1.533539013684565E+100</v>
      </c>
      <c r="VCO28" s="357">
        <f t="shared" ref="VCO28" si="7479">VCM28*$C$28</f>
        <v>1.579545184095102E+100</v>
      </c>
      <c r="VCQ28" s="357">
        <f t="shared" ref="VCQ28" si="7480">VCO28*$C$28</f>
        <v>1.6269315396179551E+100</v>
      </c>
      <c r="VCS28" s="357">
        <f t="shared" ref="VCS28" si="7481">VCQ28*$C$28</f>
        <v>1.6757394858064939E+100</v>
      </c>
      <c r="VCU28" s="357">
        <f t="shared" ref="VCU28" si="7482">VCS28*$C$28</f>
        <v>1.7260116703806887E+100</v>
      </c>
      <c r="VCW28" s="357">
        <f t="shared" ref="VCW28" si="7483">VCU28*$C$28</f>
        <v>1.7777920204921095E+100</v>
      </c>
      <c r="VCY28" s="357">
        <f t="shared" ref="VCY28" si="7484">VCW28*$C$28</f>
        <v>1.8311257811068729E+100</v>
      </c>
      <c r="VDA28" s="357">
        <f t="shared" ref="VDA28" si="7485">VCY28*$C$28</f>
        <v>1.8860595545400791E+100</v>
      </c>
      <c r="VDC28" s="357">
        <f t="shared" ref="VDC28" si="7486">VDA28*$C$28</f>
        <v>1.9426413411762814E+100</v>
      </c>
      <c r="VDE28" s="357">
        <f t="shared" ref="VDE28" si="7487">VDC28*$C$28</f>
        <v>2.00092058141157E+100</v>
      </c>
      <c r="VDG28" s="357">
        <f t="shared" ref="VDG28" si="7488">VDE28*$C$28</f>
        <v>2.0609481988539172E+100</v>
      </c>
      <c r="VDI28" s="357">
        <f t="shared" ref="VDI28" si="7489">VDG28*$C$28</f>
        <v>2.1227766448195347E+100</v>
      </c>
      <c r="VDK28" s="357">
        <f t="shared" ref="VDK28" si="7490">VDI28*$C$28</f>
        <v>2.1864599441641207E+100</v>
      </c>
      <c r="VDM28" s="357">
        <f t="shared" ref="VDM28" si="7491">VDK28*$C$28</f>
        <v>2.2520537424890443E+100</v>
      </c>
      <c r="VDO28" s="357">
        <f t="shared" ref="VDO28" si="7492">VDM28*$C$28</f>
        <v>2.3196153547637159E+100</v>
      </c>
      <c r="VDQ28" s="357">
        <f t="shared" ref="VDQ28" si="7493">VDO28*$C$28</f>
        <v>2.3892038154066273E+100</v>
      </c>
      <c r="VDS28" s="357">
        <f t="shared" ref="VDS28" si="7494">VDQ28*$C$28</f>
        <v>2.4608799298688264E+100</v>
      </c>
      <c r="VDU28" s="357">
        <f t="shared" ref="VDU28" si="7495">VDS28*$C$28</f>
        <v>2.5347063277648914E+100</v>
      </c>
      <c r="VDW28" s="357">
        <f t="shared" ref="VDW28" si="7496">VDU28*$C$28</f>
        <v>2.6107475175978381E+100</v>
      </c>
      <c r="VDY28" s="357">
        <f t="shared" ref="VDY28" si="7497">VDW28*$C$28</f>
        <v>2.6890699431257734E+100</v>
      </c>
      <c r="VEA28" s="357">
        <f t="shared" ref="VEA28" si="7498">VDY28*$C$28</f>
        <v>2.7697420414195468E+100</v>
      </c>
      <c r="VEC28" s="357">
        <f t="shared" ref="VEC28" si="7499">VEA28*$C$28</f>
        <v>2.8528343026621333E+100</v>
      </c>
      <c r="VEE28" s="357">
        <f t="shared" ref="VEE28" si="7500">VEC28*$C$28</f>
        <v>2.9384193317419973E+100</v>
      </c>
      <c r="VEG28" s="357">
        <f t="shared" ref="VEG28" si="7501">VEE28*$C$28</f>
        <v>3.0265719116942575E+100</v>
      </c>
      <c r="VEI28" s="357">
        <f t="shared" ref="VEI28" si="7502">VEG28*$C$28</f>
        <v>3.1173690690450852E+100</v>
      </c>
      <c r="VEK28" s="357">
        <f t="shared" ref="VEK28" si="7503">VEI28*$C$28</f>
        <v>3.2108901411164378E+100</v>
      </c>
      <c r="VEM28" s="357">
        <f t="shared" ref="VEM28" si="7504">VEK28*$C$28</f>
        <v>3.307216845349931E+100</v>
      </c>
      <c r="VEO28" s="357">
        <f t="shared" ref="VEO28" si="7505">VEM28*$C$28</f>
        <v>3.4064333507104289E+100</v>
      </c>
      <c r="VEQ28" s="357">
        <f t="shared" ref="VEQ28" si="7506">VEO28*$C$28</f>
        <v>3.5086263512317421E+100</v>
      </c>
      <c r="VES28" s="357">
        <f t="shared" ref="VES28" si="7507">VEQ28*$C$28</f>
        <v>3.6138851417686947E+100</v>
      </c>
      <c r="VEU28" s="357">
        <f t="shared" ref="VEU28" si="7508">VES28*$C$28</f>
        <v>3.7223016960217556E+100</v>
      </c>
      <c r="VEW28" s="357">
        <f t="shared" ref="VEW28" si="7509">VEU28*$C$28</f>
        <v>3.8339707469024084E+100</v>
      </c>
      <c r="VEY28" s="357">
        <f t="shared" ref="VEY28" si="7510">VEW28*$C$28</f>
        <v>3.9489898693094805E+100</v>
      </c>
      <c r="VFA28" s="357">
        <f t="shared" ref="VFA28" si="7511">VEY28*$C$28</f>
        <v>4.0674595653887651E+100</v>
      </c>
      <c r="VFC28" s="357">
        <f t="shared" ref="VFC28" si="7512">VFA28*$C$28</f>
        <v>4.1894833523504284E+100</v>
      </c>
      <c r="VFE28" s="357">
        <f t="shared" ref="VFE28" si="7513">VFC28*$C$28</f>
        <v>4.3151678529209416E+100</v>
      </c>
      <c r="VFG28" s="357">
        <f t="shared" ref="VFG28" si="7514">VFE28*$C$28</f>
        <v>4.4446228885085703E+100</v>
      </c>
      <c r="VFI28" s="357">
        <f t="shared" ref="VFI28" si="7515">VFG28*$C$28</f>
        <v>4.5779615751638274E+100</v>
      </c>
      <c r="VFK28" s="357">
        <f t="shared" ref="VFK28" si="7516">VFI28*$C$28</f>
        <v>4.7153004224187424E+100</v>
      </c>
      <c r="VFM28" s="357">
        <f t="shared" ref="VFM28" si="7517">VFK28*$C$28</f>
        <v>4.856759435091305E+100</v>
      </c>
      <c r="VFO28" s="357">
        <f t="shared" ref="VFO28" si="7518">VFM28*$C$28</f>
        <v>5.002462218144044E+100</v>
      </c>
      <c r="VFQ28" s="357">
        <f t="shared" ref="VFQ28" si="7519">VFO28*$C$28</f>
        <v>5.1525360846883658E+100</v>
      </c>
      <c r="VFS28" s="357">
        <f t="shared" ref="VFS28" si="7520">VFQ28*$C$28</f>
        <v>5.3071121672290167E+100</v>
      </c>
      <c r="VFU28" s="357">
        <f t="shared" ref="VFU28" si="7521">VFS28*$C$28</f>
        <v>5.4663255322458873E+100</v>
      </c>
      <c r="VFW28" s="357">
        <f t="shared" ref="VFW28" si="7522">VFU28*$C$28</f>
        <v>5.6303152982132641E+100</v>
      </c>
      <c r="VFY28" s="357">
        <f t="shared" ref="VFY28" si="7523">VFW28*$C$28</f>
        <v>5.7992247571596618E+100</v>
      </c>
      <c r="VGA28" s="357">
        <f t="shared" ref="VGA28" si="7524">VFY28*$C$28</f>
        <v>5.9732014998744518E+100</v>
      </c>
      <c r="VGC28" s="357">
        <f t="shared" ref="VGC28" si="7525">VGA28*$C$28</f>
        <v>6.1523975448706853E+100</v>
      </c>
      <c r="VGE28" s="357">
        <f t="shared" ref="VGE28" si="7526">VGC28*$C$28</f>
        <v>6.336969471216806E+100</v>
      </c>
      <c r="VGG28" s="357">
        <f t="shared" ref="VGG28" si="7527">VGE28*$C$28</f>
        <v>6.5270785553533106E+100</v>
      </c>
      <c r="VGI28" s="357">
        <f t="shared" ref="VGI28" si="7528">VGG28*$C$28</f>
        <v>6.7228909120139098E+100</v>
      </c>
      <c r="VGK28" s="357">
        <f t="shared" ref="VGK28" si="7529">VGI28*$C$28</f>
        <v>6.9245776393743276E+100</v>
      </c>
      <c r="VGM28" s="357">
        <f t="shared" ref="VGM28" si="7530">VGK28*$C$28</f>
        <v>7.1323149685555571E+100</v>
      </c>
      <c r="VGO28" s="357">
        <f t="shared" ref="VGO28" si="7531">VGM28*$C$28</f>
        <v>7.3462844176122235E+100</v>
      </c>
      <c r="VGQ28" s="357">
        <f t="shared" ref="VGQ28" si="7532">VGO28*$C$28</f>
        <v>7.5666729501405911E+100</v>
      </c>
      <c r="VGS28" s="357">
        <f t="shared" ref="VGS28" si="7533">VGQ28*$C$28</f>
        <v>7.793673138644809E+100</v>
      </c>
      <c r="VGU28" s="357">
        <f t="shared" ref="VGU28" si="7534">VGS28*$C$28</f>
        <v>8.0274833328041536E+100</v>
      </c>
      <c r="VGW28" s="357">
        <f t="shared" ref="VGW28" si="7535">VGU28*$C$28</f>
        <v>8.268307832788279E+100</v>
      </c>
      <c r="VGY28" s="357">
        <f t="shared" ref="VGY28" si="7536">VGW28*$C$28</f>
        <v>8.5163570677719271E+100</v>
      </c>
      <c r="VHA28" s="357">
        <f t="shared" ref="VHA28" si="7537">VGY28*$C$28</f>
        <v>8.7718477798050849E+100</v>
      </c>
      <c r="VHC28" s="357">
        <f t="shared" ref="VHC28" si="7538">VHA28*$C$28</f>
        <v>9.035003213199237E+100</v>
      </c>
      <c r="VHE28" s="357">
        <f t="shared" ref="VHE28" si="7539">VHC28*$C$28</f>
        <v>9.3060533095952139E+100</v>
      </c>
      <c r="VHG28" s="357">
        <f t="shared" ref="VHG28" si="7540">VHE28*$C$28</f>
        <v>9.5852349088830712E+100</v>
      </c>
      <c r="VHI28" s="357">
        <f t="shared" ref="VHI28" si="7541">VHG28*$C$28</f>
        <v>9.8727919561495633E+100</v>
      </c>
      <c r="VHK28" s="357">
        <f t="shared" ref="VHK28" si="7542">VHI28*$C$28</f>
        <v>1.016897571483405E+101</v>
      </c>
      <c r="VHM28" s="357">
        <f t="shared" ref="VHM28" si="7543">VHK28*$C$28</f>
        <v>1.0474044986279072E+101</v>
      </c>
      <c r="VHO28" s="357">
        <f t="shared" ref="VHO28" si="7544">VHM28*$C$28</f>
        <v>1.0788266335867444E+101</v>
      </c>
      <c r="VHQ28" s="357">
        <f t="shared" ref="VHQ28" si="7545">VHO28*$C$28</f>
        <v>1.1111914325943468E+101</v>
      </c>
      <c r="VHS28" s="357">
        <f t="shared" ref="VHS28" si="7546">VHQ28*$C$28</f>
        <v>1.1445271755721772E+101</v>
      </c>
      <c r="VHU28" s="357">
        <f t="shared" ref="VHU28" si="7547">VHS28*$C$28</f>
        <v>1.1788629908393425E+101</v>
      </c>
      <c r="VHW28" s="357">
        <f t="shared" ref="VHW28" si="7548">VHU28*$C$28</f>
        <v>1.2142288805645228E+101</v>
      </c>
      <c r="VHY28" s="357">
        <f t="shared" ref="VHY28" si="7549">VHW28*$C$28</f>
        <v>1.2506557469814585E+101</v>
      </c>
      <c r="VIA28" s="357">
        <f t="shared" ref="VIA28" si="7550">VHY28*$C$28</f>
        <v>1.2881754193909023E+101</v>
      </c>
      <c r="VIC28" s="357">
        <f t="shared" ref="VIC28" si="7551">VIA28*$C$28</f>
        <v>1.3268206819726294E+101</v>
      </c>
      <c r="VIE28" s="357">
        <f t="shared" ref="VIE28" si="7552">VIC28*$C$28</f>
        <v>1.3666253024318083E+101</v>
      </c>
      <c r="VIG28" s="357">
        <f t="shared" ref="VIG28" si="7553">VIE28*$C$28</f>
        <v>1.4076240615047627E+101</v>
      </c>
      <c r="VII28" s="357">
        <f t="shared" ref="VII28" si="7554">VIG28*$C$28</f>
        <v>1.4498527833499055E+101</v>
      </c>
      <c r="VIK28" s="357">
        <f t="shared" ref="VIK28" si="7555">VII28*$C$28</f>
        <v>1.4933483668504027E+101</v>
      </c>
      <c r="VIM28" s="357">
        <f t="shared" ref="VIM28" si="7556">VIK28*$C$28</f>
        <v>1.5381488178559148E+101</v>
      </c>
      <c r="VIO28" s="357">
        <f t="shared" ref="VIO28" si="7557">VIM28*$C$28</f>
        <v>1.5842932823915923E+101</v>
      </c>
      <c r="VIQ28" s="357">
        <f t="shared" ref="VIQ28" si="7558">VIO28*$C$28</f>
        <v>1.6318220808633402E+101</v>
      </c>
      <c r="VIS28" s="357">
        <f t="shared" ref="VIS28" si="7559">VIQ28*$C$28</f>
        <v>1.6807767432892404E+101</v>
      </c>
      <c r="VIU28" s="357">
        <f t="shared" ref="VIU28" si="7560">VIS28*$C$28</f>
        <v>1.7312000455879177E+101</v>
      </c>
      <c r="VIW28" s="357">
        <f t="shared" ref="VIW28" si="7561">VIU28*$C$28</f>
        <v>1.7831360469555552E+101</v>
      </c>
      <c r="VIY28" s="357">
        <f t="shared" ref="VIY28" si="7562">VIW28*$C$28</f>
        <v>1.836630128364222E+101</v>
      </c>
      <c r="VJA28" s="357">
        <f t="shared" ref="VJA28" si="7563">VIY28*$C$28</f>
        <v>1.8917290322151486E+101</v>
      </c>
      <c r="VJC28" s="357">
        <f t="shared" ref="VJC28" si="7564">VJA28*$C$28</f>
        <v>1.9484809031816031E+101</v>
      </c>
      <c r="VJE28" s="357">
        <f t="shared" ref="VJE28" si="7565">VJC28*$C$28</f>
        <v>2.0069353302770512E+101</v>
      </c>
      <c r="VJG28" s="357">
        <f t="shared" ref="VJG28" si="7566">VJE28*$C$28</f>
        <v>2.0671433901853626E+101</v>
      </c>
      <c r="VJI28" s="357">
        <f t="shared" ref="VJI28" si="7567">VJG28*$C$28</f>
        <v>2.1291576918909237E+101</v>
      </c>
      <c r="VJK28" s="357">
        <f t="shared" ref="VJK28" si="7568">VJI28*$C$28</f>
        <v>2.1930324226476514E+101</v>
      </c>
      <c r="VJM28" s="357">
        <f t="shared" ref="VJM28" si="7569">VJK28*$C$28</f>
        <v>2.258823395327081E+101</v>
      </c>
      <c r="VJO28" s="357">
        <f t="shared" ref="VJO28" si="7570">VJM28*$C$28</f>
        <v>2.3265880971868936E+101</v>
      </c>
      <c r="VJQ28" s="357">
        <f t="shared" ref="VJQ28" si="7571">VJO28*$C$28</f>
        <v>2.3963857401025004E+101</v>
      </c>
      <c r="VJS28" s="357">
        <f t="shared" ref="VJS28" si="7572">VJQ28*$C$28</f>
        <v>2.4682773123055755E+101</v>
      </c>
      <c r="VJU28" s="357">
        <f t="shared" ref="VJU28" si="7573">VJS28*$C$28</f>
        <v>2.542325631674743E+101</v>
      </c>
      <c r="VJW28" s="357">
        <f t="shared" ref="VJW28" si="7574">VJU28*$C$28</f>
        <v>2.6185954006249855E+101</v>
      </c>
      <c r="VJY28" s="357">
        <f t="shared" ref="VJY28" si="7575">VJW28*$C$28</f>
        <v>2.6971532626437351E+101</v>
      </c>
      <c r="VKA28" s="357">
        <f t="shared" ref="VKA28" si="7576">VJY28*$C$28</f>
        <v>2.7780678605230471E+101</v>
      </c>
      <c r="VKC28" s="357">
        <f t="shared" ref="VKC28" si="7577">VKA28*$C$28</f>
        <v>2.8614098963387383E+101</v>
      </c>
      <c r="VKE28" s="357">
        <f t="shared" ref="VKE28" si="7578">VKC28*$C$28</f>
        <v>2.9472521932289007E+101</v>
      </c>
      <c r="VKG28" s="357">
        <f t="shared" ref="VKG28" si="7579">VKE28*$C$28</f>
        <v>3.0356697590257678E+101</v>
      </c>
      <c r="VKI28" s="357">
        <f t="shared" ref="VKI28" si="7580">VKG28*$C$28</f>
        <v>3.1267398517965409E+101</v>
      </c>
      <c r="VKK28" s="357">
        <f t="shared" ref="VKK28" si="7581">VKI28*$C$28</f>
        <v>3.2205420473504374E+101</v>
      </c>
      <c r="VKM28" s="357">
        <f t="shared" ref="VKM28" si="7582">VKK28*$C$28</f>
        <v>3.3171583087709507E+101</v>
      </c>
      <c r="VKO28" s="357">
        <f t="shared" ref="VKO28" si="7583">VKM28*$C$28</f>
        <v>3.4166730580340796E+101</v>
      </c>
      <c r="VKQ28" s="357">
        <f t="shared" ref="VKQ28" si="7584">VKO28*$C$28</f>
        <v>3.5191732497751021E+101</v>
      </c>
      <c r="VKS28" s="357">
        <f t="shared" ref="VKS28" si="7585">VKQ28*$C$28</f>
        <v>3.6247484472683552E+101</v>
      </c>
      <c r="VKU28" s="357">
        <f t="shared" ref="VKU28" si="7586">VKS28*$C$28</f>
        <v>3.7334909006864056E+101</v>
      </c>
      <c r="VKW28" s="357">
        <f t="shared" ref="VKW28" si="7587">VKU28*$C$28</f>
        <v>3.8454956277069981E+101</v>
      </c>
      <c r="VKY28" s="357">
        <f t="shared" ref="VKY28" si="7588">VKW28*$C$28</f>
        <v>3.9608604965382084E+101</v>
      </c>
      <c r="VLA28" s="357">
        <f t="shared" ref="VLA28" si="7589">VKY28*$C$28</f>
        <v>4.0796863114343549E+101</v>
      </c>
      <c r="VLC28" s="357">
        <f t="shared" ref="VLC28" si="7590">VLA28*$C$28</f>
        <v>4.2020769007773856E+101</v>
      </c>
      <c r="VLE28" s="357">
        <f t="shared" ref="VLE28" si="7591">VLC28*$C$28</f>
        <v>4.3281392078007071E+101</v>
      </c>
      <c r="VLG28" s="357">
        <f t="shared" ref="VLG28" si="7592">VLE28*$C$28</f>
        <v>4.4579833840347284E+101</v>
      </c>
      <c r="VLI28" s="357">
        <f t="shared" ref="VLI28" si="7593">VLG28*$C$28</f>
        <v>4.5917228855557703E+101</v>
      </c>
      <c r="VLK28" s="357">
        <f t="shared" ref="VLK28" si="7594">VLI28*$C$28</f>
        <v>4.7294745721224437E+101</v>
      </c>
      <c r="VLM28" s="357">
        <f t="shared" ref="VLM28" si="7595">VLK28*$C$28</f>
        <v>4.8713588092861175E+101</v>
      </c>
      <c r="VLO28" s="357">
        <f t="shared" ref="VLO28" si="7596">VLM28*$C$28</f>
        <v>5.0174995735647008E+101</v>
      </c>
      <c r="VLQ28" s="357">
        <f t="shared" ref="VLQ28" si="7597">VLO28*$C$28</f>
        <v>5.1680245607716418E+101</v>
      </c>
      <c r="VLS28" s="357">
        <f t="shared" ref="VLS28" si="7598">VLQ28*$C$28</f>
        <v>5.323065297594791E+101</v>
      </c>
      <c r="VLU28" s="357">
        <f t="shared" ref="VLU28" si="7599">VLS28*$C$28</f>
        <v>5.4827572565226347E+101</v>
      </c>
      <c r="VLW28" s="357">
        <f t="shared" ref="VLW28" si="7600">VLU28*$C$28</f>
        <v>5.6472399742183144E+101</v>
      </c>
      <c r="VLY28" s="357">
        <f t="shared" ref="VLY28" si="7601">VLW28*$C$28</f>
        <v>5.8166571734448641E+101</v>
      </c>
      <c r="VMA28" s="357">
        <f t="shared" ref="VMA28" si="7602">VLY28*$C$28</f>
        <v>5.9911568886482105E+101</v>
      </c>
      <c r="VMC28" s="357">
        <f t="shared" ref="VMC28" si="7603">VMA28*$C$28</f>
        <v>6.1708915953076566E+101</v>
      </c>
      <c r="VME28" s="357">
        <f t="shared" ref="VME28" si="7604">VMC28*$C$28</f>
        <v>6.3560183431668866E+101</v>
      </c>
      <c r="VMG28" s="357">
        <f t="shared" ref="VMG28" si="7605">VME28*$C$28</f>
        <v>6.5466988934618932E+101</v>
      </c>
      <c r="VMI28" s="357">
        <f t="shared" ref="VMI28" si="7606">VMG28*$C$28</f>
        <v>6.7430998602657506E+101</v>
      </c>
      <c r="VMK28" s="357">
        <f t="shared" ref="VMK28" si="7607">VMI28*$C$28</f>
        <v>6.9453928560737229E+101</v>
      </c>
      <c r="VMM28" s="357">
        <f t="shared" ref="VMM28" si="7608">VMK28*$C$28</f>
        <v>7.1537546417559342E+101</v>
      </c>
      <c r="VMO28" s="357">
        <f t="shared" ref="VMO28" si="7609">VMM28*$C$28</f>
        <v>7.3683672810086127E+101</v>
      </c>
      <c r="VMQ28" s="357">
        <f t="shared" ref="VMQ28" si="7610">VMO28*$C$28</f>
        <v>7.5894182994388711E+101</v>
      </c>
      <c r="VMS28" s="357">
        <f t="shared" ref="VMS28" si="7611">VMQ28*$C$28</f>
        <v>7.8171008484220375E+101</v>
      </c>
      <c r="VMU28" s="357">
        <f t="shared" ref="VMU28" si="7612">VMS28*$C$28</f>
        <v>8.0516138738746993E+101</v>
      </c>
      <c r="VMW28" s="357">
        <f t="shared" ref="VMW28" si="7613">VMU28*$C$28</f>
        <v>8.2931622900909405E+101</v>
      </c>
      <c r="VMY28" s="357">
        <f t="shared" ref="VMY28" si="7614">VMW28*$C$28</f>
        <v>8.5419571587936687E+101</v>
      </c>
      <c r="VNA28" s="357">
        <f t="shared" ref="VNA28" si="7615">VMY28*$C$28</f>
        <v>8.7982158735574787E+101</v>
      </c>
      <c r="VNC28" s="357">
        <f t="shared" ref="VNC28" si="7616">VNA28*$C$28</f>
        <v>9.0621623497642038E+101</v>
      </c>
      <c r="VNE28" s="357">
        <f t="shared" ref="VNE28" si="7617">VNC28*$C$28</f>
        <v>9.3340272202571296E+101</v>
      </c>
      <c r="VNG28" s="357">
        <f t="shared" ref="VNG28" si="7618">VNE28*$C$28</f>
        <v>9.6140480368648437E+101</v>
      </c>
      <c r="VNI28" s="357">
        <f t="shared" ref="VNI28" si="7619">VNG28*$C$28</f>
        <v>9.9024694779707889E+101</v>
      </c>
      <c r="VNK28" s="357">
        <f t="shared" ref="VNK28" si="7620">VNI28*$C$28</f>
        <v>1.0199543562309913E+102</v>
      </c>
      <c r="VNM28" s="357">
        <f t="shared" ref="VNM28" si="7621">VNK28*$C$28</f>
        <v>1.0505529869179211E+102</v>
      </c>
      <c r="VNO28" s="357">
        <f t="shared" ref="VNO28" si="7622">VNM28*$C$28</f>
        <v>1.0820695765254587E+102</v>
      </c>
      <c r="VNQ28" s="357">
        <f t="shared" ref="VNQ28" si="7623">VNO28*$C$28</f>
        <v>1.1145316638212225E+102</v>
      </c>
      <c r="VNS28" s="357">
        <f t="shared" ref="VNS28" si="7624">VNQ28*$C$28</f>
        <v>1.1479676137358592E+102</v>
      </c>
      <c r="VNU28" s="357">
        <f t="shared" ref="VNU28" si="7625">VNS28*$C$28</f>
        <v>1.1824066421479351E+102</v>
      </c>
      <c r="VNW28" s="357">
        <f t="shared" ref="VNW28" si="7626">VNU28*$C$28</f>
        <v>1.2178788414123731E+102</v>
      </c>
      <c r="VNY28" s="357">
        <f t="shared" ref="VNY28" si="7627">VNW28*$C$28</f>
        <v>1.2544152066547443E+102</v>
      </c>
      <c r="VOA28" s="357">
        <f t="shared" ref="VOA28" si="7628">VNY28*$C$28</f>
        <v>1.2920476628543867E+102</v>
      </c>
      <c r="VOC28" s="357">
        <f t="shared" ref="VOC28" si="7629">VOA28*$C$28</f>
        <v>1.3308090927400182E+102</v>
      </c>
      <c r="VOE28" s="357">
        <f t="shared" ref="VOE28" si="7630">VOC28*$C$28</f>
        <v>1.3707333655222189E+102</v>
      </c>
      <c r="VOG28" s="357">
        <f t="shared" ref="VOG28" si="7631">VOE28*$C$28</f>
        <v>1.4118553664878856E+102</v>
      </c>
      <c r="VOI28" s="357">
        <f t="shared" ref="VOI28" si="7632">VOG28*$C$28</f>
        <v>1.4542110274825222E+102</v>
      </c>
      <c r="VOK28" s="357">
        <f t="shared" ref="VOK28" si="7633">VOI28*$C$28</f>
        <v>1.4978373583069979E+102</v>
      </c>
      <c r="VOM28" s="357">
        <f t="shared" ref="VOM28" si="7634">VOK28*$C$28</f>
        <v>1.5427724790562078E+102</v>
      </c>
      <c r="VOO28" s="357">
        <f t="shared" ref="VOO28" si="7635">VOM28*$C$28</f>
        <v>1.5890556534278941E+102</v>
      </c>
      <c r="VOQ28" s="357">
        <f t="shared" ref="VOQ28" si="7636">VOO28*$C$28</f>
        <v>1.6367273230307311E+102</v>
      </c>
      <c r="VOS28" s="357">
        <f t="shared" ref="VOS28" si="7637">VOQ28*$C$28</f>
        <v>1.685829142721653E+102</v>
      </c>
      <c r="VOU28" s="357">
        <f t="shared" ref="VOU28" si="7638">VOS28*$C$28</f>
        <v>1.7364040170033026E+102</v>
      </c>
      <c r="VOW28" s="357">
        <f t="shared" ref="VOW28" si="7639">VOU28*$C$28</f>
        <v>1.7884961375134017E+102</v>
      </c>
      <c r="VOY28" s="357">
        <f t="shared" ref="VOY28" si="7640">VOW28*$C$28</f>
        <v>1.8421510216388038E+102</v>
      </c>
      <c r="VPA28" s="357">
        <f t="shared" ref="VPA28" si="7641">VOY28*$C$28</f>
        <v>1.8974155522879679E+102</v>
      </c>
      <c r="VPC28" s="357">
        <f t="shared" ref="VPC28" si="7642">VPA28*$C$28</f>
        <v>1.9543380188566071E+102</v>
      </c>
      <c r="VPE28" s="357">
        <f t="shared" ref="VPE28" si="7643">VPC28*$C$28</f>
        <v>2.0129681594223054E+102</v>
      </c>
      <c r="VPG28" s="357">
        <f t="shared" ref="VPG28" si="7644">VPE28*$C$28</f>
        <v>2.0733572042049745E+102</v>
      </c>
      <c r="VPI28" s="357">
        <f t="shared" ref="VPI28" si="7645">VPG28*$C$28</f>
        <v>2.1355579203311238E+102</v>
      </c>
      <c r="VPK28" s="357">
        <f t="shared" ref="VPK28" si="7646">VPI28*$C$28</f>
        <v>2.1996246579410575E+102</v>
      </c>
      <c r="VPM28" s="357">
        <f t="shared" ref="VPM28" si="7647">VPK28*$C$28</f>
        <v>2.2656133976792894E+102</v>
      </c>
      <c r="VPO28" s="357">
        <f t="shared" ref="VPO28" si="7648">VPM28*$C$28</f>
        <v>2.3335817996096682E+102</v>
      </c>
      <c r="VPQ28" s="357">
        <f t="shared" ref="VPQ28" si="7649">VPO28*$C$28</f>
        <v>2.4035892535979585E+102</v>
      </c>
      <c r="VPS28" s="357">
        <f t="shared" ref="VPS28" si="7650">VPQ28*$C$28</f>
        <v>2.4756969312058972E+102</v>
      </c>
      <c r="VPU28" s="357">
        <f t="shared" ref="VPU28" si="7651">VPS28*$C$28</f>
        <v>2.5499678391420743E+102</v>
      </c>
      <c r="VPW28" s="357">
        <f t="shared" ref="VPW28" si="7652">VPU28*$C$28</f>
        <v>2.6264668743163365E+102</v>
      </c>
      <c r="VPY28" s="357">
        <f t="shared" ref="VPY28" si="7653">VPW28*$C$28</f>
        <v>2.7052608805458266E+102</v>
      </c>
      <c r="VQA28" s="357">
        <f t="shared" ref="VQA28" si="7654">VPY28*$C$28</f>
        <v>2.7864187069622015E+102</v>
      </c>
      <c r="VQC28" s="357">
        <f t="shared" ref="VQC28" si="7655">VQA28*$C$28</f>
        <v>2.8700112681710675E+102</v>
      </c>
      <c r="VQE28" s="357">
        <f t="shared" ref="VQE28" si="7656">VQC28*$C$28</f>
        <v>2.9561116062161995E+102</v>
      </c>
      <c r="VQG28" s="357">
        <f t="shared" ref="VQG28" si="7657">VQE28*$C$28</f>
        <v>3.0447949544026858E+102</v>
      </c>
      <c r="VQI28" s="357">
        <f t="shared" ref="VQI28" si="7658">VQG28*$C$28</f>
        <v>3.1361388030347667E+102</v>
      </c>
      <c r="VQK28" s="357">
        <f t="shared" ref="VQK28" si="7659">VQI28*$C$28</f>
        <v>3.2302229671258098E+102</v>
      </c>
      <c r="VQM28" s="357">
        <f t="shared" ref="VQM28" si="7660">VQK28*$C$28</f>
        <v>3.3271296561395843E+102</v>
      </c>
      <c r="VQO28" s="357">
        <f t="shared" ref="VQO28" si="7661">VQM28*$C$28</f>
        <v>3.4269435458237722E+102</v>
      </c>
      <c r="VQQ28" s="357">
        <f t="shared" ref="VQQ28" si="7662">VQO28*$C$28</f>
        <v>3.5297518521984855E+102</v>
      </c>
      <c r="VQS28" s="357">
        <f t="shared" ref="VQS28" si="7663">VQQ28*$C$28</f>
        <v>3.6356444077644402E+102</v>
      </c>
      <c r="VQU28" s="357">
        <f t="shared" ref="VQU28" si="7664">VQS28*$C$28</f>
        <v>3.7447137399973735E+102</v>
      </c>
      <c r="VQW28" s="357">
        <f t="shared" ref="VQW28" si="7665">VQU28*$C$28</f>
        <v>3.8570551521972948E+102</v>
      </c>
      <c r="VQY28" s="357">
        <f t="shared" ref="VQY28" si="7666">VQW28*$C$28</f>
        <v>3.9727668067632136E+102</v>
      </c>
      <c r="VRA28" s="357">
        <f t="shared" ref="VRA28" si="7667">VQY28*$C$28</f>
        <v>4.0919498109661099E+102</v>
      </c>
      <c r="VRC28" s="357">
        <f t="shared" ref="VRC28" si="7668">VRA28*$C$28</f>
        <v>4.2147083052950933E+102</v>
      </c>
      <c r="VRE28" s="357">
        <f t="shared" ref="VRE28" si="7669">VRC28*$C$28</f>
        <v>4.3411495544539463E+102</v>
      </c>
      <c r="VRG28" s="357">
        <f t="shared" ref="VRG28" si="7670">VRE28*$C$28</f>
        <v>4.4713840410875646E+102</v>
      </c>
      <c r="VRI28" s="357">
        <f t="shared" ref="VRI28" si="7671">VRG28*$C$28</f>
        <v>4.6055255623201917E+102</v>
      </c>
      <c r="VRK28" s="357">
        <f t="shared" ref="VRK28" si="7672">VRI28*$C$28</f>
        <v>4.7436913291897976E+102</v>
      </c>
      <c r="VRM28" s="357">
        <f t="shared" ref="VRM28" si="7673">VRK28*$C$28</f>
        <v>4.8860020690654916E+102</v>
      </c>
      <c r="VRO28" s="357">
        <f t="shared" ref="VRO28" si="7674">VRM28*$C$28</f>
        <v>5.0325821311374569E+102</v>
      </c>
      <c r="VRQ28" s="357">
        <f t="shared" ref="VRQ28" si="7675">VRO28*$C$28</f>
        <v>5.1835595950715807E+102</v>
      </c>
      <c r="VRS28" s="357">
        <f t="shared" ref="VRS28" si="7676">VRQ28*$C$28</f>
        <v>5.3390663829237286E+102</v>
      </c>
      <c r="VRU28" s="357">
        <f t="shared" ref="VRU28" si="7677">VRS28*$C$28</f>
        <v>5.4992383744114406E+102</v>
      </c>
      <c r="VRW28" s="357">
        <f t="shared" ref="VRW28" si="7678">VRU28*$C$28</f>
        <v>5.6642155256437836E+102</v>
      </c>
      <c r="VRY28" s="357">
        <f t="shared" ref="VRY28" si="7679">VRW28*$C$28</f>
        <v>5.8341419914130976E+102</v>
      </c>
      <c r="VSA28" s="357">
        <f t="shared" ref="VSA28" si="7680">VRY28*$C$28</f>
        <v>6.0091662511554911E+102</v>
      </c>
      <c r="VSC28" s="357">
        <f t="shared" ref="VSC28" si="7681">VSA28*$C$28</f>
        <v>6.1894412386901559E+102</v>
      </c>
      <c r="VSE28" s="357">
        <f t="shared" ref="VSE28" si="7682">VSC28*$C$28</f>
        <v>6.3751244758508604E+102</v>
      </c>
      <c r="VSG28" s="357">
        <f t="shared" ref="VSG28" si="7683">VSE28*$C$28</f>
        <v>6.5663782101263861E+102</v>
      </c>
      <c r="VSI28" s="357">
        <f t="shared" ref="VSI28" si="7684">VSG28*$C$28</f>
        <v>6.7633695564301781E+102</v>
      </c>
      <c r="VSK28" s="357">
        <f t="shared" ref="VSK28" si="7685">VSI28*$C$28</f>
        <v>6.9662706431230841E+102</v>
      </c>
      <c r="VSM28" s="357">
        <f t="shared" ref="VSM28" si="7686">VSK28*$C$28</f>
        <v>7.1752587624167763E+102</v>
      </c>
      <c r="VSO28" s="357">
        <f t="shared" ref="VSO28" si="7687">VSM28*$C$28</f>
        <v>7.3905165252892802E+102</v>
      </c>
      <c r="VSQ28" s="357">
        <f t="shared" ref="VSQ28" si="7688">VSO28*$C$28</f>
        <v>7.6122320210479588E+102</v>
      </c>
      <c r="VSS28" s="357">
        <f t="shared" ref="VSS28" si="7689">VSQ28*$C$28</f>
        <v>7.8405989816793974E+102</v>
      </c>
      <c r="VSU28" s="357">
        <f t="shared" ref="VSU28" si="7690">VSS28*$C$28</f>
        <v>8.0758169511297798E+102</v>
      </c>
      <c r="VSW28" s="357">
        <f t="shared" ref="VSW28" si="7691">VSU28*$C$28</f>
        <v>8.3180914596636729E+102</v>
      </c>
      <c r="VSY28" s="357">
        <f t="shared" ref="VSY28" si="7692">VSW28*$C$28</f>
        <v>8.5676342034535833E+102</v>
      </c>
      <c r="VTA28" s="357">
        <f t="shared" ref="VTA28" si="7693">VSY28*$C$28</f>
        <v>8.8246632295571912E+102</v>
      </c>
      <c r="VTC28" s="357">
        <f t="shared" ref="VTC28" si="7694">VTA28*$C$28</f>
        <v>9.0894031264439071E+102</v>
      </c>
      <c r="VTE28" s="357">
        <f t="shared" ref="VTE28" si="7695">VTC28*$C$28</f>
        <v>9.3620852202372238E+102</v>
      </c>
      <c r="VTG28" s="357">
        <f t="shared" ref="VTG28" si="7696">VTE28*$C$28</f>
        <v>9.6429477768443399E+102</v>
      </c>
      <c r="VTI28" s="357">
        <f t="shared" ref="VTI28" si="7697">VTG28*$C$28</f>
        <v>9.9322362101496694E+102</v>
      </c>
      <c r="VTK28" s="357">
        <f t="shared" ref="VTK28" si="7698">VTI28*$C$28</f>
        <v>1.0230203296454161E+103</v>
      </c>
      <c r="VTM28" s="357">
        <f t="shared" ref="VTM28" si="7699">VTK28*$C$28</f>
        <v>1.0537109395347785E+103</v>
      </c>
      <c r="VTO28" s="357">
        <f t="shared" ref="VTO28" si="7700">VTM28*$C$28</f>
        <v>1.0853222677208219E+103</v>
      </c>
      <c r="VTQ28" s="357">
        <f t="shared" ref="VTQ28" si="7701">VTO28*$C$28</f>
        <v>1.1178819357524467E+103</v>
      </c>
      <c r="VTS28" s="357">
        <f t="shared" ref="VTS28" si="7702">VTQ28*$C$28</f>
        <v>1.1514183938250202E+103</v>
      </c>
      <c r="VTU28" s="357">
        <f t="shared" ref="VTU28" si="7703">VTS28*$C$28</f>
        <v>1.1859609456397707E+103</v>
      </c>
      <c r="VTW28" s="357">
        <f t="shared" ref="VTW28" si="7704">VTU28*$C$28</f>
        <v>1.2215397740089638E+103</v>
      </c>
      <c r="VTY28" s="357">
        <f t="shared" ref="VTY28" si="7705">VTW28*$C$28</f>
        <v>1.2581859672292328E+103</v>
      </c>
      <c r="VUA28" s="357">
        <f t="shared" ref="VUA28" si="7706">VTY28*$C$28</f>
        <v>1.2959315462461098E+103</v>
      </c>
      <c r="VUC28" s="357">
        <f t="shared" ref="VUC28" si="7707">VUA28*$C$28</f>
        <v>1.3348094926334931E+103</v>
      </c>
      <c r="VUE28" s="357">
        <f t="shared" ref="VUE28" si="7708">VUC28*$C$28</f>
        <v>1.374853777412498E+103</v>
      </c>
      <c r="VUG28" s="357">
        <f t="shared" ref="VUG28" si="7709">VUE28*$C$28</f>
        <v>1.4160993907348729E+103</v>
      </c>
      <c r="VUI28" s="357">
        <f t="shared" ref="VUI28" si="7710">VUG28*$C$28</f>
        <v>1.458582372456919E+103</v>
      </c>
      <c r="VUK28" s="357">
        <f t="shared" ref="VUK28" si="7711">VUI28*$C$28</f>
        <v>1.5023398436306266E+103</v>
      </c>
      <c r="VUM28" s="357">
        <f t="shared" ref="VUM28" si="7712">VUK28*$C$28</f>
        <v>1.5474100389395455E+103</v>
      </c>
      <c r="VUO28" s="357">
        <f t="shared" ref="VUO28" si="7713">VUM28*$C$28</f>
        <v>1.593832340107732E+103</v>
      </c>
      <c r="VUQ28" s="357">
        <f t="shared" ref="VUQ28" si="7714">VUO28*$C$28</f>
        <v>1.641647310310964E+103</v>
      </c>
      <c r="VUS28" s="357">
        <f t="shared" ref="VUS28" si="7715">VUQ28*$C$28</f>
        <v>1.690896729620293E+103</v>
      </c>
      <c r="VUU28" s="357">
        <f t="shared" ref="VUU28" si="7716">VUS28*$C$28</f>
        <v>1.741623631508902E+103</v>
      </c>
      <c r="VUW28" s="357">
        <f t="shared" ref="VUW28" si="7717">VUU28*$C$28</f>
        <v>1.7938723404541692E+103</v>
      </c>
      <c r="VUY28" s="357">
        <f t="shared" ref="VUY28" si="7718">VUW28*$C$28</f>
        <v>1.8476885106677942E+103</v>
      </c>
      <c r="VVA28" s="357">
        <f t="shared" ref="VVA28" si="7719">VUY28*$C$28</f>
        <v>1.9031191659878279E+103</v>
      </c>
      <c r="VVC28" s="357">
        <f t="shared" ref="VVC28" si="7720">VVA28*$C$28</f>
        <v>1.9602127409674628E+103</v>
      </c>
      <c r="VVE28" s="357">
        <f t="shared" ref="VVE28" si="7721">VVC28*$C$28</f>
        <v>2.0190191231964869E+103</v>
      </c>
      <c r="VVG28" s="357">
        <f t="shared" ref="VVG28" si="7722">VVE28*$C$28</f>
        <v>2.0795896968923817E+103</v>
      </c>
      <c r="VVI28" s="357">
        <f t="shared" ref="VVI28" si="7723">VVG28*$C$28</f>
        <v>2.1419773877991534E+103</v>
      </c>
      <c r="VVK28" s="357">
        <f t="shared" ref="VVK28" si="7724">VVI28*$C$28</f>
        <v>2.2062367094331282E+103</v>
      </c>
      <c r="VVM28" s="357">
        <f t="shared" ref="VVM28" si="7725">VVK28*$C$28</f>
        <v>2.2724238107161221E+103</v>
      </c>
      <c r="VVO28" s="357">
        <f t="shared" ref="VVO28" si="7726">VVM28*$C$28</f>
        <v>2.3405965250376059E+103</v>
      </c>
      <c r="VVQ28" s="357">
        <f t="shared" ref="VVQ28" si="7727">VVO28*$C$28</f>
        <v>2.4108144207887341E+103</v>
      </c>
      <c r="VVS28" s="357">
        <f t="shared" ref="VVS28" si="7728">VVQ28*$C$28</f>
        <v>2.4831388534123962E+103</v>
      </c>
      <c r="VVU28" s="357">
        <f t="shared" ref="VVU28" si="7729">VVS28*$C$28</f>
        <v>2.557633019014768E+103</v>
      </c>
      <c r="VVW28" s="357">
        <f t="shared" ref="VVW28" si="7730">VVU28*$C$28</f>
        <v>2.6343620095852113E+103</v>
      </c>
      <c r="VVY28" s="357">
        <f t="shared" ref="VVY28" si="7731">VVW28*$C$28</f>
        <v>2.7133928698727675E+103</v>
      </c>
      <c r="VWA28" s="357">
        <f t="shared" ref="VWA28" si="7732">VVY28*$C$28</f>
        <v>2.7947946559689507E+103</v>
      </c>
      <c r="VWC28" s="357">
        <f t="shared" ref="VWC28" si="7733">VWA28*$C$28</f>
        <v>2.8786384956480194E+103</v>
      </c>
      <c r="VWE28" s="357">
        <f t="shared" ref="VWE28" si="7734">VWC28*$C$28</f>
        <v>2.9649976505174599E+103</v>
      </c>
      <c r="VWG28" s="357">
        <f t="shared" ref="VWG28" si="7735">VWE28*$C$28</f>
        <v>3.0539475800329838E+103</v>
      </c>
      <c r="VWI28" s="357">
        <f t="shared" ref="VWI28" si="7736">VWG28*$C$28</f>
        <v>3.1455660074339735E+103</v>
      </c>
      <c r="VWK28" s="357">
        <f t="shared" ref="VWK28" si="7737">VWI28*$C$28</f>
        <v>3.2399329876569927E+103</v>
      </c>
      <c r="VWM28" s="357">
        <f t="shared" ref="VWM28" si="7738">VWK28*$C$28</f>
        <v>3.3371309772867026E+103</v>
      </c>
      <c r="VWO28" s="357">
        <f t="shared" ref="VWO28" si="7739">VWM28*$C$28</f>
        <v>3.4372449066053036E+103</v>
      </c>
      <c r="VWQ28" s="357">
        <f t="shared" ref="VWQ28" si="7740">VWO28*$C$28</f>
        <v>3.5403622538034628E+103</v>
      </c>
      <c r="VWS28" s="357">
        <f t="shared" ref="VWS28" si="7741">VWQ28*$C$28</f>
        <v>3.6465731214175664E+103</v>
      </c>
      <c r="VWU28" s="357">
        <f t="shared" ref="VWU28" si="7742">VWS28*$C$28</f>
        <v>3.7559703150600939E+103</v>
      </c>
      <c r="VWW28" s="357">
        <f t="shared" ref="VWW28" si="7743">VWU28*$C$28</f>
        <v>3.868649424511897E+103</v>
      </c>
      <c r="VWY28" s="357">
        <f t="shared" ref="VWY28" si="7744">VWW28*$C$28</f>
        <v>3.9847089072472542E+103</v>
      </c>
      <c r="VXA28" s="357">
        <f t="shared" ref="VXA28" si="7745">VWY28*$C$28</f>
        <v>4.1042501744646717E+103</v>
      </c>
      <c r="VXC28" s="357">
        <f t="shared" ref="VXC28" si="7746">VXA28*$C$28</f>
        <v>4.227377679698612E+103</v>
      </c>
      <c r="VXE28" s="357">
        <f t="shared" ref="VXE28" si="7747">VXC28*$C$28</f>
        <v>4.3541990100895703E+103</v>
      </c>
      <c r="VXG28" s="357">
        <f t="shared" ref="VXG28" si="7748">VXE28*$C$28</f>
        <v>4.4848249803922577E+103</v>
      </c>
      <c r="VXI28" s="357">
        <f t="shared" ref="VXI28" si="7749">VXG28*$C$28</f>
        <v>4.6193697298040255E+103</v>
      </c>
      <c r="VXK28" s="357">
        <f t="shared" ref="VXK28" si="7750">VXI28*$C$28</f>
        <v>4.7579508216981467E+103</v>
      </c>
      <c r="VXM28" s="357">
        <f t="shared" ref="VXM28" si="7751">VXK28*$C$28</f>
        <v>4.9006893463490914E+103</v>
      </c>
      <c r="VXO28" s="357">
        <f t="shared" ref="VXO28" si="7752">VXM28*$C$28</f>
        <v>5.0477100267395643E+103</v>
      </c>
      <c r="VXQ28" s="357">
        <f t="shared" ref="VXQ28" si="7753">VXO28*$C$28</f>
        <v>5.1991413275417514E+103</v>
      </c>
      <c r="VXS28" s="357">
        <f t="shared" ref="VXS28" si="7754">VXQ28*$C$28</f>
        <v>5.3551155673680037E+103</v>
      </c>
      <c r="VXU28" s="357">
        <f t="shared" ref="VXU28" si="7755">VXS28*$C$28</f>
        <v>5.5157690343890443E+103</v>
      </c>
      <c r="VXW28" s="357">
        <f t="shared" ref="VXW28" si="7756">VXU28*$C$28</f>
        <v>5.6812421054207156E+103</v>
      </c>
      <c r="VXY28" s="357">
        <f t="shared" ref="VXY28" si="7757">VXW28*$C$28</f>
        <v>5.8516793685833374E+103</v>
      </c>
      <c r="VYA28" s="357">
        <f t="shared" ref="VYA28" si="7758">VXY28*$C$28</f>
        <v>6.0272297496408381E+103</v>
      </c>
      <c r="VYC28" s="357">
        <f t="shared" ref="VYC28" si="7759">VYA28*$C$28</f>
        <v>6.2080466421300632E+103</v>
      </c>
      <c r="VYE28" s="357">
        <f t="shared" ref="VYE28" si="7760">VYC28*$C$28</f>
        <v>6.3942880413939657E+103</v>
      </c>
      <c r="VYG28" s="357">
        <f t="shared" ref="VYG28" si="7761">VYE28*$C$28</f>
        <v>6.5861166826357848E+103</v>
      </c>
      <c r="VYI28" s="357">
        <f t="shared" ref="VYI28" si="7762">VYG28*$C$28</f>
        <v>6.7837001831148588E+103</v>
      </c>
      <c r="VYK28" s="357">
        <f t="shared" ref="VYK28" si="7763">VYI28*$C$28</f>
        <v>6.9872111886083051E+103</v>
      </c>
      <c r="VYM28" s="357">
        <f t="shared" ref="VYM28" si="7764">VYK28*$C$28</f>
        <v>7.1968275242665544E+103</v>
      </c>
      <c r="VYO28" s="357">
        <f t="shared" ref="VYO28" si="7765">VYM28*$C$28</f>
        <v>7.4127323499945514E+103</v>
      </c>
      <c r="VYQ28" s="357">
        <f t="shared" ref="VYQ28" si="7766">VYO28*$C$28</f>
        <v>7.6351143204943884E+103</v>
      </c>
      <c r="VYS28" s="357">
        <f t="shared" ref="VYS28" si="7767">VYQ28*$C$28</f>
        <v>7.8641677501092201E+103</v>
      </c>
      <c r="VYU28" s="357">
        <f t="shared" ref="VYU28" si="7768">VYS28*$C$28</f>
        <v>8.1000927826124973E+103</v>
      </c>
      <c r="VYW28" s="357">
        <f t="shared" ref="VYW28" si="7769">VYU28*$C$28</f>
        <v>8.3430955660908729E+103</v>
      </c>
      <c r="VYY28" s="357">
        <f t="shared" ref="VYY28" si="7770">VYW28*$C$28</f>
        <v>8.5933884330736E+103</v>
      </c>
      <c r="VZA28" s="357">
        <f t="shared" ref="VZA28" si="7771">VYY28*$C$28</f>
        <v>8.851190086065808E+103</v>
      </c>
      <c r="VZC28" s="357">
        <f t="shared" ref="VZC28" si="7772">VZA28*$C$28</f>
        <v>9.1167257886477829E+103</v>
      </c>
      <c r="VZE28" s="357">
        <f t="shared" ref="VZE28" si="7773">VZC28*$C$28</f>
        <v>9.3902275623072173E+103</v>
      </c>
      <c r="VZG28" s="357">
        <f t="shared" ref="VZG28" si="7774">VZE28*$C$28</f>
        <v>9.671934389176434E+103</v>
      </c>
      <c r="VZI28" s="357">
        <f t="shared" ref="VZI28" si="7775">VZG28*$C$28</f>
        <v>9.9620924208517279E+103</v>
      </c>
      <c r="VZK28" s="357">
        <f t="shared" ref="VZK28" si="7776">VZI28*$C$28</f>
        <v>1.026095519347728E+104</v>
      </c>
      <c r="VZM28" s="357">
        <f t="shared" ref="VZM28" si="7777">VZK28*$C$28</f>
        <v>1.05687838492816E+104</v>
      </c>
      <c r="VZO28" s="357">
        <f t="shared" ref="VZO28" si="7778">VZM28*$C$28</f>
        <v>1.0885847364760049E+104</v>
      </c>
      <c r="VZQ28" s="357">
        <f t="shared" ref="VZQ28" si="7779">VZO28*$C$28</f>
        <v>1.1212422785702851E+104</v>
      </c>
      <c r="VZS28" s="357">
        <f t="shared" ref="VZS28" si="7780">VZQ28*$C$28</f>
        <v>1.1548795469273936E+104</v>
      </c>
      <c r="VZU28" s="357">
        <f t="shared" ref="VZU28" si="7781">VZS28*$C$28</f>
        <v>1.1895259333352154E+104</v>
      </c>
      <c r="VZW28" s="357">
        <f t="shared" ref="VZW28" si="7782">VZU28*$C$28</f>
        <v>1.225211711335272E+104</v>
      </c>
      <c r="VZY28" s="357">
        <f t="shared" ref="VZY28" si="7783">VZW28*$C$28</f>
        <v>1.2619680626753302E+104</v>
      </c>
      <c r="WAA28" s="357">
        <f t="shared" ref="WAA28" si="7784">VZY28*$C$28</f>
        <v>1.2998271045555902E+104</v>
      </c>
      <c r="WAC28" s="357">
        <f t="shared" ref="WAC28" si="7785">WAA28*$C$28</f>
        <v>1.338821917692258E+104</v>
      </c>
      <c r="WAE28" s="357">
        <f t="shared" ref="WAE28" si="7786">WAC28*$C$28</f>
        <v>1.3789865752230258E+104</v>
      </c>
      <c r="WAG28" s="357">
        <f t="shared" ref="WAG28" si="7787">WAE28*$C$28</f>
        <v>1.4203561724797166E+104</v>
      </c>
      <c r="WAI28" s="357">
        <f t="shared" ref="WAI28" si="7788">WAG28*$C$28</f>
        <v>1.4629668576541081E+104</v>
      </c>
      <c r="WAK28" s="357">
        <f t="shared" ref="WAK28" si="7789">WAI28*$C$28</f>
        <v>1.5068558633837313E+104</v>
      </c>
      <c r="WAM28" s="357">
        <f t="shared" ref="WAM28" si="7790">WAK28*$C$28</f>
        <v>1.5520615392852433E+104</v>
      </c>
      <c r="WAO28" s="357">
        <f t="shared" ref="WAO28" si="7791">WAM28*$C$28</f>
        <v>1.5986233854638005E+104</v>
      </c>
      <c r="WAQ28" s="357">
        <f t="shared" ref="WAQ28" si="7792">WAO28*$C$28</f>
        <v>1.6465820870277147E+104</v>
      </c>
      <c r="WAS28" s="357">
        <f t="shared" ref="WAS28" si="7793">WAQ28*$C$28</f>
        <v>1.6959795496385463E+104</v>
      </c>
      <c r="WAU28" s="357">
        <f t="shared" ref="WAU28" si="7794">WAS28*$C$28</f>
        <v>1.7468589361277026E+104</v>
      </c>
      <c r="WAW28" s="357">
        <f t="shared" ref="WAW28" si="7795">WAU28*$C$28</f>
        <v>1.7992647042115338E+104</v>
      </c>
      <c r="WAY28" s="357">
        <f t="shared" ref="WAY28" si="7796">WAW28*$C$28</f>
        <v>1.8532426453378798E+104</v>
      </c>
      <c r="WBA28" s="357">
        <f t="shared" ref="WBA28" si="7797">WAY28*$C$28</f>
        <v>1.9088399246980162E+104</v>
      </c>
      <c r="WBC28" s="357">
        <f t="shared" ref="WBC28" si="7798">WBA28*$C$28</f>
        <v>1.9661051224389567E+104</v>
      </c>
      <c r="WBE28" s="357">
        <f t="shared" ref="WBE28" si="7799">WBC28*$C$28</f>
        <v>2.0250882761121255E+104</v>
      </c>
      <c r="WBG28" s="357">
        <f t="shared" ref="WBG28" si="7800">WBE28*$C$28</f>
        <v>2.0858409243954893E+104</v>
      </c>
      <c r="WBI28" s="357">
        <f t="shared" ref="WBI28" si="7801">WBG28*$C$28</f>
        <v>2.148416152127354E+104</v>
      </c>
      <c r="WBK28" s="357">
        <f t="shared" ref="WBK28" si="7802">WBI28*$C$28</f>
        <v>2.2128686366911746E+104</v>
      </c>
      <c r="WBM28" s="357">
        <f t="shared" ref="WBM28" si="7803">WBK28*$C$28</f>
        <v>2.2792546957919101E+104</v>
      </c>
      <c r="WBO28" s="357">
        <f t="shared" ref="WBO28" si="7804">WBM28*$C$28</f>
        <v>2.3476323366656675E+104</v>
      </c>
      <c r="WBQ28" s="357">
        <f t="shared" ref="WBQ28" si="7805">WBO28*$C$28</f>
        <v>2.4180613067656377E+104</v>
      </c>
      <c r="WBS28" s="357">
        <f t="shared" ref="WBS28" si="7806">WBQ28*$C$28</f>
        <v>2.490603145968607E+104</v>
      </c>
      <c r="WBU28" s="357">
        <f t="shared" ref="WBU28" si="7807">WBS28*$C$28</f>
        <v>2.5653212403476654E+104</v>
      </c>
      <c r="WBW28" s="357">
        <f t="shared" ref="WBW28" si="7808">WBU28*$C$28</f>
        <v>2.6422808775580955E+104</v>
      </c>
      <c r="WBY28" s="357">
        <f t="shared" ref="WBY28" si="7809">WBW28*$C$28</f>
        <v>2.7215493038848385E+104</v>
      </c>
      <c r="WCA28" s="357">
        <f t="shared" ref="WCA28" si="7810">WBY28*$C$28</f>
        <v>2.8031957830013839E+104</v>
      </c>
      <c r="WCC28" s="357">
        <f t="shared" ref="WCC28" si="7811">WCA28*$C$28</f>
        <v>2.8872916564914257E+104</v>
      </c>
      <c r="WCE28" s="357">
        <f t="shared" ref="WCE28" si="7812">WCC28*$C$28</f>
        <v>2.9739104061861686E+104</v>
      </c>
      <c r="WCG28" s="357">
        <f t="shared" ref="WCG28" si="7813">WCE28*$C$28</f>
        <v>3.063127718371754E+104</v>
      </c>
      <c r="WCI28" s="357">
        <f t="shared" ref="WCI28" si="7814">WCG28*$C$28</f>
        <v>3.1550215499229068E+104</v>
      </c>
      <c r="WCK28" s="357">
        <f t="shared" ref="WCK28" si="7815">WCI28*$C$28</f>
        <v>3.2496721964205944E+104</v>
      </c>
      <c r="WCM28" s="357">
        <f t="shared" ref="WCM28" si="7816">WCK28*$C$28</f>
        <v>3.347162362313212E+104</v>
      </c>
      <c r="WCO28" s="357">
        <f t="shared" ref="WCO28" si="7817">WCM28*$C$28</f>
        <v>3.4475772331826084E+104</v>
      </c>
      <c r="WCQ28" s="357">
        <f t="shared" ref="WCQ28" si="7818">WCO28*$C$28</f>
        <v>3.5510045501780865E+104</v>
      </c>
      <c r="WCS28" s="357">
        <f t="shared" ref="WCS28" si="7819">WCQ28*$C$28</f>
        <v>3.6575346866834293E+104</v>
      </c>
      <c r="WCU28" s="357">
        <f t="shared" ref="WCU28" si="7820">WCS28*$C$28</f>
        <v>3.7672607272839322E+104</v>
      </c>
      <c r="WCW28" s="357">
        <f t="shared" ref="WCW28" si="7821">WCU28*$C$28</f>
        <v>3.8802785491024501E+104</v>
      </c>
      <c r="WCY28" s="357">
        <f t="shared" ref="WCY28" si="7822">WCW28*$C$28</f>
        <v>3.9966869055755234E+104</v>
      </c>
      <c r="WDA28" s="357">
        <f t="shared" ref="WDA28" si="7823">WCY28*$C$28</f>
        <v>4.116587512742789E+104</v>
      </c>
      <c r="WDC28" s="357">
        <f t="shared" ref="WDC28" si="7824">WDA28*$C$28</f>
        <v>4.2400851381250728E+104</v>
      </c>
      <c r="WDE28" s="357">
        <f t="shared" ref="WDE28" si="7825">WDC28*$C$28</f>
        <v>4.3672876922688252E+104</v>
      </c>
      <c r="WDG28" s="357">
        <f t="shared" ref="WDG28" si="7826">WDE28*$C$28</f>
        <v>4.4983063230368899E+104</v>
      </c>
      <c r="WDI28" s="357">
        <f t="shared" ref="WDI28" si="7827">WDG28*$C$28</f>
        <v>4.6332555127279965E+104</v>
      </c>
      <c r="WDK28" s="357">
        <f t="shared" ref="WDK28" si="7828">WDI28*$C$28</f>
        <v>4.7722531781098366E+104</v>
      </c>
      <c r="WDM28" s="357">
        <f t="shared" ref="WDM28" si="7829">WDK28*$C$28</f>
        <v>4.9154207734531317E+104</v>
      </c>
      <c r="WDO28" s="357">
        <f t="shared" ref="WDO28" si="7830">WDM28*$C$28</f>
        <v>5.0628833966567259E+104</v>
      </c>
      <c r="WDQ28" s="357">
        <f t="shared" ref="WDQ28" si="7831">WDO28*$C$28</f>
        <v>5.2147698985564275E+104</v>
      </c>
      <c r="WDS28" s="357">
        <f t="shared" ref="WDS28" si="7832">WDQ28*$C$28</f>
        <v>5.3712129955131206E+104</v>
      </c>
      <c r="WDU28" s="357">
        <f t="shared" ref="WDU28" si="7833">WDS28*$C$28</f>
        <v>5.5323493853785145E+104</v>
      </c>
      <c r="WDW28" s="357">
        <f t="shared" ref="WDW28" si="7834">WDU28*$C$28</f>
        <v>5.6983198669398703E+104</v>
      </c>
      <c r="WDY28" s="357">
        <f t="shared" ref="WDY28" si="7835">WDW28*$C$28</f>
        <v>5.8692694629480664E+104</v>
      </c>
      <c r="WEA28" s="357">
        <f t="shared" ref="WEA28" si="7836">WDY28*$C$28</f>
        <v>6.0453475468365081E+104</v>
      </c>
      <c r="WEC28" s="357">
        <f t="shared" ref="WEC28" si="7837">WEA28*$C$28</f>
        <v>6.2267079732416034E+104</v>
      </c>
      <c r="WEE28" s="357">
        <f t="shared" ref="WEE28" si="7838">WEC28*$C$28</f>
        <v>6.4135092124388521E+104</v>
      </c>
      <c r="WEG28" s="357">
        <f t="shared" ref="WEG28" si="7839">WEE28*$C$28</f>
        <v>6.6059144888120181E+104</v>
      </c>
      <c r="WEI28" s="357">
        <f t="shared" ref="WEI28" si="7840">WEG28*$C$28</f>
        <v>6.804091923476379E+104</v>
      </c>
      <c r="WEK28" s="357">
        <f t="shared" ref="WEK28" si="7841">WEI28*$C$28</f>
        <v>7.0082146811806703E+104</v>
      </c>
      <c r="WEM28" s="357">
        <f t="shared" ref="WEM28" si="7842">WEK28*$C$28</f>
        <v>7.218461121616091E+104</v>
      </c>
      <c r="WEO28" s="357">
        <f t="shared" ref="WEO28" si="7843">WEM28*$C$28</f>
        <v>7.4350149552645737E+104</v>
      </c>
      <c r="WEQ28" s="357">
        <f t="shared" ref="WEQ28" si="7844">WEO28*$C$28</f>
        <v>7.658065403922511E+104</v>
      </c>
      <c r="WES28" s="357">
        <f t="shared" ref="WES28" si="7845">WEQ28*$C$28</f>
        <v>7.8878073660401861E+104</v>
      </c>
      <c r="WEU28" s="357">
        <f t="shared" ref="WEU28" si="7846">WES28*$C$28</f>
        <v>8.124441587021392E+104</v>
      </c>
      <c r="WEW28" s="357">
        <f t="shared" ref="WEW28" si="7847">WEU28*$C$28</f>
        <v>8.3681748346320337E+104</v>
      </c>
      <c r="WEY28" s="357">
        <f t="shared" ref="WEY28" si="7848">WEW28*$C$28</f>
        <v>8.6192200796709949E+104</v>
      </c>
      <c r="WFA28" s="357">
        <f t="shared" ref="WFA28" si="7849">WEY28*$C$28</f>
        <v>8.8777966820611248E+104</v>
      </c>
      <c r="WFC28" s="357">
        <f t="shared" ref="WFC28" si="7850">WFA28*$C$28</f>
        <v>9.1441305825229586E+104</v>
      </c>
      <c r="WFE28" s="357">
        <f t="shared" ref="WFE28" si="7851">WFC28*$C$28</f>
        <v>9.4184544999986471E+104</v>
      </c>
      <c r="WFG28" s="357">
        <f t="shared" ref="WFG28" si="7852">WFE28*$C$28</f>
        <v>9.7010081349986063E+104</v>
      </c>
      <c r="WFI28" s="357">
        <f t="shared" ref="WFI28" si="7853">WFG28*$C$28</f>
        <v>9.9920383790485653E+104</v>
      </c>
      <c r="WFK28" s="357">
        <f t="shared" ref="WFK28" si="7854">WFI28*$C$28</f>
        <v>1.0291799530420023E+105</v>
      </c>
      <c r="WFM28" s="357">
        <f t="shared" ref="WFM28" si="7855">WFK28*$C$28</f>
        <v>1.0600553516332623E+105</v>
      </c>
      <c r="WFO28" s="357">
        <f t="shared" ref="WFO28" si="7856">WFM28*$C$28</f>
        <v>1.0918570121822602E+105</v>
      </c>
      <c r="WFQ28" s="357">
        <f t="shared" ref="WFQ28" si="7857">WFO28*$C$28</f>
        <v>1.124612722547728E+105</v>
      </c>
      <c r="WFS28" s="357">
        <f t="shared" ref="WFS28" si="7858">WFQ28*$C$28</f>
        <v>1.1583511042241598E+105</v>
      </c>
      <c r="WFU28" s="357">
        <f t="shared" ref="WFU28" si="7859">WFS28*$C$28</f>
        <v>1.1931016373508847E+105</v>
      </c>
      <c r="WFW28" s="357">
        <f t="shared" ref="WFW28" si="7860">WFU28*$C$28</f>
        <v>1.2288946864714113E+105</v>
      </c>
      <c r="WFY28" s="357">
        <f t="shared" ref="WFY28" si="7861">WFW28*$C$28</f>
        <v>1.2657615270655537E+105</v>
      </c>
      <c r="WGA28" s="357">
        <f t="shared" ref="WGA28" si="7862">WFY28*$C$28</f>
        <v>1.3037343728775204E+105</v>
      </c>
      <c r="WGC28" s="357">
        <f t="shared" ref="WGC28" si="7863">WGA28*$C$28</f>
        <v>1.3428464040638461E+105</v>
      </c>
      <c r="WGE28" s="357">
        <f t="shared" ref="WGE28" si="7864">WGC28*$C$28</f>
        <v>1.3831317961857615E+105</v>
      </c>
      <c r="WGG28" s="357">
        <f t="shared" ref="WGG28" si="7865">WGE28*$C$28</f>
        <v>1.4246257500713344E+105</v>
      </c>
      <c r="WGI28" s="357">
        <f t="shared" ref="WGI28" si="7866">WGG28*$C$28</f>
        <v>1.4673645225734746E+105</v>
      </c>
      <c r="WGK28" s="357">
        <f t="shared" ref="WGK28" si="7867">WGI28*$C$28</f>
        <v>1.5113854582506789E+105</v>
      </c>
      <c r="WGM28" s="357">
        <f t="shared" ref="WGM28" si="7868">WGK28*$C$28</f>
        <v>1.5567270219981992E+105</v>
      </c>
      <c r="WGO28" s="357">
        <f t="shared" ref="WGO28" si="7869">WGM28*$C$28</f>
        <v>1.6034288326581452E+105</v>
      </c>
      <c r="WGQ28" s="357">
        <f t="shared" ref="WGQ28" si="7870">WGO28*$C$28</f>
        <v>1.6515316976378897E+105</v>
      </c>
      <c r="WGS28" s="357">
        <f t="shared" ref="WGS28" si="7871">WGQ28*$C$28</f>
        <v>1.7010776485670265E+105</v>
      </c>
      <c r="WGU28" s="357">
        <f t="shared" ref="WGU28" si="7872">WGS28*$C$28</f>
        <v>1.7521099780240373E+105</v>
      </c>
      <c r="WGW28" s="357">
        <f t="shared" ref="WGW28" si="7873">WGU28*$C$28</f>
        <v>1.8046732773647585E+105</v>
      </c>
      <c r="WGY28" s="357">
        <f t="shared" ref="WGY28" si="7874">WGW28*$C$28</f>
        <v>1.8588134756857014E+105</v>
      </c>
      <c r="WHA28" s="357">
        <f t="shared" ref="WHA28" si="7875">WGY28*$C$28</f>
        <v>1.9145778799562725E+105</v>
      </c>
      <c r="WHC28" s="357">
        <f t="shared" ref="WHC28" si="7876">WHA28*$C$28</f>
        <v>1.9720152163549607E+105</v>
      </c>
      <c r="WHE28" s="357">
        <f t="shared" ref="WHE28" si="7877">WHC28*$C$28</f>
        <v>2.0311756728456096E+105</v>
      </c>
      <c r="WHG28" s="357">
        <f t="shared" ref="WHG28" si="7878">WHE28*$C$28</f>
        <v>2.0921109430309778E+105</v>
      </c>
      <c r="WHI28" s="357">
        <f t="shared" ref="WHI28" si="7879">WHG28*$C$28</f>
        <v>2.1548742713219072E+105</v>
      </c>
      <c r="WHK28" s="357">
        <f t="shared" ref="WHK28" si="7880">WHI28*$C$28</f>
        <v>2.2195204994615645E+105</v>
      </c>
      <c r="WHM28" s="357">
        <f t="shared" ref="WHM28" si="7881">WHK28*$C$28</f>
        <v>2.2861061144454115E+105</v>
      </c>
      <c r="WHO28" s="357">
        <f t="shared" ref="WHO28" si="7882">WHM28*$C$28</f>
        <v>2.3546892978787737E+105</v>
      </c>
      <c r="WHQ28" s="357">
        <f t="shared" ref="WHQ28" si="7883">WHO28*$C$28</f>
        <v>2.4253299768151369E+105</v>
      </c>
      <c r="WHS28" s="357">
        <f t="shared" ref="WHS28" si="7884">WHQ28*$C$28</f>
        <v>2.4980898761195912E+105</v>
      </c>
      <c r="WHU28" s="357">
        <f t="shared" ref="WHU28" si="7885">WHS28*$C$28</f>
        <v>2.5730325724031789E+105</v>
      </c>
      <c r="WHW28" s="357">
        <f t="shared" ref="WHW28" si="7886">WHU28*$C$28</f>
        <v>2.6502235495752744E+105</v>
      </c>
      <c r="WHY28" s="357">
        <f t="shared" ref="WHY28" si="7887">WHW28*$C$28</f>
        <v>2.7297302560625329E+105</v>
      </c>
      <c r="WIA28" s="357">
        <f t="shared" ref="WIA28" si="7888">WHY28*$C$28</f>
        <v>2.811622163744409E+105</v>
      </c>
      <c r="WIC28" s="357">
        <f t="shared" ref="WIC28" si="7889">WIA28*$C$28</f>
        <v>2.8959708286567411E+105</v>
      </c>
      <c r="WIE28" s="357">
        <f t="shared" ref="WIE28" si="7890">WIC28*$C$28</f>
        <v>2.9828499535164435E+105</v>
      </c>
      <c r="WIG28" s="357">
        <f t="shared" ref="WIG28" si="7891">WIE28*$C$28</f>
        <v>3.0723354521219371E+105</v>
      </c>
      <c r="WII28" s="357">
        <f t="shared" ref="WII28" si="7892">WIG28*$C$28</f>
        <v>3.1645055156855952E+105</v>
      </c>
      <c r="WIK28" s="357">
        <f t="shared" ref="WIK28" si="7893">WII28*$C$28</f>
        <v>3.2594406811561629E+105</v>
      </c>
      <c r="WIM28" s="357">
        <f t="shared" ref="WIM28" si="7894">WIK28*$C$28</f>
        <v>3.3572239015908481E+105</v>
      </c>
      <c r="WIO28" s="357">
        <f t="shared" ref="WIO28" si="7895">WIM28*$C$28</f>
        <v>3.4579406186385737E+105</v>
      </c>
      <c r="WIQ28" s="357">
        <f t="shared" ref="WIQ28" si="7896">WIO28*$C$28</f>
        <v>3.5616788371977312E+105</v>
      </c>
      <c r="WIS28" s="357">
        <f t="shared" ref="WIS28" si="7897">WIQ28*$C$28</f>
        <v>3.6685292023136631E+105</v>
      </c>
      <c r="WIU28" s="357">
        <f t="shared" ref="WIU28" si="7898">WIS28*$C$28</f>
        <v>3.7785850783830732E+105</v>
      </c>
      <c r="WIW28" s="357">
        <f t="shared" ref="WIW28" si="7899">WIU28*$C$28</f>
        <v>3.8919426307345653E+105</v>
      </c>
      <c r="WIY28" s="357">
        <f t="shared" ref="WIY28" si="7900">WIW28*$C$28</f>
        <v>4.0087009096566026E+105</v>
      </c>
      <c r="WJA28" s="357">
        <f t="shared" ref="WJA28" si="7901">WIY28*$C$28</f>
        <v>4.128961936946301E+105</v>
      </c>
      <c r="WJC28" s="357">
        <f t="shared" ref="WJC28" si="7902">WJA28*$C$28</f>
        <v>4.2528307950546903E+105</v>
      </c>
      <c r="WJE28" s="357">
        <f t="shared" ref="WJE28" si="7903">WJC28*$C$28</f>
        <v>4.380415718906331E+105</v>
      </c>
      <c r="WJG28" s="357">
        <f t="shared" ref="WJG28" si="7904">WJE28*$C$28</f>
        <v>4.5118281904735208E+105</v>
      </c>
      <c r="WJI28" s="357">
        <f t="shared" ref="WJI28" si="7905">WJG28*$C$28</f>
        <v>4.6471830361877262E+105</v>
      </c>
      <c r="WJK28" s="357">
        <f t="shared" ref="WJK28" si="7906">WJI28*$C$28</f>
        <v>4.7865985272733583E+105</v>
      </c>
      <c r="WJM28" s="357">
        <f t="shared" ref="WJM28" si="7907">WJK28*$C$28</f>
        <v>4.9301964830915589E+105</v>
      </c>
      <c r="WJO28" s="357">
        <f t="shared" ref="WJO28" si="7908">WJM28*$C$28</f>
        <v>5.078102377584306E+105</v>
      </c>
      <c r="WJQ28" s="357">
        <f t="shared" ref="WJQ28" si="7909">WJO28*$C$28</f>
        <v>5.2304454489118354E+105</v>
      </c>
      <c r="WJS28" s="357">
        <f t="shared" ref="WJS28" si="7910">WJQ28*$C$28</f>
        <v>5.3873588123791905E+105</v>
      </c>
      <c r="WJU28" s="357">
        <f t="shared" ref="WJU28" si="7911">WJS28*$C$28</f>
        <v>5.5489795767505664E+105</v>
      </c>
      <c r="WJW28" s="357">
        <f t="shared" ref="WJW28" si="7912">WJU28*$C$28</f>
        <v>5.7154489640530839E+105</v>
      </c>
      <c r="WJY28" s="357">
        <f t="shared" ref="WJY28" si="7913">WJW28*$C$28</f>
        <v>5.8869124329746765E+105</v>
      </c>
      <c r="WKA28" s="357">
        <f t="shared" ref="WKA28" si="7914">WJY28*$C$28</f>
        <v>6.0635198059639172E+105</v>
      </c>
      <c r="WKC28" s="357">
        <f t="shared" ref="WKC28" si="7915">WKA28*$C$28</f>
        <v>6.2454254001428349E+105</v>
      </c>
      <c r="WKE28" s="357">
        <f t="shared" ref="WKE28" si="7916">WKC28*$C$28</f>
        <v>6.4327881621471202E+105</v>
      </c>
      <c r="WKG28" s="357">
        <f t="shared" ref="WKG28" si="7917">WKE28*$C$28</f>
        <v>6.6257718070115338E+105</v>
      </c>
      <c r="WKI28" s="357">
        <f t="shared" ref="WKI28" si="7918">WKG28*$C$28</f>
        <v>6.8245449612218805E+105</v>
      </c>
      <c r="WKK28" s="357">
        <f t="shared" ref="WKK28" si="7919">WKI28*$C$28</f>
        <v>7.0292813100585367E+105</v>
      </c>
      <c r="WKM28" s="357">
        <f t="shared" ref="WKM28" si="7920">WKK28*$C$28</f>
        <v>7.240159749360293E+105</v>
      </c>
      <c r="WKO28" s="357">
        <f t="shared" ref="WKO28" si="7921">WKM28*$C$28</f>
        <v>7.4573645418411023E+105</v>
      </c>
      <c r="WKQ28" s="357">
        <f t="shared" ref="WKQ28" si="7922">WKO28*$C$28</f>
        <v>7.6810854780963356E+105</v>
      </c>
      <c r="WKS28" s="357">
        <f t="shared" ref="WKS28" si="7923">WKQ28*$C$28</f>
        <v>7.9115180424392258E+105</v>
      </c>
      <c r="WKU28" s="357">
        <f t="shared" ref="WKU28" si="7924">WKS28*$C$28</f>
        <v>8.1488635837124028E+105</v>
      </c>
      <c r="WKW28" s="357">
        <f t="shared" ref="WKW28" si="7925">WKU28*$C$28</f>
        <v>8.3933294912237748E+105</v>
      </c>
      <c r="WKY28" s="357">
        <f t="shared" ref="WKY28" si="7926">WKW28*$C$28</f>
        <v>8.6451293759604881E+105</v>
      </c>
      <c r="WLA28" s="357">
        <f t="shared" ref="WLA28" si="7927">WKY28*$C$28</f>
        <v>8.9044832572393025E+105</v>
      </c>
      <c r="WLC28" s="357">
        <f t="shared" ref="WLC28" si="7928">WLA28*$C$28</f>
        <v>9.1716177549564817E+105</v>
      </c>
      <c r="WLE28" s="357">
        <f t="shared" ref="WLE28" si="7929">WLC28*$C$28</f>
        <v>9.4467662876051774E+105</v>
      </c>
      <c r="WLG28" s="357">
        <f t="shared" ref="WLG28" si="7930">WLE28*$C$28</f>
        <v>9.7301692762333321E+105</v>
      </c>
      <c r="WLI28" s="357">
        <f t="shared" ref="WLI28" si="7931">WLG28*$C$28</f>
        <v>1.0022074354520331E+106</v>
      </c>
      <c r="WLK28" s="357">
        <f t="shared" ref="WLK28" si="7932">WLI28*$C$28</f>
        <v>1.0322736585155941E+106</v>
      </c>
      <c r="WLM28" s="357">
        <f t="shared" ref="WLM28" si="7933">WLK28*$C$28</f>
        <v>1.0632418682710621E+106</v>
      </c>
      <c r="WLO28" s="357">
        <f t="shared" ref="WLO28" si="7934">WLM28*$C$28</f>
        <v>1.095139124319194E+106</v>
      </c>
      <c r="WLQ28" s="357">
        <f t="shared" ref="WLQ28" si="7935">WLO28*$C$28</f>
        <v>1.1279932980487699E+106</v>
      </c>
      <c r="WLS28" s="357">
        <f t="shared" ref="WLS28" si="7936">WLQ28*$C$28</f>
        <v>1.1618330969902331E+106</v>
      </c>
      <c r="WLU28" s="357">
        <f t="shared" ref="WLU28" si="7937">WLS28*$C$28</f>
        <v>1.19668808989994E+106</v>
      </c>
      <c r="WLW28" s="357">
        <f t="shared" ref="WLW28" si="7938">WLU28*$C$28</f>
        <v>1.2325887325969384E+106</v>
      </c>
      <c r="WLY28" s="357">
        <f t="shared" ref="WLY28" si="7939">WLW28*$C$28</f>
        <v>1.2695663945748465E+106</v>
      </c>
      <c r="WMA28" s="357">
        <f t="shared" ref="WMA28" si="7940">WLY28*$C$28</f>
        <v>1.3076533864120918E+106</v>
      </c>
      <c r="WMC28" s="357">
        <f t="shared" ref="WMC28" si="7941">WMA28*$C$28</f>
        <v>1.3468829880044545E+106</v>
      </c>
      <c r="WME28" s="357">
        <f t="shared" ref="WME28" si="7942">WMC28*$C$28</f>
        <v>1.3872894776445881E+106</v>
      </c>
      <c r="WMG28" s="357">
        <f t="shared" ref="WMG28" si="7943">WME28*$C$28</f>
        <v>1.4289081619739259E+106</v>
      </c>
      <c r="WMI28" s="357">
        <f t="shared" ref="WMI28" si="7944">WMG28*$C$28</f>
        <v>1.4717754068331438E+106</v>
      </c>
      <c r="WMK28" s="357">
        <f t="shared" ref="WMK28" si="7945">WMI28*$C$28</f>
        <v>1.5159286690381381E+106</v>
      </c>
      <c r="WMM28" s="357">
        <f t="shared" ref="WMM28" si="7946">WMK28*$C$28</f>
        <v>1.5614065291092823E+106</v>
      </c>
      <c r="WMO28" s="357">
        <f t="shared" ref="WMO28" si="7947">WMM28*$C$28</f>
        <v>1.6082487249825608E+106</v>
      </c>
      <c r="WMQ28" s="357">
        <f t="shared" ref="WMQ28" si="7948">WMO28*$C$28</f>
        <v>1.6564961867320377E+106</v>
      </c>
      <c r="WMS28" s="357">
        <f t="shared" ref="WMS28" si="7949">WMQ28*$C$28</f>
        <v>1.706191072333999E+106</v>
      </c>
      <c r="WMU28" s="357">
        <f t="shared" ref="WMU28" si="7950">WMS28*$C$28</f>
        <v>1.757376804504019E+106</v>
      </c>
      <c r="WMW28" s="357">
        <f t="shared" ref="WMW28" si="7951">WMU28*$C$28</f>
        <v>1.8100981086391397E+106</v>
      </c>
      <c r="WMY28" s="357">
        <f t="shared" ref="WMY28" si="7952">WMW28*$C$28</f>
        <v>1.8644010518983138E+106</v>
      </c>
      <c r="WNA28" s="357">
        <f t="shared" ref="WNA28" si="7953">WMY28*$C$28</f>
        <v>1.9203330834552631E+106</v>
      </c>
      <c r="WNC28" s="357">
        <f t="shared" ref="WNC28" si="7954">WNA28*$C$28</f>
        <v>1.977943075958921E+106</v>
      </c>
      <c r="WNE28" s="357">
        <f t="shared" ref="WNE28" si="7955">WNC28*$C$28</f>
        <v>2.0372813682376885E+106</v>
      </c>
      <c r="WNG28" s="357">
        <f t="shared" ref="WNG28" si="7956">WNE28*$C$28</f>
        <v>2.0983998092848193E+106</v>
      </c>
      <c r="WNI28" s="357">
        <f t="shared" ref="WNI28" si="7957">WNG28*$C$28</f>
        <v>2.1613518035633641E+106</v>
      </c>
      <c r="WNK28" s="357">
        <f t="shared" ref="WNK28" si="7958">WNI28*$C$28</f>
        <v>2.2261923576702652E+106</v>
      </c>
      <c r="WNM28" s="357">
        <f t="shared" ref="WNM28" si="7959">WNK28*$C$28</f>
        <v>2.2929781284003733E+106</v>
      </c>
      <c r="WNO28" s="357">
        <f t="shared" ref="WNO28" si="7960">WNM28*$C$28</f>
        <v>2.3617674722523844E+106</v>
      </c>
      <c r="WNQ28" s="357">
        <f t="shared" ref="WNQ28" si="7961">WNO28*$C$28</f>
        <v>2.4326204964199561E+106</v>
      </c>
      <c r="WNS28" s="357">
        <f t="shared" ref="WNS28" si="7962">WNQ28*$C$28</f>
        <v>2.5055991113125549E+106</v>
      </c>
      <c r="WNU28" s="357">
        <f t="shared" ref="WNU28" si="7963">WNS28*$C$28</f>
        <v>2.5807670846519316E+106</v>
      </c>
      <c r="WNW28" s="357">
        <f t="shared" ref="WNW28" si="7964">WNU28*$C$28</f>
        <v>2.6581900971914896E+106</v>
      </c>
      <c r="WNY28" s="357">
        <f t="shared" ref="WNY28" si="7965">WNW28*$C$28</f>
        <v>2.7379358001072342E+106</v>
      </c>
      <c r="WOA28" s="357">
        <f t="shared" ref="WOA28" si="7966">WNY28*$C$28</f>
        <v>2.8200738741104513E+106</v>
      </c>
      <c r="WOC28" s="357">
        <f t="shared" ref="WOC28" si="7967">WOA28*$C$28</f>
        <v>2.9046760903337649E+106</v>
      </c>
      <c r="WOE28" s="357">
        <f t="shared" ref="WOE28" si="7968">WOC28*$C$28</f>
        <v>2.991816373043778E+106</v>
      </c>
      <c r="WOG28" s="357">
        <f t="shared" ref="WOG28" si="7969">WOE28*$C$28</f>
        <v>3.0815708642350916E+106</v>
      </c>
      <c r="WOI28" s="357">
        <f t="shared" ref="WOI28" si="7970">WOG28*$C$28</f>
        <v>3.1740179901621446E+106</v>
      </c>
      <c r="WOK28" s="357">
        <f t="shared" ref="WOK28" si="7971">WOI28*$C$28</f>
        <v>3.2692385298670089E+106</v>
      </c>
      <c r="WOM28" s="357">
        <f t="shared" ref="WOM28" si="7972">WOK28*$C$28</f>
        <v>3.3673156857630191E+106</v>
      </c>
      <c r="WOO28" s="357">
        <f t="shared" ref="WOO28" si="7973">WOM28*$C$28</f>
        <v>3.4683351563359099E+106</v>
      </c>
      <c r="WOQ28" s="357">
        <f t="shared" ref="WOQ28" si="7974">WOO28*$C$28</f>
        <v>3.5723852110259873E+106</v>
      </c>
      <c r="WOS28" s="357">
        <f t="shared" ref="WOS28" si="7975">WOQ28*$C$28</f>
        <v>3.679556767356767E+106</v>
      </c>
      <c r="WOU28" s="357">
        <f t="shared" ref="WOU28" si="7976">WOS28*$C$28</f>
        <v>3.7899434703774704E+106</v>
      </c>
      <c r="WOW28" s="357">
        <f t="shared" ref="WOW28" si="7977">WOU28*$C$28</f>
        <v>3.9036417744887948E+106</v>
      </c>
      <c r="WOY28" s="357">
        <f t="shared" ref="WOY28" si="7978">WOW28*$C$28</f>
        <v>4.0207510277234584E+106</v>
      </c>
      <c r="WPA28" s="357">
        <f t="shared" ref="WPA28" si="7979">WOY28*$C$28</f>
        <v>4.1413735585551625E+106</v>
      </c>
      <c r="WPC28" s="357">
        <f t="shared" ref="WPC28" si="7980">WPA28*$C$28</f>
        <v>4.2656147653118178E+106</v>
      </c>
      <c r="WPE28" s="357">
        <f t="shared" ref="WPE28" si="7981">WPC28*$C$28</f>
        <v>4.3935832082711722E+106</v>
      </c>
      <c r="WPG28" s="357">
        <f t="shared" ref="WPG28" si="7982">WPE28*$C$28</f>
        <v>4.5253907045193076E+106</v>
      </c>
      <c r="WPI28" s="357">
        <f t="shared" ref="WPI28" si="7983">WPG28*$C$28</f>
        <v>4.6611524256548868E+106</v>
      </c>
      <c r="WPK28" s="357">
        <f t="shared" ref="WPK28" si="7984">WPI28*$C$28</f>
        <v>4.8009869984245335E+106</v>
      </c>
      <c r="WPM28" s="357">
        <f t="shared" ref="WPM28" si="7985">WPK28*$C$28</f>
        <v>4.9450166083772694E+106</v>
      </c>
      <c r="WPO28" s="357">
        <f t="shared" ref="WPO28" si="7986">WPM28*$C$28</f>
        <v>5.0933671066285876E+106</v>
      </c>
      <c r="WPQ28" s="357">
        <f t="shared" ref="WPQ28" si="7987">WPO28*$C$28</f>
        <v>5.2461681198274453E+106</v>
      </c>
      <c r="WPS28" s="357">
        <f t="shared" ref="WPS28" si="7988">WPQ28*$C$28</f>
        <v>5.4035531634222684E+106</v>
      </c>
      <c r="WPU28" s="357">
        <f t="shared" ref="WPU28" si="7989">WPS28*$C$28</f>
        <v>5.5656597583249369E+106</v>
      </c>
      <c r="WPW28" s="357">
        <f t="shared" ref="WPW28" si="7990">WPU28*$C$28</f>
        <v>5.732629551074685E+106</v>
      </c>
      <c r="WPY28" s="357">
        <f t="shared" ref="WPY28" si="7991">WPW28*$C$28</f>
        <v>5.9046084376069261E+106</v>
      </c>
      <c r="WQA28" s="357">
        <f t="shared" ref="WQA28" si="7992">WPY28*$C$28</f>
        <v>6.081746690735134E+106</v>
      </c>
      <c r="WQC28" s="357">
        <f t="shared" ref="WQC28" si="7993">WQA28*$C$28</f>
        <v>6.2641990914571885E+106</v>
      </c>
      <c r="WQE28" s="357">
        <f t="shared" ref="WQE28" si="7994">WQC28*$C$28</f>
        <v>6.4521250642009048E+106</v>
      </c>
      <c r="WQG28" s="357">
        <f t="shared" ref="WQG28" si="7995">WQE28*$C$28</f>
        <v>6.6456888161269323E+106</v>
      </c>
      <c r="WQI28" s="357">
        <f t="shared" ref="WQI28" si="7996">WQG28*$C$28</f>
        <v>6.8450594806107404E+106</v>
      </c>
      <c r="WQK28" s="357">
        <f t="shared" ref="WQK28" si="7997">WQI28*$C$28</f>
        <v>7.0504112650290624E+106</v>
      </c>
      <c r="WQM28" s="357">
        <f t="shared" ref="WQM28" si="7998">WQK28*$C$28</f>
        <v>7.2619236029799348E+106</v>
      </c>
      <c r="WQO28" s="357">
        <f t="shared" ref="WQO28" si="7999">WQM28*$C$28</f>
        <v>7.4797813110693338E+106</v>
      </c>
      <c r="WQQ28" s="357">
        <f t="shared" ref="WQQ28" si="8000">WQO28*$C$28</f>
        <v>7.7041747504014146E+106</v>
      </c>
      <c r="WQS28" s="357">
        <f t="shared" ref="WQS28" si="8001">WQQ28*$C$28</f>
        <v>7.9352999929134579E+106</v>
      </c>
      <c r="WQU28" s="357">
        <f t="shared" ref="WQU28" si="8002">WQS28*$C$28</f>
        <v>8.1733589927008615E+106</v>
      </c>
      <c r="WQW28" s="357">
        <f t="shared" ref="WQW28" si="8003">WQU28*$C$28</f>
        <v>8.4185597624818877E+106</v>
      </c>
      <c r="WQY28" s="357">
        <f t="shared" ref="WQY28" si="8004">WQW28*$C$28</f>
        <v>8.6711165553563439E+106</v>
      </c>
      <c r="WRA28" s="357">
        <f t="shared" ref="WRA28" si="8005">WQY28*$C$28</f>
        <v>8.9312500520170336E+106</v>
      </c>
      <c r="WRC28" s="357">
        <f t="shared" ref="WRC28" si="8006">WRA28*$C$28</f>
        <v>9.1991875535775446E+106</v>
      </c>
      <c r="WRE28" s="357">
        <f t="shared" ref="WRE28" si="8007">WRC28*$C$28</f>
        <v>9.4751631801848711E+106</v>
      </c>
      <c r="WRG28" s="357">
        <f t="shared" ref="WRG28" si="8008">WRE28*$C$28</f>
        <v>9.7594180755904174E+106</v>
      </c>
      <c r="WRI28" s="357">
        <f t="shared" ref="WRI28" si="8009">WRG28*$C$28</f>
        <v>1.0052200617858131E+107</v>
      </c>
      <c r="WRK28" s="357">
        <f t="shared" ref="WRK28" si="8010">WRI28*$C$28</f>
        <v>1.0353766636393875E+107</v>
      </c>
      <c r="WRM28" s="357">
        <f t="shared" ref="WRM28" si="8011">WRK28*$C$28</f>
        <v>1.0664379635485692E+107</v>
      </c>
      <c r="WRO28" s="357">
        <f t="shared" ref="WRO28" si="8012">WRM28*$C$28</f>
        <v>1.0984311024550263E+107</v>
      </c>
      <c r="WRQ28" s="357">
        <f t="shared" ref="WRQ28" si="8013">WRO28*$C$28</f>
        <v>1.1313840355286772E+107</v>
      </c>
      <c r="WRS28" s="357">
        <f t="shared" ref="WRS28" si="8014">WRQ28*$C$28</f>
        <v>1.1653255565945375E+107</v>
      </c>
      <c r="WRU28" s="357">
        <f t="shared" ref="WRU28" si="8015">WRS28*$C$28</f>
        <v>1.2002853232923737E+107</v>
      </c>
      <c r="WRW28" s="357">
        <f t="shared" ref="WRW28" si="8016">WRU28*$C$28</f>
        <v>1.2362938829911449E+107</v>
      </c>
      <c r="WRY28" s="357">
        <f t="shared" ref="WRY28" si="8017">WRW28*$C$28</f>
        <v>1.2733826994808793E+107</v>
      </c>
      <c r="WSA28" s="357">
        <f t="shared" ref="WSA28" si="8018">WRY28*$C$28</f>
        <v>1.3115841804653057E+107</v>
      </c>
      <c r="WSC28" s="357">
        <f t="shared" ref="WSC28" si="8019">WSA28*$C$28</f>
        <v>1.3509317058792649E+107</v>
      </c>
      <c r="WSE28" s="357">
        <f t="shared" ref="WSE28" si="8020">WSC28*$C$28</f>
        <v>1.3914596570556429E+107</v>
      </c>
      <c r="WSG28" s="357">
        <f t="shared" ref="WSG28" si="8021">WSE28*$C$28</f>
        <v>1.4332034467673122E+107</v>
      </c>
      <c r="WSI28" s="357">
        <f t="shared" ref="WSI28" si="8022">WSG28*$C$28</f>
        <v>1.4761995501703315E+107</v>
      </c>
      <c r="WSK28" s="357">
        <f t="shared" ref="WSK28" si="8023">WSI28*$C$28</f>
        <v>1.5204855366754415E+107</v>
      </c>
      <c r="WSM28" s="357">
        <f t="shared" ref="WSM28" si="8024">WSK28*$C$28</f>
        <v>1.5661001027757048E+107</v>
      </c>
      <c r="WSO28" s="357">
        <f t="shared" ref="WSO28" si="8025">WSM28*$C$28</f>
        <v>1.6130831058589758E+107</v>
      </c>
      <c r="WSQ28" s="357">
        <f t="shared" ref="WSQ28" si="8026">WSO28*$C$28</f>
        <v>1.6614755990347451E+107</v>
      </c>
      <c r="WSS28" s="357">
        <f t="shared" ref="WSS28" si="8027">WSQ28*$C$28</f>
        <v>1.7113198670057876E+107</v>
      </c>
      <c r="WSU28" s="357">
        <f t="shared" ref="WSU28" si="8028">WSS28*$C$28</f>
        <v>1.7626594630159614E+107</v>
      </c>
      <c r="WSW28" s="357">
        <f t="shared" ref="WSW28" si="8029">WSU28*$C$28</f>
        <v>1.8155392469064403E+107</v>
      </c>
      <c r="WSY28" s="357">
        <f t="shared" ref="WSY28" si="8030">WSW28*$C$28</f>
        <v>1.8700054243136334E+107</v>
      </c>
      <c r="WTA28" s="357">
        <f t="shared" ref="WTA28" si="8031">WSY28*$C$28</f>
        <v>1.9261055870430425E+107</v>
      </c>
      <c r="WTC28" s="357">
        <f t="shared" ref="WTC28" si="8032">WTA28*$C$28</f>
        <v>1.9838887546543339E+107</v>
      </c>
      <c r="WTE28" s="357">
        <f t="shared" ref="WTE28" si="8033">WTC28*$C$28</f>
        <v>2.043405417293964E+107</v>
      </c>
      <c r="WTG28" s="357">
        <f t="shared" ref="WTG28" si="8034">WTE28*$C$28</f>
        <v>2.104707579812783E+107</v>
      </c>
      <c r="WTI28" s="357">
        <f t="shared" ref="WTI28" si="8035">WTG28*$C$28</f>
        <v>2.1678488072071666E+107</v>
      </c>
      <c r="WTK28" s="357">
        <f t="shared" ref="WTK28" si="8036">WTI28*$C$28</f>
        <v>2.2328842714233817E+107</v>
      </c>
      <c r="WTM28" s="357">
        <f t="shared" ref="WTM28" si="8037">WTK28*$C$28</f>
        <v>2.2998707995660833E+107</v>
      </c>
      <c r="WTO28" s="357">
        <f t="shared" ref="WTO28" si="8038">WTM28*$C$28</f>
        <v>2.3688669235530659E+107</v>
      </c>
      <c r="WTQ28" s="357">
        <f t="shared" ref="WTQ28" si="8039">WTO28*$C$28</f>
        <v>2.4399329312596579E+107</v>
      </c>
      <c r="WTS28" s="357">
        <f t="shared" ref="WTS28" si="8040">WTQ28*$C$28</f>
        <v>2.5131309191974477E+107</v>
      </c>
      <c r="WTU28" s="357">
        <f t="shared" ref="WTU28" si="8041">WTS28*$C$28</f>
        <v>2.5885248467733711E+107</v>
      </c>
      <c r="WTW28" s="357">
        <f t="shared" ref="WTW28" si="8042">WTU28*$C$28</f>
        <v>2.6661805921765722E+107</v>
      </c>
      <c r="WTY28" s="357">
        <f t="shared" ref="WTY28" si="8043">WTW28*$C$28</f>
        <v>2.7461660099418695E+107</v>
      </c>
      <c r="WUA28" s="357">
        <f t="shared" ref="WUA28" si="8044">WTY28*$C$28</f>
        <v>2.8285509902401257E+107</v>
      </c>
      <c r="WUC28" s="357">
        <f t="shared" ref="WUC28" si="8045">WUA28*$C$28</f>
        <v>2.9134075199473295E+107</v>
      </c>
      <c r="WUE28" s="357">
        <f t="shared" ref="WUE28" si="8046">WUC28*$C$28</f>
        <v>3.0008097455457492E+107</v>
      </c>
      <c r="WUG28" s="357">
        <f t="shared" ref="WUG28" si="8047">WUE28*$C$28</f>
        <v>3.0908340379121217E+107</v>
      </c>
      <c r="WUI28" s="357">
        <f t="shared" ref="WUI28" si="8048">WUG28*$C$28</f>
        <v>3.1835590590494857E+107</v>
      </c>
      <c r="WUK28" s="357">
        <f t="shared" ref="WUK28" si="8049">WUI28*$C$28</f>
        <v>3.2790658308209701E+107</v>
      </c>
      <c r="WUM28" s="357">
        <f t="shared" ref="WUM28" si="8050">WUK28*$C$28</f>
        <v>3.3774378057455991E+107</v>
      </c>
      <c r="WUO28" s="357">
        <f t="shared" ref="WUO28" si="8051">WUM28*$C$28</f>
        <v>3.478760939917967E+107</v>
      </c>
      <c r="WUQ28" s="357">
        <f t="shared" ref="WUQ28" si="8052">WUO28*$C$28</f>
        <v>3.583123768115506E+107</v>
      </c>
      <c r="WUS28" s="357">
        <f t="shared" ref="WUS28" si="8053">WUQ28*$C$28</f>
        <v>3.6906174811589715E+107</v>
      </c>
      <c r="WUU28" s="357">
        <f t="shared" ref="WUU28" si="8054">WUS28*$C$28</f>
        <v>3.8013360055937405E+107</v>
      </c>
      <c r="WUW28" s="357">
        <f t="shared" ref="WUW28" si="8055">WUU28*$C$28</f>
        <v>3.9153760857615529E+107</v>
      </c>
      <c r="WUY28" s="357">
        <f t="shared" ref="WUY28" si="8056">WUW28*$C$28</f>
        <v>4.0328373683343999E+107</v>
      </c>
      <c r="WVA28" s="357">
        <f t="shared" ref="WVA28" si="8057">WUY28*$C$28</f>
        <v>4.1538224893844319E+107</v>
      </c>
      <c r="WVC28" s="357">
        <f t="shared" ref="WVC28" si="8058">WVA28*$C$28</f>
        <v>4.2784371640659648E+107</v>
      </c>
      <c r="WVE28" s="357">
        <f t="shared" ref="WVE28" si="8059">WVC28*$C$28</f>
        <v>4.4067902789879439E+107</v>
      </c>
      <c r="WVG28" s="357">
        <f t="shared" ref="WVG28" si="8060">WVE28*$C$28</f>
        <v>4.5389939873575827E+107</v>
      </c>
      <c r="WVI28" s="357">
        <f t="shared" ref="WVI28" si="8061">WVG28*$C$28</f>
        <v>4.6751638069783101E+107</v>
      </c>
      <c r="WVK28" s="357">
        <f t="shared" ref="WVK28" si="8062">WVI28*$C$28</f>
        <v>4.8154187211876597E+107</v>
      </c>
      <c r="WVM28" s="357">
        <f t="shared" ref="WVM28" si="8063">WVK28*$C$28</f>
        <v>4.9598812828232897E+107</v>
      </c>
      <c r="WVO28" s="357">
        <f t="shared" ref="WVO28" si="8064">WVM28*$C$28</f>
        <v>5.1086777213079885E+107</v>
      </c>
      <c r="WVQ28" s="357">
        <f t="shared" ref="WVQ28" si="8065">WVO28*$C$28</f>
        <v>5.2619380529472284E+107</v>
      </c>
      <c r="WVS28" s="357">
        <f t="shared" ref="WVS28" si="8066">WVQ28*$C$28</f>
        <v>5.4197961945356453E+107</v>
      </c>
      <c r="WVU28" s="357">
        <f t="shared" ref="WVU28" si="8067">WVS28*$C$28</f>
        <v>5.5823900803717147E+107</v>
      </c>
      <c r="WVW28" s="357">
        <f t="shared" ref="WVW28" si="8068">WVU28*$C$28</f>
        <v>5.7498617827828664E+107</v>
      </c>
      <c r="WVY28" s="357">
        <f t="shared" ref="WVY28" si="8069">WVW28*$C$28</f>
        <v>5.9223576362663519E+107</v>
      </c>
      <c r="WWA28" s="357">
        <f t="shared" ref="WWA28" si="8070">WVY28*$C$28</f>
        <v>6.1000283653543426E+107</v>
      </c>
      <c r="WWC28" s="357">
        <f t="shared" ref="WWC28" si="8071">WWA28*$C$28</f>
        <v>6.2830292163149726E+107</v>
      </c>
      <c r="WWE28" s="357">
        <f t="shared" ref="WWE28" si="8072">WWC28*$C$28</f>
        <v>6.4715200928044223E+107</v>
      </c>
      <c r="WWG28" s="357">
        <f t="shared" ref="WWG28" si="8073">WWE28*$C$28</f>
        <v>6.6656656955885546E+107</v>
      </c>
      <c r="WWI28" s="357">
        <f t="shared" ref="WWI28" si="8074">WWG28*$C$28</f>
        <v>6.865635666456211E+107</v>
      </c>
      <c r="WWK28" s="357">
        <f t="shared" ref="WWK28" si="8075">WWI28*$C$28</f>
        <v>7.0716047364498974E+107</v>
      </c>
      <c r="WWM28" s="357">
        <f t="shared" ref="WWM28" si="8076">WWK28*$C$28</f>
        <v>7.2837528785433945E+107</v>
      </c>
      <c r="WWO28" s="357">
        <f t="shared" ref="WWO28" si="8077">WWM28*$C$28</f>
        <v>7.5022654648996965E+107</v>
      </c>
      <c r="WWQ28" s="357">
        <f t="shared" ref="WWQ28" si="8078">WWO28*$C$28</f>
        <v>7.7273334288466876E+107</v>
      </c>
      <c r="WWS28" s="357">
        <f t="shared" ref="WWS28" si="8079">WWQ28*$C$28</f>
        <v>7.9591534317120885E+107</v>
      </c>
      <c r="WWU28" s="357">
        <f t="shared" ref="WWU28" si="8080">WWS28*$C$28</f>
        <v>8.1979280346634518E+107</v>
      </c>
      <c r="WWW28" s="357">
        <f t="shared" ref="WWW28" si="8081">WWU28*$C$28</f>
        <v>8.4438658757033562E+107</v>
      </c>
      <c r="WWY28" s="357">
        <f t="shared" ref="WWY28" si="8082">WWW28*$C$28</f>
        <v>8.6971818519744569E+107</v>
      </c>
      <c r="WXA28" s="357">
        <f t="shared" ref="WXA28" si="8083">WWY28*$C$28</f>
        <v>8.9580973075336914E+107</v>
      </c>
      <c r="WXC28" s="357">
        <f t="shared" ref="WXC28" si="8084">WXA28*$C$28</f>
        <v>9.2268402267597026E+107</v>
      </c>
      <c r="WXE28" s="357">
        <f t="shared" ref="WXE28" si="8085">WXC28*$C$28</f>
        <v>9.5036454335624938E+107</v>
      </c>
      <c r="WXG28" s="357">
        <f t="shared" ref="WXG28" si="8086">WXE28*$C$28</f>
        <v>9.7887547965693692E+107</v>
      </c>
      <c r="WXI28" s="357">
        <f t="shared" ref="WXI28" si="8087">WXG28*$C$28</f>
        <v>1.0082417440466451E+108</v>
      </c>
      <c r="WXK28" s="357">
        <f t="shared" ref="WXK28" si="8088">WXI28*$C$28</f>
        <v>1.0384889963680445E+108</v>
      </c>
      <c r="WXM28" s="357">
        <f t="shared" ref="WXM28" si="8089">WXK28*$C$28</f>
        <v>1.0696436662590859E+108</v>
      </c>
      <c r="WXO28" s="357">
        <f t="shared" ref="WXO28" si="8090">WXM28*$C$28</f>
        <v>1.1017329762468585E+108</v>
      </c>
      <c r="WXQ28" s="357">
        <f t="shared" ref="WXQ28" si="8091">WXO28*$C$28</f>
        <v>1.1347849655342643E+108</v>
      </c>
      <c r="WXS28" s="357">
        <f t="shared" ref="WXS28" si="8092">WXQ28*$C$28</f>
        <v>1.1688285145002922E+108</v>
      </c>
      <c r="WXU28" s="357">
        <f t="shared" ref="WXU28" si="8093">WXS28*$C$28</f>
        <v>1.2038933699353011E+108</v>
      </c>
      <c r="WXW28" s="357">
        <f t="shared" ref="WXW28" si="8094">WXU28*$C$28</f>
        <v>1.2400101710333601E+108</v>
      </c>
      <c r="WXY28" s="357">
        <f t="shared" ref="WXY28" si="8095">WXW28*$C$28</f>
        <v>1.277210476164361E+108</v>
      </c>
      <c r="WYA28" s="357">
        <f t="shared" ref="WYA28" si="8096">WXY28*$C$28</f>
        <v>1.315526790449292E+108</v>
      </c>
      <c r="WYC28" s="357">
        <f t="shared" ref="WYC28" si="8097">WYA28*$C$28</f>
        <v>1.3549925941627709E+108</v>
      </c>
      <c r="WYE28" s="357">
        <f t="shared" ref="WYE28" si="8098">WYC28*$C$28</f>
        <v>1.395642371987654E+108</v>
      </c>
      <c r="WYG28" s="357">
        <f t="shared" ref="WYG28" si="8099">WYE28*$C$28</f>
        <v>1.4375116431472836E+108</v>
      </c>
      <c r="WYI28" s="357">
        <f t="shared" ref="WYI28" si="8100">WYG28*$C$28</f>
        <v>1.4806369924417022E+108</v>
      </c>
      <c r="WYK28" s="357">
        <f t="shared" ref="WYK28" si="8101">WYI28*$C$28</f>
        <v>1.5250561022149533E+108</v>
      </c>
      <c r="WYM28" s="357">
        <f t="shared" ref="WYM28" si="8102">WYK28*$C$28</f>
        <v>1.570807785281402E+108</v>
      </c>
      <c r="WYO28" s="357">
        <f t="shared" ref="WYO28" si="8103">WYM28*$C$28</f>
        <v>1.6179320188398441E+108</v>
      </c>
      <c r="WYQ28" s="357">
        <f t="shared" ref="WYQ28" si="8104">WYO28*$C$28</f>
        <v>1.6664699794050395E+108</v>
      </c>
      <c r="WYS28" s="357">
        <f t="shared" ref="WYS28" si="8105">WYQ28*$C$28</f>
        <v>1.7164640787871907E+108</v>
      </c>
      <c r="WYU28" s="357">
        <f t="shared" ref="WYU28" si="8106">WYS28*$C$28</f>
        <v>1.7679580011508064E+108</v>
      </c>
      <c r="WYW28" s="357">
        <f t="shared" ref="WYW28" si="8107">WYU28*$C$28</f>
        <v>1.8209967411853306E+108</v>
      </c>
      <c r="WYY28" s="357">
        <f t="shared" ref="WYY28" si="8108">WYW28*$C$28</f>
        <v>1.8756266434208905E+108</v>
      </c>
      <c r="WZA28" s="357">
        <f t="shared" ref="WZA28" si="8109">WYY28*$C$28</f>
        <v>1.9318954427235174E+108</v>
      </c>
      <c r="WZC28" s="357">
        <f t="shared" ref="WZC28" si="8110">WZA28*$C$28</f>
        <v>1.989852306005223E+108</v>
      </c>
      <c r="WZE28" s="357">
        <f t="shared" ref="WZE28" si="8111">WZC28*$C$28</f>
        <v>2.0495478751853797E+108</v>
      </c>
      <c r="WZG28" s="357">
        <f t="shared" ref="WZG28" si="8112">WZE28*$C$28</f>
        <v>2.1110343114409411E+108</v>
      </c>
      <c r="WZI28" s="357">
        <f t="shared" ref="WZI28" si="8113">WZG28*$C$28</f>
        <v>2.1743653407841693E+108</v>
      </c>
      <c r="WZK28" s="357">
        <f t="shared" ref="WZK28" si="8114">WZI28*$C$28</f>
        <v>2.2395963010076944E+108</v>
      </c>
      <c r="WZM28" s="357">
        <f t="shared" ref="WZM28" si="8115">WZK28*$C$28</f>
        <v>2.3067841900379253E+108</v>
      </c>
      <c r="WZO28" s="357">
        <f t="shared" ref="WZO28" si="8116">WZM28*$C$28</f>
        <v>2.375987715739063E+108</v>
      </c>
      <c r="WZQ28" s="357">
        <f t="shared" ref="WZQ28" si="8117">WZO28*$C$28</f>
        <v>2.4472673472112349E+108</v>
      </c>
      <c r="WZS28" s="357">
        <f t="shared" ref="WZS28" si="8118">WZQ28*$C$28</f>
        <v>2.520685367627572E+108</v>
      </c>
      <c r="WZU28" s="357">
        <f t="shared" ref="WZU28" si="8119">WZS28*$C$28</f>
        <v>2.5963059286563994E+108</v>
      </c>
      <c r="WZW28" s="357">
        <f t="shared" ref="WZW28" si="8120">WZU28*$C$28</f>
        <v>2.6741951065160916E+108</v>
      </c>
      <c r="WZY28" s="357">
        <f t="shared" ref="WZY28" si="8121">WZW28*$C$28</f>
        <v>2.7544209597115746E+108</v>
      </c>
      <c r="XAA28" s="357">
        <f t="shared" ref="XAA28" si="8122">WZY28*$C$28</f>
        <v>2.8370535885029219E+108</v>
      </c>
      <c r="XAC28" s="357">
        <f t="shared" ref="XAC28" si="8123">XAA28*$C$28</f>
        <v>2.9221651961580098E+108</v>
      </c>
      <c r="XAE28" s="357">
        <f t="shared" ref="XAE28" si="8124">XAC28*$C$28</f>
        <v>3.0098301520427499E+108</v>
      </c>
      <c r="XAG28" s="357">
        <f t="shared" ref="XAG28" si="8125">XAE28*$C$28</f>
        <v>3.1001250566040324E+108</v>
      </c>
      <c r="XAI28" s="357">
        <f t="shared" ref="XAI28" si="8126">XAG28*$C$28</f>
        <v>3.1931288083021537E+108</v>
      </c>
      <c r="XAK28" s="357">
        <f t="shared" ref="XAK28" si="8127">XAI28*$C$28</f>
        <v>3.2889226725512185E+108</v>
      </c>
      <c r="XAM28" s="357">
        <f t="shared" ref="XAM28" si="8128">XAK28*$C$28</f>
        <v>3.3875903527277553E+108</v>
      </c>
      <c r="XAO28" s="357">
        <f t="shared" ref="XAO28" si="8129">XAM28*$C$28</f>
        <v>3.489218063309588E+108</v>
      </c>
      <c r="XAQ28" s="357">
        <f t="shared" ref="XAQ28" si="8130">XAO28*$C$28</f>
        <v>3.5938946052088756E+108</v>
      </c>
      <c r="XAS28" s="357">
        <f t="shared" ref="XAS28" si="8131">XAQ28*$C$28</f>
        <v>3.7017114433651419E+108</v>
      </c>
      <c r="XAU28" s="357">
        <f t="shared" ref="XAU28" si="8132">XAS28*$C$28</f>
        <v>3.8127627866660963E+108</v>
      </c>
      <c r="XAW28" s="357">
        <f t="shared" ref="XAW28" si="8133">XAU28*$C$28</f>
        <v>3.9271456702660793E+108</v>
      </c>
      <c r="XAY28" s="357">
        <f t="shared" ref="XAY28" si="8134">XAW28*$C$28</f>
        <v>4.0449600403740619E+108</v>
      </c>
      <c r="XBA28" s="357">
        <f t="shared" ref="XBA28" si="8135">XAY28*$C$28</f>
        <v>4.166308841585284E+108</v>
      </c>
      <c r="XBC28" s="357">
        <f t="shared" ref="XBC28" si="8136">XBA28*$C$28</f>
        <v>4.2912981068328426E+108</v>
      </c>
      <c r="XBE28" s="357">
        <f t="shared" ref="XBE28" si="8137">XBC28*$C$28</f>
        <v>4.4200370500378281E+108</v>
      </c>
      <c r="XBG28" s="357">
        <f t="shared" ref="XBG28" si="8138">XBE28*$C$28</f>
        <v>4.5526381615389629E+108</v>
      </c>
      <c r="XBI28" s="357">
        <f t="shared" ref="XBI28" si="8139">XBG28*$C$28</f>
        <v>4.689217306385132E+108</v>
      </c>
      <c r="XBK28" s="357">
        <f t="shared" ref="XBK28" si="8140">XBI28*$C$28</f>
        <v>4.829893825576686E+108</v>
      </c>
      <c r="XBM28" s="357">
        <f t="shared" ref="XBM28" si="8141">XBK28*$C$28</f>
        <v>4.9747906403439872E+108</v>
      </c>
      <c r="XBO28" s="357">
        <f t="shared" ref="XBO28" si="8142">XBM28*$C$28</f>
        <v>5.124034359554307E+108</v>
      </c>
      <c r="XBQ28" s="357">
        <f t="shared" ref="XBQ28" si="8143">XBO28*$C$28</f>
        <v>5.2777553903409367E+108</v>
      </c>
      <c r="XBS28" s="357">
        <f t="shared" ref="XBS28" si="8144">XBQ28*$C$28</f>
        <v>5.4360880520511647E+108</v>
      </c>
      <c r="XBU28" s="357">
        <f t="shared" ref="XBU28" si="8145">XBS28*$C$28</f>
        <v>5.5991706936126993E+108</v>
      </c>
      <c r="XBW28" s="357">
        <f t="shared" ref="XBW28" si="8146">XBU28*$C$28</f>
        <v>5.76714581442108E+108</v>
      </c>
      <c r="XBY28" s="357">
        <f t="shared" ref="XBY28" si="8147">XBW28*$C$28</f>
        <v>5.9401601888537129E+108</v>
      </c>
      <c r="XCA28" s="357">
        <f t="shared" ref="XCA28" si="8148">XBY28*$C$28</f>
        <v>6.1183649945193245E+108</v>
      </c>
      <c r="XCC28" s="357">
        <f t="shared" ref="XCC28" si="8149">XCA28*$C$28</f>
        <v>6.3019159443549044E+108</v>
      </c>
      <c r="XCE28" s="357">
        <f t="shared" ref="XCE28" si="8150">XCC28*$C$28</f>
        <v>6.4909734226855519E+108</v>
      </c>
      <c r="XCG28" s="357">
        <f t="shared" ref="XCG28" si="8151">XCE28*$C$28</f>
        <v>6.685702625366119E+108</v>
      </c>
      <c r="XCI28" s="357">
        <f t="shared" ref="XCI28" si="8152">XCG28*$C$28</f>
        <v>6.886273704127103E+108</v>
      </c>
      <c r="XCK28" s="357">
        <f t="shared" ref="XCK28" si="8153">XCI28*$C$28</f>
        <v>7.0928619152509168E+108</v>
      </c>
      <c r="XCM28" s="357">
        <f t="shared" ref="XCM28" si="8154">XCK28*$C$28</f>
        <v>7.3056477727084444E+108</v>
      </c>
      <c r="XCO28" s="357">
        <f t="shared" ref="XCO28" si="8155">XCM28*$C$28</f>
        <v>7.524817205889698E+108</v>
      </c>
      <c r="XCQ28" s="357">
        <f t="shared" ref="XCQ28" si="8156">XCO28*$C$28</f>
        <v>7.750561722066389E+108</v>
      </c>
      <c r="XCS28" s="357">
        <f t="shared" ref="XCS28" si="8157">XCQ28*$C$28</f>
        <v>7.9830785737283813E+108</v>
      </c>
      <c r="XCU28" s="357">
        <f t="shared" ref="XCU28" si="8158">XCS28*$C$28</f>
        <v>8.2225709309402328E+108</v>
      </c>
      <c r="XCW28" s="357">
        <f t="shared" ref="XCW28" si="8159">XCU28*$C$28</f>
        <v>8.4692480588684396E+108</v>
      </c>
      <c r="XCY28" s="357">
        <f t="shared" ref="XCY28" si="8160">XCW28*$C$28</f>
        <v>8.723325500634493E+108</v>
      </c>
      <c r="XDA28" s="357">
        <f t="shared" ref="XDA28" si="8161">XCY28*$C$28</f>
        <v>8.9850252656535279E+108</v>
      </c>
      <c r="XDC28" s="357">
        <f t="shared" ref="XDC28" si="8162">XDA28*$C$28</f>
        <v>9.2545760236231339E+108</v>
      </c>
      <c r="XDE28" s="357">
        <f t="shared" ref="XDE28" si="8163">XDC28*$C$28</f>
        <v>9.5322133043318276E+108</v>
      </c>
      <c r="XDG28" s="357">
        <f t="shared" ref="XDG28" si="8164">XDE28*$C$28</f>
        <v>9.8181797034617829E+108</v>
      </c>
      <c r="XDI28" s="357">
        <f t="shared" ref="XDI28" si="8165">XDG28*$C$28</f>
        <v>1.0112725094565638E+109</v>
      </c>
      <c r="XDK28" s="357">
        <f t="shared" ref="XDK28" si="8166">XDI28*$C$28</f>
        <v>1.0416106847402607E+109</v>
      </c>
      <c r="XDM28" s="357">
        <f t="shared" ref="XDM28" si="8167">XDK28*$C$28</f>
        <v>1.0728590052824686E+109</v>
      </c>
      <c r="XDO28" s="357">
        <f t="shared" ref="XDO28" si="8168">XDM28*$C$28</f>
        <v>1.1050447754409427E+109</v>
      </c>
      <c r="XDQ28" s="357">
        <f t="shared" ref="XDQ28" si="8169">XDO28*$C$28</f>
        <v>1.138196118704171E+109</v>
      </c>
      <c r="XDS28" s="357">
        <f t="shared" ref="XDS28" si="8170">XDQ28*$C$28</f>
        <v>1.1723420022652961E+109</v>
      </c>
      <c r="XDU28" s="357">
        <f t="shared" ref="XDU28" si="8171">XDS28*$C$28</f>
        <v>1.2075122623332549E+109</v>
      </c>
      <c r="XDW28" s="357">
        <f t="shared" ref="XDW28" si="8172">XDU28*$C$28</f>
        <v>1.2437376302032525E+109</v>
      </c>
      <c r="XDY28" s="357">
        <f t="shared" ref="XDY28" si="8173">XDW28*$C$28</f>
        <v>1.2810497591093501E+109</v>
      </c>
      <c r="XEA28" s="357">
        <f t="shared" ref="XEA28" si="8174">XDY28*$C$28</f>
        <v>1.3194812518826306E+109</v>
      </c>
      <c r="XEC28" s="357">
        <f t="shared" ref="XEC28" si="8175">XEA28*$C$28</f>
        <v>1.3590656894391095E+109</v>
      </c>
      <c r="XEE28" s="357">
        <f t="shared" ref="XEE28" si="8176">XEC28*$C$28</f>
        <v>1.3998376601222828E+109</v>
      </c>
      <c r="XEG28" s="357">
        <f t="shared" ref="XEG28" si="8177">XEE28*$C$28</f>
        <v>1.4418327899259513E+109</v>
      </c>
      <c r="XEI28" s="357">
        <f t="shared" ref="XEI28" si="8178">XEG28*$C$28</f>
        <v>1.4850877736237299E+109</v>
      </c>
      <c r="XEK28" s="357">
        <f t="shared" ref="XEK28" si="8179">XEI28*$C$28</f>
        <v>1.5296404068324418E+109</v>
      </c>
      <c r="XEM28" s="357">
        <f t="shared" ref="XEM28" si="8180">XEK28*$C$28</f>
        <v>1.5755296190374152E+109</v>
      </c>
      <c r="XEO28" s="357">
        <f t="shared" ref="XEO28" si="8181">XEM28*$C$28</f>
        <v>1.6227955076085377E+109</v>
      </c>
      <c r="XEQ28" s="357">
        <f t="shared" ref="XEQ28" si="8182">XEO28*$C$28</f>
        <v>1.6714793728367938E+109</v>
      </c>
      <c r="XES28" s="357">
        <f t="shared" ref="XES28" si="8183">XEQ28*$C$28</f>
        <v>1.7216237540218976E+109</v>
      </c>
      <c r="XEU28" s="357">
        <f t="shared" ref="XEU28" si="8184">XES28*$C$28</f>
        <v>1.7732724666425545E+109</v>
      </c>
      <c r="XEW28" s="357">
        <f t="shared" ref="XEW28" si="8185">XEU28*$C$28</f>
        <v>1.8264706406418311E+109</v>
      </c>
      <c r="XEY28" s="357">
        <f t="shared" ref="XEY28" si="8186">XEW28*$C$28</f>
        <v>1.8812647598610862E+109</v>
      </c>
      <c r="XFA28" s="357">
        <f t="shared" ref="XFA28" si="8187">XEY28*$C$28</f>
        <v>1.9377027026569188E+109</v>
      </c>
      <c r="XFC28" s="357">
        <f t="shared" ref="XFC28" si="8188">XFA28*$C$28</f>
        <v>1.9958337837366265E+109</v>
      </c>
    </row>
    <row r="29" spans="1:1023 1025:2047 2049:3071 3073:4095 4097:5119 5121:6143 6145:7167 7169:8191 8193:9215 9217:10239 10241:11263 11265:12287 12289:13311 13313:14335 14337:15359 15361:16383" s="339" customFormat="1" ht="14.25">
      <c r="A29" s="339" t="s">
        <v>907</v>
      </c>
      <c r="C29" s="374">
        <v>1.02</v>
      </c>
      <c r="E29" s="357">
        <f>Application!AC889</f>
        <v>10314</v>
      </c>
      <c r="F29" s="357"/>
      <c r="G29" s="357">
        <f>E29*$C$29</f>
        <v>10520.28</v>
      </c>
      <c r="H29" s="357"/>
      <c r="I29" s="357">
        <f>G29*$C$29</f>
        <v>10730.685600000001</v>
      </c>
      <c r="J29" s="357"/>
      <c r="K29" s="357">
        <f>I29*$C$29</f>
        <v>10945.299312000001</v>
      </c>
      <c r="L29" s="357"/>
      <c r="M29" s="357">
        <f>K29*$C$29</f>
        <v>11164.205298240002</v>
      </c>
      <c r="N29" s="357"/>
      <c r="O29" s="357">
        <f>M29*$C$29</f>
        <v>11387.489404204802</v>
      </c>
      <c r="P29" s="357"/>
      <c r="Q29" s="357">
        <f>O29*$C$29</f>
        <v>11615.239192288898</v>
      </c>
      <c r="R29" s="357"/>
      <c r="S29" s="357">
        <f>Q29*$C$29</f>
        <v>11847.543976134677</v>
      </c>
      <c r="T29" s="357"/>
      <c r="U29" s="357">
        <f>S29*$C$29</f>
        <v>12084.494855657371</v>
      </c>
      <c r="V29" s="357"/>
      <c r="W29" s="357">
        <f>U29*$C$29</f>
        <v>12326.184752770518</v>
      </c>
      <c r="X29" s="357"/>
      <c r="Y29" s="357">
        <f>W29*$C$29</f>
        <v>12572.708447825928</v>
      </c>
      <c r="Z29" s="357"/>
      <c r="AA29" s="357">
        <f>Y29*$C$29</f>
        <v>12824.162616782447</v>
      </c>
      <c r="AB29" s="357"/>
      <c r="AC29" s="357">
        <f>AA29*$C$29</f>
        <v>13080.645869118096</v>
      </c>
      <c r="AD29" s="357"/>
      <c r="AE29" s="357">
        <f>AC29*$C$29</f>
        <v>13342.258786500459</v>
      </c>
      <c r="AF29" s="357"/>
      <c r="AG29" s="357">
        <f>AE29*$C$29</f>
        <v>13609.103962230469</v>
      </c>
    </row>
    <row r="30" spans="1:1023 1025:2047 2049:3071 3073:4095 4097:5119 5121:6143 6145:7167 7169:8191 8193:9215 9217:10239 10241:11263 11265:12287 12289:13311 13313:14335 14337:15359 15361:16383" s="339" customFormat="1" ht="14.25">
      <c r="A30" s="339" t="s">
        <v>2095</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1023 1025:2047 2049:3071 3073:4095 4097:5119 5121:6143 6145:7167 7169:8191 8193:9215 9217:10239 10241:11263 11265:12287 12289:13311 13313:14335 14337:15359 15361:16383" s="339" customFormat="1" ht="14.25">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1023 1025:2047 2049:3071 3073:4095 4097:5119 5121:6143 6145:7167 7169:8191 8193:9215 9217:10239 10241:11263 11265:12287 12289:13311 13313:14335 14337:15359 15361:16383" s="339" customFormat="1" ht="14.2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1768617</v>
      </c>
      <c r="G34" s="358">
        <f>SUM(G21:G32)</f>
        <v>1827838.8849999998</v>
      </c>
      <c r="I34" s="358">
        <f>SUM(I21:I32)</f>
        <v>1889128.1917749997</v>
      </c>
      <c r="K34" s="358">
        <f>SUM(K21:K32)</f>
        <v>1952557.1507031245</v>
      </c>
      <c r="M34" s="358">
        <f>SUM(M21:M32)</f>
        <v>2018200.5169630537</v>
      </c>
      <c r="O34" s="358">
        <f>SUM(O21:O32)</f>
        <v>2086135.6588165369</v>
      </c>
      <c r="Q34" s="358">
        <f>SUM(Q21:Q32)</f>
        <v>2156442.6489784797</v>
      </c>
      <c r="S34" s="358">
        <f>SUM(S21:S32)</f>
        <v>2229204.3591826027</v>
      </c>
      <c r="U34" s="358">
        <f>SUM(U21:U32)</f>
        <v>2304506.5580544444</v>
      </c>
      <c r="W34" s="358">
        <f>SUM(W21:W32)</f>
        <v>2382438.0124074114</v>
      </c>
      <c r="Y34" s="358">
        <f>SUM(Y21:Y32)</f>
        <v>2463090.592081592</v>
      </c>
      <c r="AA34" s="358">
        <f>SUM(AA21:AA32)</f>
        <v>2546559.3784492789</v>
      </c>
      <c r="AC34" s="358">
        <f>SUM(AC21:AC32)</f>
        <v>2632942.7767154477</v>
      </c>
      <c r="AE34" s="358">
        <f>SUM(AE21:AE32)</f>
        <v>2722342.6321459375</v>
      </c>
      <c r="AG34" s="358">
        <f>SUM(AG21:AG32)</f>
        <v>2814864.350360739</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910</v>
      </c>
      <c r="C36" s="359"/>
      <c r="E36" s="358">
        <f>E10-E34</f>
        <v>1258949.3999999999</v>
      </c>
      <c r="G36" s="358">
        <f>G10-G34</f>
        <v>1275416.6749999998</v>
      </c>
      <c r="I36" s="358">
        <f>I10-I34</f>
        <v>1291708.7572249998</v>
      </c>
      <c r="K36" s="358">
        <f>K10-K34</f>
        <v>1307800.7220218752</v>
      </c>
      <c r="M36" s="358">
        <f>M10-M34</f>
        <v>1323666.3025800695</v>
      </c>
      <c r="O36" s="358">
        <f>O10-O34</f>
        <v>1339277.8312151646</v>
      </c>
      <c r="Q36" s="358">
        <f>Q10-Q34</f>
        <v>1354606.1783040143</v>
      </c>
      <c r="S36" s="358">
        <f>S10-S34</f>
        <v>1369620.6887819539</v>
      </c>
      <c r="U36" s="358">
        <f>U10-U34</f>
        <v>1384289.1161092254</v>
      </c>
      <c r="W36" s="358">
        <f>W10-W34</f>
        <v>1398577.5536103491</v>
      </c>
      <c r="Y36" s="358">
        <f>Y10-Y34</f>
        <v>1412450.3630866124</v>
      </c>
      <c r="AA36" s="358">
        <f>AA10-AA34</f>
        <v>1425870.1005981304</v>
      </c>
      <c r="AC36" s="358">
        <f>AC10-AC34</f>
        <v>1438797.4393081469</v>
      </c>
      <c r="AE36" s="358">
        <f>AE10-AE34</f>
        <v>1451191.0892782472</v>
      </c>
      <c r="AG36" s="358">
        <f>AG10-AG34</f>
        <v>1463007.7140990505</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922</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Union Bank Permanent Loan</v>
      </c>
      <c r="B39" s="361"/>
      <c r="C39" s="355"/>
      <c r="E39" s="357">
        <f>Application!AF637</f>
        <v>1086430</v>
      </c>
      <c r="F39" s="357"/>
      <c r="G39" s="357">
        <f>$E$39</f>
        <v>1086430</v>
      </c>
      <c r="H39" s="357"/>
      <c r="I39" s="357">
        <f>$E$39</f>
        <v>1086430</v>
      </c>
      <c r="J39" s="357"/>
      <c r="K39" s="357">
        <f>$E$39</f>
        <v>1086430</v>
      </c>
      <c r="L39" s="357"/>
      <c r="M39" s="357">
        <f>$E$39</f>
        <v>1086430</v>
      </c>
      <c r="N39" s="357"/>
      <c r="O39" s="357">
        <f>$E$39</f>
        <v>1086430</v>
      </c>
      <c r="P39" s="357"/>
      <c r="Q39" s="357">
        <f>$E$39</f>
        <v>1086430</v>
      </c>
      <c r="R39" s="357"/>
      <c r="S39" s="357">
        <f>$E$39</f>
        <v>1086430</v>
      </c>
      <c r="T39" s="357"/>
      <c r="U39" s="357">
        <f>$E$39</f>
        <v>1086430</v>
      </c>
      <c r="V39" s="357"/>
      <c r="W39" s="357">
        <f>$E$39</f>
        <v>1086430</v>
      </c>
      <c r="X39" s="357"/>
      <c r="Y39" s="357">
        <f>$E$39</f>
        <v>1086430</v>
      </c>
      <c r="Z39" s="357"/>
      <c r="AA39" s="357">
        <f>$E$39</f>
        <v>1086430</v>
      </c>
      <c r="AB39" s="357"/>
      <c r="AC39" s="357">
        <f>$E$39</f>
        <v>1086430</v>
      </c>
      <c r="AD39" s="357"/>
      <c r="AE39" s="357">
        <f>$E$39</f>
        <v>1086430</v>
      </c>
      <c r="AF39" s="357"/>
      <c r="AG39" s="357">
        <f>$E$39</f>
        <v>1086430</v>
      </c>
    </row>
    <row r="40" spans="1:33" s="339" customFormat="1" ht="14.25">
      <c r="A40" s="360" t="s">
        <v>2682</v>
      </c>
      <c r="B40" s="361"/>
      <c r="C40" s="355">
        <v>5.0000000000000001E-4</v>
      </c>
      <c r="E40" s="357">
        <f>$C$40*Application!AO637</f>
        <v>8255</v>
      </c>
      <c r="F40" s="357"/>
      <c r="G40" s="357">
        <f>$E$40</f>
        <v>8255</v>
      </c>
      <c r="H40" s="357"/>
      <c r="I40" s="357">
        <f>$E$40</f>
        <v>8255</v>
      </c>
      <c r="J40" s="357"/>
      <c r="K40" s="357">
        <f>$E$40</f>
        <v>8255</v>
      </c>
      <c r="L40" s="357"/>
      <c r="M40" s="357">
        <f>$E$40</f>
        <v>8255</v>
      </c>
      <c r="N40" s="357"/>
      <c r="O40" s="357">
        <f>$E$40</f>
        <v>8255</v>
      </c>
      <c r="P40" s="357"/>
      <c r="Q40" s="357">
        <f>$E$40</f>
        <v>8255</v>
      </c>
      <c r="R40" s="357"/>
      <c r="S40" s="357">
        <f>$E$40</f>
        <v>8255</v>
      </c>
      <c r="T40" s="357"/>
      <c r="U40" s="357">
        <f>$E$40</f>
        <v>8255</v>
      </c>
      <c r="V40" s="357"/>
      <c r="W40" s="357">
        <f>$E$40</f>
        <v>8255</v>
      </c>
      <c r="X40" s="357"/>
      <c r="Y40" s="357">
        <f>$E$40</f>
        <v>8255</v>
      </c>
      <c r="Z40" s="357"/>
      <c r="AA40" s="357">
        <f>$E$40</f>
        <v>8255</v>
      </c>
      <c r="AB40" s="357"/>
      <c r="AC40" s="357">
        <f>$E$40</f>
        <v>8255</v>
      </c>
      <c r="AD40" s="357"/>
      <c r="AE40" s="357">
        <f>$E$40</f>
        <v>8255</v>
      </c>
      <c r="AF40" s="357"/>
      <c r="AG40" s="357">
        <f>$E$40</f>
        <v>8255</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911</v>
      </c>
      <c r="C42" s="359"/>
      <c r="E42" s="358">
        <f>SUM(E39:E41)</f>
        <v>1094685</v>
      </c>
      <c r="G42" s="358">
        <f>SUM(G39:G41)</f>
        <v>1094685</v>
      </c>
      <c r="I42" s="358">
        <f>SUM(I39:I41)</f>
        <v>1094685</v>
      </c>
      <c r="K42" s="358">
        <f>SUM(K39:K41)</f>
        <v>1094685</v>
      </c>
      <c r="M42" s="358">
        <f>SUM(M39:M41)</f>
        <v>1094685</v>
      </c>
      <c r="O42" s="358">
        <f>SUM(O39:O41)</f>
        <v>1094685</v>
      </c>
      <c r="Q42" s="358">
        <f>SUM(Q39:Q41)</f>
        <v>1094685</v>
      </c>
      <c r="S42" s="358">
        <f>SUM(S39:S41)</f>
        <v>1094685</v>
      </c>
      <c r="U42" s="358">
        <f>SUM(U39:U41)</f>
        <v>1094685</v>
      </c>
      <c r="W42" s="358">
        <f>SUM(W39:W41)</f>
        <v>1094685</v>
      </c>
      <c r="Y42" s="358">
        <f>SUM(Y39:Y41)</f>
        <v>1094685</v>
      </c>
      <c r="AA42" s="358">
        <f>SUM(AA39:AA41)</f>
        <v>1094685</v>
      </c>
      <c r="AC42" s="358">
        <f>SUM(AC39:AC41)</f>
        <v>1094685</v>
      </c>
      <c r="AE42" s="358">
        <f>SUM(AE39:AE41)</f>
        <v>1094685</v>
      </c>
      <c r="AG42" s="358">
        <f>SUM(AG39:AG41)</f>
        <v>1094685</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912</v>
      </c>
      <c r="C44" s="359"/>
      <c r="E44" s="358">
        <f>E36-E42</f>
        <v>164264.39999999991</v>
      </c>
      <c r="G44" s="358">
        <f>G36-G42</f>
        <v>180731.67499999981</v>
      </c>
      <c r="I44" s="358">
        <f>I36-I42</f>
        <v>197023.75722499983</v>
      </c>
      <c r="K44" s="358">
        <f>K36-K42</f>
        <v>213115.7220218752</v>
      </c>
      <c r="M44" s="358">
        <f>M36-M42</f>
        <v>228981.30258006952</v>
      </c>
      <c r="O44" s="358">
        <f>O36-O42</f>
        <v>244592.83121516462</v>
      </c>
      <c r="Q44" s="358">
        <f>Q36-Q42</f>
        <v>259921.17830401426</v>
      </c>
      <c r="S44" s="358">
        <f>S36-S42</f>
        <v>274935.68878195388</v>
      </c>
      <c r="U44" s="358">
        <f>U36-U42</f>
        <v>289604.11610922543</v>
      </c>
      <c r="W44" s="358">
        <f>W36-W42</f>
        <v>303892.55361034907</v>
      </c>
      <c r="Y44" s="358">
        <f>Y36-Y42</f>
        <v>317765.36308661243</v>
      </c>
      <c r="AA44" s="358">
        <f>AA36-AA42</f>
        <v>331185.10059813038</v>
      </c>
      <c r="AC44" s="358">
        <f>AC36-AC42</f>
        <v>344112.43930814695</v>
      </c>
      <c r="AE44" s="358">
        <f>AE36-AE42</f>
        <v>356506.08927824721</v>
      </c>
      <c r="AG44" s="358">
        <f>AG36-AG42</f>
        <v>368322.7140990505</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914</v>
      </c>
      <c r="C46" s="355"/>
      <c r="E46" s="362">
        <f>E44/(E4+E6+E8)</f>
        <v>5.1543437660029494E-2</v>
      </c>
      <c r="G46" s="362">
        <f>G44/(G4+G6+G8)</f>
        <v>5.5327409531814337E-2</v>
      </c>
      <c r="I46" s="362">
        <f>I44/(I4+I6+I8)</f>
        <v>5.8843811350529525E-2</v>
      </c>
      <c r="K46" s="362">
        <f>K44/(K4+K6+K8)</f>
        <v>6.2097457955302894E-2</v>
      </c>
      <c r="M46" s="362">
        <f>M44/(M4+M6+M8)</f>
        <v>6.5093030092924373E-2</v>
      </c>
      <c r="O46" s="362">
        <f>O44/(O4+O6+O8)</f>
        <v>6.7835077525853937E-2</v>
      </c>
      <c r="Q46" s="362">
        <f>Q44/(Q4+Q6+Q8)</f>
        <v>7.0328022062834825E-2</v>
      </c>
      <c r="S46" s="362">
        <f>S44/(S4+S6+S8)</f>
        <v>7.2576160513993557E-2</v>
      </c>
      <c r="U46" s="362">
        <f>U44/(U4+U6+U8)</f>
        <v>7.4583667572246534E-2</v>
      </c>
      <c r="W46" s="362">
        <f>W44/(W4+W6+W8)</f>
        <v>7.6354598622796435E-2</v>
      </c>
      <c r="Y46" s="362">
        <f>Y44/(Y4+Y6+Y8)</f>
        <v>7.7892892482458578E-2</v>
      </c>
      <c r="AA46" s="362">
        <f>AA44/(AA4+AA6+AA8)</f>
        <v>7.9202374070507425E-2</v>
      </c>
      <c r="AC46" s="362">
        <f>AC44/(AC4+AC6+AC8)</f>
        <v>8.0286757012703602E-2</v>
      </c>
      <c r="AE46" s="362">
        <f>AE44/(AE4+AE6+AE8)</f>
        <v>8.1149646180111099E-2</v>
      </c>
      <c r="AG46" s="362">
        <f>AG44/(AG4+AG6+AG8)</f>
        <v>8.1794540164277757E-2</v>
      </c>
    </row>
    <row r="47" spans="1:33" s="362" customFormat="1" ht="14.25">
      <c r="A47" s="362" t="s">
        <v>915</v>
      </c>
      <c r="C47" s="355"/>
      <c r="E47" s="362">
        <f>E44/E42</f>
        <v>0.15005631757080795</v>
      </c>
      <c r="G47" s="362">
        <f>G44/G42</f>
        <v>0.16509925229632252</v>
      </c>
      <c r="I47" s="362">
        <f>I44/I42</f>
        <v>0.17998214758126752</v>
      </c>
      <c r="K47" s="362">
        <f>K44/K42</f>
        <v>0.19468223463542042</v>
      </c>
      <c r="M47" s="362">
        <f>M44/M42</f>
        <v>0.20917551860130496</v>
      </c>
      <c r="O47" s="362">
        <f>O44/O42</f>
        <v>0.2234367249164505</v>
      </c>
      <c r="Q47" s="362">
        <f>Q44/Q42</f>
        <v>0.23743924353034368</v>
      </c>
      <c r="S47" s="362">
        <f>S44/S42</f>
        <v>0.25115507089432476</v>
      </c>
      <c r="U47" s="362">
        <f>U44/U42</f>
        <v>0.26455474963959991</v>
      </c>
      <c r="W47" s="362">
        <f>W44/W42</f>
        <v>0.27760730585542787</v>
      </c>
      <c r="Y47" s="362">
        <f>Y44/Y42</f>
        <v>0.29028018387628629</v>
      </c>
      <c r="AA47" s="362">
        <f>AA44/AA42</f>
        <v>0.3025391784834271</v>
      </c>
      <c r="AC47" s="362">
        <f>AC44/AC42</f>
        <v>0.31434836442277636</v>
      </c>
      <c r="AE47" s="362">
        <f>AE44/AE42</f>
        <v>0.32567002313747534</v>
      </c>
      <c r="AG47" s="362">
        <f>AG44/AG42</f>
        <v>0.33646456660961876</v>
      </c>
    </row>
    <row r="48" spans="1:33" s="363" customFormat="1" ht="14.25">
      <c r="A48" s="363" t="s">
        <v>913</v>
      </c>
      <c r="C48" s="364"/>
      <c r="E48" s="363">
        <f>E36/E42</f>
        <v>1.1500563175708081</v>
      </c>
      <c r="G48" s="363">
        <f>G36/G42</f>
        <v>1.1650992522963226</v>
      </c>
      <c r="I48" s="363">
        <f>I36/I42</f>
        <v>1.1799821475812675</v>
      </c>
      <c r="K48" s="363">
        <f>K36/K42</f>
        <v>1.1946822346354204</v>
      </c>
      <c r="M48" s="363">
        <f>M36/M42</f>
        <v>1.2091755186013049</v>
      </c>
      <c r="O48" s="363">
        <f>O36/O42</f>
        <v>1.2234367249164506</v>
      </c>
      <c r="Q48" s="363">
        <f>Q36/Q42</f>
        <v>1.2374392435303436</v>
      </c>
      <c r="S48" s="363">
        <f>S36/S42</f>
        <v>1.2511550708943247</v>
      </c>
      <c r="U48" s="363">
        <f>U36/U42</f>
        <v>1.2645547496395999</v>
      </c>
      <c r="W48" s="363">
        <f>W36/W42</f>
        <v>1.2776073058554278</v>
      </c>
      <c r="Y48" s="363">
        <f>Y36/Y42</f>
        <v>1.2902801838762863</v>
      </c>
      <c r="AA48" s="363">
        <f>AA36/AA42</f>
        <v>1.302539178483427</v>
      </c>
      <c r="AC48" s="363">
        <f>AC36/AC42</f>
        <v>1.3143483644227765</v>
      </c>
      <c r="AE48" s="363">
        <f>AE36/AE42</f>
        <v>1.3256700231374754</v>
      </c>
      <c r="AG48" s="363">
        <f>AG36/AG42</f>
        <v>1.3364645666096187</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924</v>
      </c>
      <c r="C50" s="1579"/>
      <c r="E50" s="1578"/>
      <c r="F50" s="1578"/>
      <c r="G50" s="1578"/>
      <c r="H50" s="1578"/>
      <c r="I50" s="1578"/>
      <c r="J50" s="1578"/>
      <c r="K50" s="1578"/>
      <c r="L50" s="157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row>
    <row r="51" spans="1:35" s="6" customFormat="1">
      <c r="A51" s="3352" t="s">
        <v>2678</v>
      </c>
      <c r="B51" s="3352"/>
      <c r="C51" s="3352"/>
      <c r="D51" s="1578"/>
      <c r="E51" s="1578"/>
      <c r="F51" s="1578"/>
      <c r="G51" s="1578"/>
      <c r="H51" s="1578"/>
      <c r="I51" s="1578"/>
      <c r="J51" s="1578"/>
      <c r="K51" s="1578"/>
      <c r="L51" s="157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row>
    <row r="52" spans="1:35" s="6" customFormat="1">
      <c r="A52" s="6" t="s">
        <v>918</v>
      </c>
      <c r="C52" s="1576">
        <v>1.03</v>
      </c>
      <c r="E52" s="1581">
        <v>7500</v>
      </c>
      <c r="F52" s="1578"/>
      <c r="G52" s="1581">
        <v>7501</v>
      </c>
      <c r="H52" s="1578"/>
      <c r="I52" s="1581">
        <v>7502</v>
      </c>
      <c r="J52" s="1578"/>
      <c r="K52" s="1581">
        <v>7503</v>
      </c>
      <c r="L52" s="1578"/>
      <c r="M52" s="1581">
        <v>7504</v>
      </c>
      <c r="N52" s="1578"/>
      <c r="O52" s="1581">
        <v>7505</v>
      </c>
      <c r="P52" s="1578"/>
      <c r="Q52" s="1581">
        <v>7506</v>
      </c>
      <c r="R52" s="1578"/>
      <c r="S52" s="1581">
        <v>7507</v>
      </c>
      <c r="T52" s="1578"/>
      <c r="U52" s="1581">
        <v>7508</v>
      </c>
      <c r="V52" s="1578"/>
      <c r="W52" s="1581">
        <v>7509</v>
      </c>
      <c r="X52" s="1578"/>
      <c r="Y52" s="1581">
        <v>7510</v>
      </c>
      <c r="Z52" s="1578"/>
      <c r="AA52" s="1581">
        <v>7511</v>
      </c>
      <c r="AB52" s="1578"/>
      <c r="AC52" s="1581">
        <v>7512</v>
      </c>
      <c r="AD52" s="1578"/>
      <c r="AE52" s="1581">
        <v>7513</v>
      </c>
      <c r="AF52" s="1578"/>
      <c r="AG52" s="1581">
        <v>7514</v>
      </c>
      <c r="AH52" s="1578"/>
      <c r="AI52" s="1578"/>
    </row>
    <row r="53" spans="1:35" s="1580" customFormat="1">
      <c r="A53" s="1580" t="s">
        <v>917</v>
      </c>
      <c r="C53" s="1576">
        <v>1.03</v>
      </c>
      <c r="E53" s="1582">
        <v>25000</v>
      </c>
      <c r="G53" s="1582">
        <v>25001</v>
      </c>
      <c r="I53" s="1582">
        <v>25002</v>
      </c>
      <c r="K53" s="1582">
        <v>25003</v>
      </c>
      <c r="M53" s="1582">
        <v>25004</v>
      </c>
      <c r="O53" s="1582">
        <v>25005</v>
      </c>
      <c r="Q53" s="1582">
        <v>25006</v>
      </c>
      <c r="S53" s="1582">
        <v>25007</v>
      </c>
      <c r="U53" s="1582">
        <v>25008</v>
      </c>
      <c r="W53" s="1582">
        <v>25009</v>
      </c>
      <c r="Y53" s="1582">
        <v>25010</v>
      </c>
      <c r="AA53" s="1582">
        <v>25011</v>
      </c>
      <c r="AC53" s="1582">
        <v>25012</v>
      </c>
      <c r="AE53" s="1582">
        <v>25013</v>
      </c>
      <c r="AG53" s="1582">
        <v>25014</v>
      </c>
    </row>
    <row r="54" spans="1:35" s="6" customFormat="1">
      <c r="A54" s="1583"/>
      <c r="B54" s="1583"/>
      <c r="C54" s="1576"/>
      <c r="E54" s="1582"/>
      <c r="F54" s="1578"/>
      <c r="G54" s="1582"/>
      <c r="H54" s="1578"/>
      <c r="I54" s="1582"/>
      <c r="J54" s="1578"/>
      <c r="K54" s="1582"/>
      <c r="L54" s="1578"/>
      <c r="M54" s="1582"/>
      <c r="N54" s="1578"/>
      <c r="O54" s="1582"/>
      <c r="P54" s="1578"/>
      <c r="Q54" s="1582"/>
      <c r="R54" s="1578"/>
      <c r="S54" s="1582"/>
      <c r="T54" s="1578"/>
      <c r="U54" s="1582"/>
      <c r="V54" s="1578"/>
      <c r="W54" s="1582"/>
      <c r="X54" s="1578"/>
      <c r="Y54" s="1582"/>
      <c r="Z54" s="1578"/>
      <c r="AA54" s="1582"/>
      <c r="AB54" s="1578"/>
      <c r="AC54" s="1582"/>
      <c r="AD54" s="1578"/>
      <c r="AE54" s="1582"/>
      <c r="AF54" s="1578"/>
      <c r="AG54" s="1582"/>
      <c r="AH54" s="1578"/>
      <c r="AI54" s="1578"/>
    </row>
    <row r="55" spans="1:35" s="6" customFormat="1">
      <c r="A55" s="1583"/>
      <c r="B55" s="1583"/>
      <c r="C55" s="1576"/>
      <c r="E55" s="1582"/>
      <c r="F55" s="1578"/>
      <c r="G55" s="1582"/>
      <c r="H55" s="1578"/>
      <c r="I55" s="1582"/>
      <c r="J55" s="1578"/>
      <c r="K55" s="1582"/>
      <c r="L55" s="1578"/>
      <c r="M55" s="1582"/>
      <c r="N55" s="1578"/>
      <c r="O55" s="1582"/>
      <c r="P55" s="1578"/>
      <c r="Q55" s="1582"/>
      <c r="R55" s="1578"/>
      <c r="S55" s="1582"/>
      <c r="T55" s="1578"/>
      <c r="U55" s="1582"/>
      <c r="V55" s="1578"/>
      <c r="W55" s="1582"/>
      <c r="X55" s="1578"/>
      <c r="Y55" s="1582"/>
      <c r="Z55" s="1578"/>
      <c r="AA55" s="1582"/>
      <c r="AB55" s="1578"/>
      <c r="AC55" s="1582"/>
      <c r="AD55" s="1578"/>
      <c r="AE55" s="1582"/>
      <c r="AF55" s="1578"/>
      <c r="AG55" s="1582"/>
      <c r="AH55" s="1578"/>
      <c r="AI55" s="1578"/>
    </row>
    <row r="56" spans="1:35" s="6" customFormat="1">
      <c r="A56" s="1583"/>
      <c r="B56" s="1583"/>
      <c r="C56" s="1576"/>
      <c r="E56" s="1584"/>
      <c r="F56" s="1578"/>
      <c r="G56" s="1584"/>
      <c r="H56" s="1578"/>
      <c r="I56" s="1584"/>
      <c r="J56" s="1578"/>
      <c r="K56" s="1584"/>
      <c r="L56" s="1578"/>
      <c r="M56" s="1584"/>
      <c r="N56" s="1578"/>
      <c r="O56" s="1584"/>
      <c r="P56" s="1578"/>
      <c r="Q56" s="1584"/>
      <c r="R56" s="1578"/>
      <c r="S56" s="1584"/>
      <c r="T56" s="1578"/>
      <c r="U56" s="1584"/>
      <c r="V56" s="1578"/>
      <c r="W56" s="1584"/>
      <c r="X56" s="1578"/>
      <c r="Y56" s="1584"/>
      <c r="Z56" s="1578"/>
      <c r="AA56" s="1584"/>
      <c r="AB56" s="1578"/>
      <c r="AC56" s="1584"/>
      <c r="AD56" s="1578"/>
      <c r="AE56" s="1584"/>
      <c r="AF56" s="1578"/>
      <c r="AG56" s="1584"/>
      <c r="AH56" s="1578"/>
      <c r="AI56" s="1578"/>
    </row>
    <row r="57" spans="1:35" s="6" customFormat="1">
      <c r="A57" s="1580" t="s">
        <v>916</v>
      </c>
      <c r="C57" s="1579"/>
      <c r="E57" s="1578">
        <f>SUM(E53:E56)</f>
        <v>25000</v>
      </c>
      <c r="F57" s="1578"/>
      <c r="G57" s="1578">
        <f t="shared" ref="G57" si="8189">SUM(G53:G56)</f>
        <v>25001</v>
      </c>
      <c r="H57" s="1578"/>
      <c r="I57" s="1578">
        <f t="shared" ref="I57" si="8190">SUM(I53:I56)</f>
        <v>25002</v>
      </c>
      <c r="J57" s="1578"/>
      <c r="K57" s="1578">
        <f t="shared" ref="K57" si="8191">SUM(K53:K56)</f>
        <v>25003</v>
      </c>
      <c r="L57" s="1578"/>
      <c r="M57" s="1578">
        <f t="shared" ref="M57" si="8192">SUM(M53:M56)</f>
        <v>25004</v>
      </c>
      <c r="N57" s="1578"/>
      <c r="O57" s="1578">
        <f t="shared" ref="O57" si="8193">SUM(O53:O56)</f>
        <v>25005</v>
      </c>
      <c r="P57" s="1578"/>
      <c r="Q57" s="1578">
        <f t="shared" ref="Q57" si="8194">SUM(Q53:Q56)</f>
        <v>25006</v>
      </c>
      <c r="R57" s="1578"/>
      <c r="S57" s="1578">
        <f t="shared" ref="S57" si="8195">SUM(S53:S56)</f>
        <v>25007</v>
      </c>
      <c r="T57" s="1578"/>
      <c r="U57" s="1578">
        <f t="shared" ref="U57" si="8196">SUM(U53:U56)</f>
        <v>25008</v>
      </c>
      <c r="V57" s="1578"/>
      <c r="W57" s="1578">
        <f t="shared" ref="W57" si="8197">SUM(W53:W56)</f>
        <v>25009</v>
      </c>
      <c r="X57" s="1578"/>
      <c r="Y57" s="1578">
        <f t="shared" ref="Y57" si="8198">SUM(Y53:Y56)</f>
        <v>25010</v>
      </c>
      <c r="Z57" s="1578"/>
      <c r="AA57" s="1578">
        <f t="shared" ref="AA57" si="8199">SUM(AA53:AA56)</f>
        <v>25011</v>
      </c>
      <c r="AB57" s="1578"/>
      <c r="AC57" s="1578">
        <f t="shared" ref="AC57" si="8200">SUM(AC53:AC56)</f>
        <v>25012</v>
      </c>
      <c r="AD57" s="1578"/>
      <c r="AE57" s="1578">
        <f t="shared" ref="AE57" si="8201">SUM(AE53:AE56)</f>
        <v>25013</v>
      </c>
      <c r="AF57" s="1578"/>
      <c r="AG57" s="1578">
        <f t="shared" ref="AG57" si="8202">SUM(AG53:AG56)</f>
        <v>25014</v>
      </c>
      <c r="AH57" s="1578"/>
      <c r="AI57" s="1578"/>
    </row>
    <row r="58" spans="1:35" s="6" customFormat="1" ht="12.75" customHeight="1">
      <c r="A58" s="1580"/>
      <c r="C58" s="1579"/>
      <c r="E58" s="1578"/>
      <c r="F58" s="1578"/>
      <c r="G58" s="1578"/>
      <c r="H58" s="1578"/>
      <c r="I58" s="1578"/>
      <c r="J58" s="1578"/>
      <c r="K58" s="1578"/>
      <c r="L58" s="157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row>
    <row r="59" spans="1:35" s="1580" customFormat="1">
      <c r="A59" s="1580" t="s">
        <v>920</v>
      </c>
      <c r="C59" s="1585"/>
      <c r="E59" s="1580">
        <f>E44-E57</f>
        <v>139264.39999999991</v>
      </c>
      <c r="G59" s="1580">
        <f t="shared" ref="G59" si="8203">G44-G57</f>
        <v>155730.67499999981</v>
      </c>
      <c r="I59" s="1580">
        <f t="shared" ref="I59" si="8204">I44-I57</f>
        <v>172021.75722499983</v>
      </c>
      <c r="K59" s="1580">
        <f t="shared" ref="K59" si="8205">K44-K57</f>
        <v>188112.7220218752</v>
      </c>
      <c r="M59" s="1580">
        <f t="shared" ref="M59" si="8206">M44-M57</f>
        <v>203977.30258006952</v>
      </c>
      <c r="O59" s="1580">
        <f t="shared" ref="O59" si="8207">O44-O57</f>
        <v>219587.83121516462</v>
      </c>
      <c r="Q59" s="1580">
        <f t="shared" ref="Q59" si="8208">Q44-Q57</f>
        <v>234915.17830401426</v>
      </c>
      <c r="S59" s="1580">
        <f t="shared" ref="S59" si="8209">S44-S57</f>
        <v>249928.68878195388</v>
      </c>
      <c r="U59" s="1580">
        <f t="shared" ref="U59" si="8210">U44-U57</f>
        <v>264596.11610922543</v>
      </c>
      <c r="W59" s="1580">
        <f t="shared" ref="W59" si="8211">W44-W57</f>
        <v>278883.55361034907</v>
      </c>
      <c r="Y59" s="1580">
        <f t="shared" ref="Y59" si="8212">Y44-Y57</f>
        <v>292755.36308661243</v>
      </c>
      <c r="AA59" s="1580">
        <f t="shared" ref="AA59" si="8213">AA44-AA57</f>
        <v>306174.10059813038</v>
      </c>
      <c r="AC59" s="1580">
        <f t="shared" ref="AC59" si="8214">AC44-AC57</f>
        <v>319100.43930814695</v>
      </c>
      <c r="AE59" s="1580">
        <f t="shared" ref="AE59" si="8215">AE44-AE57</f>
        <v>331493.08927824721</v>
      </c>
      <c r="AG59" s="1580">
        <f t="shared" ref="AG59" si="8216">AG44-AG57</f>
        <v>343308.7140990505</v>
      </c>
    </row>
    <row r="60" spans="1:35" s="6" customFormat="1" ht="8.25" customHeight="1">
      <c r="C60" s="1579"/>
      <c r="E60" s="1578"/>
      <c r="F60" s="1578"/>
      <c r="G60" s="1578"/>
      <c r="H60" s="1578"/>
      <c r="I60" s="1578"/>
      <c r="J60" s="1578"/>
      <c r="K60" s="1578"/>
      <c r="L60" s="157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row>
    <row r="61" spans="1:35" s="1586" customFormat="1">
      <c r="A61" s="3352" t="s">
        <v>2679</v>
      </c>
      <c r="B61" s="3352"/>
      <c r="C61" s="3352"/>
    </row>
    <row r="62" spans="1:35" s="6" customFormat="1" ht="8.25" customHeight="1">
      <c r="C62" s="1579"/>
      <c r="E62" s="1578"/>
      <c r="F62" s="1578"/>
      <c r="G62" s="1578"/>
      <c r="H62" s="1578"/>
      <c r="I62" s="1578"/>
      <c r="J62" s="1578"/>
      <c r="K62" s="1578"/>
      <c r="L62" s="1578"/>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row>
    <row r="63" spans="1:35" s="6" customFormat="1">
      <c r="A63" s="6" t="s">
        <v>923</v>
      </c>
      <c r="C63" s="1577">
        <v>1</v>
      </c>
      <c r="E63" s="1578"/>
      <c r="F63" s="1578"/>
      <c r="G63" s="1578"/>
      <c r="H63" s="1578"/>
      <c r="I63" s="1578"/>
      <c r="J63" s="1578"/>
      <c r="K63" s="1578"/>
      <c r="L63" s="157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row>
    <row r="64" spans="1:35" s="1580" customFormat="1">
      <c r="A64" s="1581" t="str">
        <f>Application!C638</f>
        <v>Richmond Housing Authority - Seller Carryback</v>
      </c>
      <c r="B64" s="1581"/>
      <c r="C64" s="1577">
        <v>0.5</v>
      </c>
      <c r="E64" s="1581">
        <f>E$59*$C$64</f>
        <v>69632.199999999953</v>
      </c>
      <c r="G64" s="1581">
        <f t="shared" ref="G64:G65" si="8217">G$59*$C$64</f>
        <v>77865.337499999907</v>
      </c>
      <c r="I64" s="1581">
        <f t="shared" ref="I64:I65" si="8218">I$59*$C$64</f>
        <v>86010.878612499917</v>
      </c>
      <c r="K64" s="1581">
        <f t="shared" ref="K64:K65" si="8219">K$59*$C$64</f>
        <v>94056.361010937602</v>
      </c>
      <c r="M64" s="1581">
        <f t="shared" ref="M64:M65" si="8220">M$59*$C$64</f>
        <v>101988.65129003476</v>
      </c>
      <c r="O64" s="1581">
        <f t="shared" ref="O64:O65" si="8221">O$59*$C$64</f>
        <v>109793.91560758231</v>
      </c>
      <c r="Q64" s="1581">
        <f t="shared" ref="Q64:Q65" si="8222">Q$59*$C$64</f>
        <v>117457.58915200713</v>
      </c>
      <c r="S64" s="1581">
        <f t="shared" ref="S64:S65" si="8223">S$59*$C$64</f>
        <v>124964.34439097694</v>
      </c>
      <c r="U64" s="1581">
        <f t="shared" ref="U64:U65" si="8224">U$59*$C$64</f>
        <v>132298.05805461272</v>
      </c>
      <c r="W64" s="1581">
        <f t="shared" ref="W64:W65" si="8225">W$59*$C$64</f>
        <v>139441.77680517454</v>
      </c>
      <c r="Y64" s="1581">
        <f t="shared" ref="Y64:Y65" si="8226">Y$59*$C$64</f>
        <v>146377.68154330621</v>
      </c>
      <c r="AA64" s="1581">
        <f t="shared" ref="AA64:AA65" si="8227">AA$59*$C$64</f>
        <v>153087.05029906519</v>
      </c>
      <c r="AC64" s="1581">
        <f t="shared" ref="AC64:AC65" si="8228">AC$59*$C$64</f>
        <v>159550.21965407347</v>
      </c>
      <c r="AE64" s="1581">
        <f t="shared" ref="AE64:AE65" si="8229">AE$59*$C$64</f>
        <v>165746.5446391236</v>
      </c>
      <c r="AG64" s="1581">
        <f t="shared" ref="AG64:AG65" si="8230">AG$59*$C$64</f>
        <v>171654.35704952525</v>
      </c>
    </row>
    <row r="65" spans="1:1023 1025:2047 2049:3071 3073:4095 4097:5119 5121:6143 6145:7167 7169:8191 8193:9215 9217:10239 10241:11263 11265:12287 12289:13311 13313:14335 14337:15359 15361:16383" s="1580" customFormat="1">
      <c r="A65" s="1580" t="s">
        <v>919</v>
      </c>
      <c r="C65" s="1577">
        <v>0.5</v>
      </c>
      <c r="E65" s="1582">
        <f>E$59*$C$64</f>
        <v>69632.199999999953</v>
      </c>
      <c r="G65" s="1582">
        <f t="shared" si="8217"/>
        <v>77865.337499999907</v>
      </c>
      <c r="I65" s="1582">
        <f t="shared" si="8218"/>
        <v>86010.878612499917</v>
      </c>
      <c r="K65" s="1582">
        <f t="shared" si="8219"/>
        <v>94056.361010937602</v>
      </c>
      <c r="M65" s="1582">
        <f t="shared" si="8220"/>
        <v>101988.65129003476</v>
      </c>
      <c r="O65" s="1582">
        <f t="shared" si="8221"/>
        <v>109793.91560758231</v>
      </c>
      <c r="Q65" s="1582">
        <f t="shared" si="8222"/>
        <v>117457.58915200713</v>
      </c>
      <c r="S65" s="1582">
        <f t="shared" si="8223"/>
        <v>124964.34439097694</v>
      </c>
      <c r="U65" s="1582">
        <f t="shared" si="8224"/>
        <v>132298.05805461272</v>
      </c>
      <c r="W65" s="1582">
        <f t="shared" si="8225"/>
        <v>139441.77680517454</v>
      </c>
      <c r="Y65" s="1582">
        <f t="shared" si="8226"/>
        <v>146377.68154330621</v>
      </c>
      <c r="AA65" s="1582">
        <f t="shared" si="8227"/>
        <v>153087.05029906519</v>
      </c>
      <c r="AC65" s="1582">
        <f t="shared" si="8228"/>
        <v>159550.21965407347</v>
      </c>
      <c r="AE65" s="1582">
        <f t="shared" si="8229"/>
        <v>165746.5446391236</v>
      </c>
      <c r="AG65" s="1582">
        <f t="shared" si="8230"/>
        <v>171654.35704952525</v>
      </c>
    </row>
    <row r="66" spans="1:1023 1025:2047 2049:3071 3073:4095 4097:5119 5121:6143 6145:7167 7169:8191 8193:9215 9217:10239 10241:11263 11265:12287 12289:13311 13313:14335 14337:15359 15361:16383" s="1578" customFormat="1">
      <c r="A66" s="1582"/>
      <c r="B66" s="1582"/>
      <c r="C66" s="1587"/>
      <c r="E66" s="1581"/>
      <c r="G66" s="1581"/>
      <c r="I66" s="1581"/>
      <c r="K66" s="1581"/>
      <c r="M66" s="1581"/>
      <c r="O66" s="1581"/>
      <c r="Q66" s="1581"/>
      <c r="S66" s="1581"/>
      <c r="U66" s="1581"/>
      <c r="W66" s="1581"/>
      <c r="Y66" s="1581"/>
      <c r="AA66" s="1581"/>
      <c r="AC66" s="1581"/>
      <c r="AE66" s="1581"/>
      <c r="AG66" s="1581"/>
    </row>
    <row r="67" spans="1:1023 1025:2047 2049:3071 3073:4095 4097:5119 5121:6143 6145:7167 7169:8191 8193:9215 9217:10239 10241:11263 11265:12287 12289:13311 13313:14335 14337:15359 15361:16383" s="1578" customFormat="1">
      <c r="A67" s="1582"/>
      <c r="B67" s="1582"/>
      <c r="C67" s="1587"/>
      <c r="E67" s="1582"/>
      <c r="G67" s="1582"/>
      <c r="I67" s="1582"/>
      <c r="K67" s="1582"/>
      <c r="M67" s="1582"/>
      <c r="O67" s="1582"/>
      <c r="Q67" s="1582"/>
      <c r="S67" s="1582"/>
      <c r="U67" s="1582"/>
      <c r="W67" s="1582"/>
      <c r="Y67" s="1582"/>
      <c r="AA67" s="1582"/>
      <c r="AC67" s="1582"/>
      <c r="AE67" s="1582"/>
      <c r="AG67" s="1582"/>
    </row>
    <row r="68" spans="1:1023 1025:2047 2049:3071 3073:4095 4097:5119 5121:6143 6145:7167 7169:8191 8193:9215 9217:10239 10241:11263 11265:12287 12289:13311 13313:14335 14337:15359 15361:16383" s="1578" customFormat="1">
      <c r="A68" s="1582"/>
      <c r="B68" s="1582"/>
      <c r="C68" s="1587"/>
      <c r="E68" s="1584"/>
      <c r="G68" s="1584"/>
      <c r="I68" s="1584"/>
      <c r="K68" s="1584"/>
      <c r="M68" s="1584"/>
      <c r="O68" s="1584"/>
      <c r="Q68" s="1584"/>
      <c r="S68" s="1584"/>
      <c r="U68" s="1584"/>
      <c r="W68" s="1584"/>
      <c r="Y68" s="1584"/>
      <c r="AA68" s="1584"/>
      <c r="AC68" s="1584"/>
      <c r="AE68" s="1584"/>
      <c r="AG68" s="1584"/>
    </row>
    <row r="69" spans="1:1023 1025:2047 2049:3071 3073:4095 4097:5119 5121:6143 6145:7167 7169:8191 8193:9215 9217:10239 10241:11263 11265:12287 12289:13311 13313:14335 14337:15359 15361:16383" s="1588" customFormat="1">
      <c r="A69" s="1580" t="s">
        <v>916</v>
      </c>
      <c r="C69" s="1587"/>
      <c r="E69" s="1588">
        <f>SUM(E64:E68)</f>
        <v>139264.39999999991</v>
      </c>
      <c r="G69" s="1588">
        <f t="shared" ref="G69" si="8231">SUM(G64:G68)</f>
        <v>155730.67499999981</v>
      </c>
      <c r="I69" s="1588">
        <f t="shared" ref="I69" si="8232">SUM(I64:I68)</f>
        <v>172021.75722499983</v>
      </c>
      <c r="K69" s="1588">
        <f t="shared" ref="K69" si="8233">SUM(K64:K68)</f>
        <v>188112.7220218752</v>
      </c>
      <c r="M69" s="1588">
        <f t="shared" ref="M69" si="8234">SUM(M64:M68)</f>
        <v>203977.30258006952</v>
      </c>
      <c r="O69" s="1588">
        <f t="shared" ref="O69" si="8235">SUM(O64:O68)</f>
        <v>219587.83121516462</v>
      </c>
      <c r="Q69" s="1588">
        <f t="shared" ref="Q69" si="8236">SUM(Q64:Q68)</f>
        <v>234915.17830401426</v>
      </c>
      <c r="S69" s="1588">
        <f t="shared" ref="S69" si="8237">SUM(S64:S68)</f>
        <v>249928.68878195388</v>
      </c>
      <c r="U69" s="1588">
        <f t="shared" ref="U69" si="8238">SUM(U64:U68)</f>
        <v>264596.11610922543</v>
      </c>
      <c r="W69" s="1588">
        <f t="shared" ref="W69" si="8239">SUM(W64:W68)</f>
        <v>278883.55361034907</v>
      </c>
      <c r="Y69" s="1588">
        <f t="shared" ref="Y69" si="8240">SUM(Y64:Y68)</f>
        <v>292755.36308661243</v>
      </c>
      <c r="AA69" s="1588">
        <f t="shared" ref="AA69" si="8241">SUM(AA64:AA68)</f>
        <v>306174.10059813038</v>
      </c>
      <c r="AC69" s="1588">
        <f t="shared" ref="AC69" si="8242">SUM(AC64:AC68)</f>
        <v>319100.43930814695</v>
      </c>
      <c r="AE69" s="1588">
        <f t="shared" ref="AE69" si="8243">SUM(AE64:AE68)</f>
        <v>331493.08927824721</v>
      </c>
      <c r="AG69" s="1588">
        <f t="shared" ref="AG69" si="8244">SUM(AG64:AG68)</f>
        <v>343308.7140990505</v>
      </c>
    </row>
    <row r="70" spans="1:1023 1025:2047 2049:3071 3073:4095 4097:5119 5121:6143 6145:7167 7169:8191 8193:9215 9217:10239 10241:11263 11265:12287 12289:13311 13313:14335 14337:15359 15361:16383" s="1588" customFormat="1">
      <c r="A70" s="1580"/>
      <c r="C70" s="1587"/>
    </row>
    <row r="71" spans="1:1023 1025:2047 2049:3071 3073:4095 4097:5119 5121:6143 6145:7167 7169:8191 8193:9215 9217:10239 10241:11263 11265:12287 12289:13311 13313:14335 14337:15359 15361:16383" s="1588" customFormat="1">
      <c r="A71" s="1580" t="s">
        <v>2149</v>
      </c>
      <c r="C71" s="1587"/>
      <c r="E71" s="1580">
        <f>E59-E69</f>
        <v>0</v>
      </c>
      <c r="G71" s="1580">
        <f t="shared" ref="G71" si="8245">G59-G69</f>
        <v>0</v>
      </c>
      <c r="I71" s="1580">
        <f t="shared" ref="I71" si="8246">I59-I69</f>
        <v>0</v>
      </c>
      <c r="K71" s="1580">
        <f t="shared" ref="K71" si="8247">K59-K69</f>
        <v>0</v>
      </c>
      <c r="M71" s="1580">
        <f t="shared" ref="M71" si="8248">M59-M69</f>
        <v>0</v>
      </c>
      <c r="O71" s="1580">
        <f t="shared" ref="O71" si="8249">O59-O69</f>
        <v>0</v>
      </c>
      <c r="Q71" s="1580">
        <f t="shared" ref="Q71" si="8250">Q59-Q69</f>
        <v>0</v>
      </c>
      <c r="S71" s="1580">
        <f t="shared" ref="S71" si="8251">S59-S69</f>
        <v>0</v>
      </c>
      <c r="U71" s="1580">
        <f t="shared" ref="U71" si="8252">U59-U69</f>
        <v>0</v>
      </c>
      <c r="W71" s="1580">
        <f t="shared" ref="W71" si="8253">W59-W69</f>
        <v>0</v>
      </c>
      <c r="Y71" s="1580">
        <f t="shared" ref="Y71" si="8254">Y59-Y69</f>
        <v>0</v>
      </c>
      <c r="AA71" s="1580">
        <f t="shared" ref="AA71" si="8255">AA59-AA69</f>
        <v>0</v>
      </c>
      <c r="AC71" s="1580">
        <f t="shared" ref="AC71" si="8256">AC59-AC69</f>
        <v>0</v>
      </c>
      <c r="AE71" s="1580">
        <f t="shared" ref="AE71" si="8257">AE59-AE69</f>
        <v>0</v>
      </c>
      <c r="AG71" s="1580">
        <f t="shared" ref="AG71" si="8258">AG59-AG69</f>
        <v>0</v>
      </c>
      <c r="AI71" s="1580">
        <f t="shared" ref="AI71" si="8259">AI59-AI69</f>
        <v>0</v>
      </c>
      <c r="AK71" s="1580">
        <f t="shared" ref="AK71" si="8260">AK59-AK69</f>
        <v>0</v>
      </c>
      <c r="AM71" s="1580">
        <f t="shared" ref="AM71" si="8261">AM59-AM69</f>
        <v>0</v>
      </c>
      <c r="AO71" s="1580">
        <f t="shared" ref="AO71" si="8262">AO59-AO69</f>
        <v>0</v>
      </c>
      <c r="AQ71" s="1580">
        <f t="shared" ref="AQ71" si="8263">AQ59-AQ69</f>
        <v>0</v>
      </c>
      <c r="AS71" s="1580">
        <f t="shared" ref="AS71" si="8264">AS59-AS69</f>
        <v>0</v>
      </c>
      <c r="AU71" s="1580">
        <f t="shared" ref="AU71" si="8265">AU59-AU69</f>
        <v>0</v>
      </c>
      <c r="AW71" s="1580">
        <f t="shared" ref="AW71" si="8266">AW59-AW69</f>
        <v>0</v>
      </c>
      <c r="AY71" s="1580">
        <f t="shared" ref="AY71" si="8267">AY59-AY69</f>
        <v>0</v>
      </c>
      <c r="BA71" s="1580">
        <f t="shared" ref="BA71" si="8268">BA59-BA69</f>
        <v>0</v>
      </c>
      <c r="BC71" s="1580">
        <f t="shared" ref="BC71" si="8269">BC59-BC69</f>
        <v>0</v>
      </c>
      <c r="BE71" s="1580">
        <f t="shared" ref="BE71" si="8270">BE59-BE69</f>
        <v>0</v>
      </c>
      <c r="BG71" s="1580">
        <f t="shared" ref="BG71" si="8271">BG59-BG69</f>
        <v>0</v>
      </c>
      <c r="BI71" s="1580">
        <f t="shared" ref="BI71" si="8272">BI59-BI69</f>
        <v>0</v>
      </c>
      <c r="BK71" s="1580">
        <f t="shared" ref="BK71" si="8273">BK59-BK69</f>
        <v>0</v>
      </c>
      <c r="BM71" s="1580">
        <f t="shared" ref="BM71" si="8274">BM59-BM69</f>
        <v>0</v>
      </c>
      <c r="BO71" s="1580">
        <f t="shared" ref="BO71" si="8275">BO59-BO69</f>
        <v>0</v>
      </c>
      <c r="BQ71" s="1580">
        <f t="shared" ref="BQ71" si="8276">BQ59-BQ69</f>
        <v>0</v>
      </c>
      <c r="BS71" s="1580">
        <f t="shared" ref="BS71" si="8277">BS59-BS69</f>
        <v>0</v>
      </c>
      <c r="BU71" s="1580">
        <f t="shared" ref="BU71" si="8278">BU59-BU69</f>
        <v>0</v>
      </c>
      <c r="BW71" s="1580">
        <f t="shared" ref="BW71" si="8279">BW59-BW69</f>
        <v>0</v>
      </c>
      <c r="BY71" s="1580">
        <f t="shared" ref="BY71" si="8280">BY59-BY69</f>
        <v>0</v>
      </c>
      <c r="CA71" s="1580">
        <f t="shared" ref="CA71" si="8281">CA59-CA69</f>
        <v>0</v>
      </c>
      <c r="CC71" s="1580">
        <f t="shared" ref="CC71" si="8282">CC59-CC69</f>
        <v>0</v>
      </c>
      <c r="CE71" s="1580">
        <f t="shared" ref="CE71" si="8283">CE59-CE69</f>
        <v>0</v>
      </c>
      <c r="CG71" s="1580">
        <f t="shared" ref="CG71" si="8284">CG59-CG69</f>
        <v>0</v>
      </c>
      <c r="CI71" s="1580">
        <f t="shared" ref="CI71" si="8285">CI59-CI69</f>
        <v>0</v>
      </c>
      <c r="CK71" s="1580">
        <f t="shared" ref="CK71" si="8286">CK59-CK69</f>
        <v>0</v>
      </c>
      <c r="CM71" s="1580">
        <f t="shared" ref="CM71" si="8287">CM59-CM69</f>
        <v>0</v>
      </c>
      <c r="CO71" s="1580">
        <f t="shared" ref="CO71" si="8288">CO59-CO69</f>
        <v>0</v>
      </c>
      <c r="CQ71" s="1580">
        <f t="shared" ref="CQ71" si="8289">CQ59-CQ69</f>
        <v>0</v>
      </c>
      <c r="CS71" s="1580">
        <f t="shared" ref="CS71" si="8290">CS59-CS69</f>
        <v>0</v>
      </c>
      <c r="CU71" s="1580">
        <f t="shared" ref="CU71" si="8291">CU59-CU69</f>
        <v>0</v>
      </c>
      <c r="CW71" s="1580">
        <f t="shared" ref="CW71" si="8292">CW59-CW69</f>
        <v>0</v>
      </c>
      <c r="CY71" s="1580">
        <f t="shared" ref="CY71" si="8293">CY59-CY69</f>
        <v>0</v>
      </c>
      <c r="DA71" s="1580">
        <f t="shared" ref="DA71" si="8294">DA59-DA69</f>
        <v>0</v>
      </c>
      <c r="DC71" s="1580">
        <f t="shared" ref="DC71" si="8295">DC59-DC69</f>
        <v>0</v>
      </c>
      <c r="DE71" s="1580">
        <f t="shared" ref="DE71" si="8296">DE59-DE69</f>
        <v>0</v>
      </c>
      <c r="DG71" s="1580">
        <f t="shared" ref="DG71" si="8297">DG59-DG69</f>
        <v>0</v>
      </c>
      <c r="DI71" s="1580">
        <f t="shared" ref="DI71" si="8298">DI59-DI69</f>
        <v>0</v>
      </c>
      <c r="DK71" s="1580">
        <f t="shared" ref="DK71" si="8299">DK59-DK69</f>
        <v>0</v>
      </c>
      <c r="DM71" s="1580">
        <f t="shared" ref="DM71" si="8300">DM59-DM69</f>
        <v>0</v>
      </c>
      <c r="DO71" s="1580">
        <f t="shared" ref="DO71" si="8301">DO59-DO69</f>
        <v>0</v>
      </c>
      <c r="DQ71" s="1580">
        <f t="shared" ref="DQ71" si="8302">DQ59-DQ69</f>
        <v>0</v>
      </c>
      <c r="DS71" s="1580">
        <f t="shared" ref="DS71" si="8303">DS59-DS69</f>
        <v>0</v>
      </c>
      <c r="DU71" s="1580">
        <f t="shared" ref="DU71" si="8304">DU59-DU69</f>
        <v>0</v>
      </c>
      <c r="DW71" s="1580">
        <f t="shared" ref="DW71" si="8305">DW59-DW69</f>
        <v>0</v>
      </c>
      <c r="DY71" s="1580">
        <f t="shared" ref="DY71" si="8306">DY59-DY69</f>
        <v>0</v>
      </c>
      <c r="EA71" s="1580">
        <f t="shared" ref="EA71" si="8307">EA59-EA69</f>
        <v>0</v>
      </c>
      <c r="EC71" s="1580">
        <f t="shared" ref="EC71" si="8308">EC59-EC69</f>
        <v>0</v>
      </c>
      <c r="EE71" s="1580">
        <f t="shared" ref="EE71" si="8309">EE59-EE69</f>
        <v>0</v>
      </c>
      <c r="EG71" s="1580">
        <f t="shared" ref="EG71" si="8310">EG59-EG69</f>
        <v>0</v>
      </c>
      <c r="EI71" s="1580">
        <f t="shared" ref="EI71" si="8311">EI59-EI69</f>
        <v>0</v>
      </c>
      <c r="EK71" s="1580">
        <f t="shared" ref="EK71" si="8312">EK59-EK69</f>
        <v>0</v>
      </c>
      <c r="EM71" s="1580">
        <f t="shared" ref="EM71" si="8313">EM59-EM69</f>
        <v>0</v>
      </c>
      <c r="EO71" s="1580">
        <f t="shared" ref="EO71" si="8314">EO59-EO69</f>
        <v>0</v>
      </c>
      <c r="EQ71" s="1580">
        <f t="shared" ref="EQ71" si="8315">EQ59-EQ69</f>
        <v>0</v>
      </c>
      <c r="ES71" s="1580">
        <f t="shared" ref="ES71" si="8316">ES59-ES69</f>
        <v>0</v>
      </c>
      <c r="EU71" s="1580">
        <f t="shared" ref="EU71" si="8317">EU59-EU69</f>
        <v>0</v>
      </c>
      <c r="EW71" s="1580">
        <f t="shared" ref="EW71" si="8318">EW59-EW69</f>
        <v>0</v>
      </c>
      <c r="EY71" s="1580">
        <f t="shared" ref="EY71" si="8319">EY59-EY69</f>
        <v>0</v>
      </c>
      <c r="FA71" s="1580">
        <f t="shared" ref="FA71" si="8320">FA59-FA69</f>
        <v>0</v>
      </c>
      <c r="FC71" s="1580">
        <f t="shared" ref="FC71" si="8321">FC59-FC69</f>
        <v>0</v>
      </c>
      <c r="FE71" s="1580">
        <f t="shared" ref="FE71" si="8322">FE59-FE69</f>
        <v>0</v>
      </c>
      <c r="FG71" s="1580">
        <f t="shared" ref="FG71" si="8323">FG59-FG69</f>
        <v>0</v>
      </c>
      <c r="FI71" s="1580">
        <f t="shared" ref="FI71" si="8324">FI59-FI69</f>
        <v>0</v>
      </c>
      <c r="FK71" s="1580">
        <f t="shared" ref="FK71" si="8325">FK59-FK69</f>
        <v>0</v>
      </c>
      <c r="FM71" s="1580">
        <f t="shared" ref="FM71" si="8326">FM59-FM69</f>
        <v>0</v>
      </c>
      <c r="FO71" s="1580">
        <f t="shared" ref="FO71" si="8327">FO59-FO69</f>
        <v>0</v>
      </c>
      <c r="FQ71" s="1580">
        <f t="shared" ref="FQ71" si="8328">FQ59-FQ69</f>
        <v>0</v>
      </c>
      <c r="FS71" s="1580">
        <f t="shared" ref="FS71" si="8329">FS59-FS69</f>
        <v>0</v>
      </c>
      <c r="FU71" s="1580">
        <f t="shared" ref="FU71" si="8330">FU59-FU69</f>
        <v>0</v>
      </c>
      <c r="FW71" s="1580">
        <f t="shared" ref="FW71" si="8331">FW59-FW69</f>
        <v>0</v>
      </c>
      <c r="FY71" s="1580">
        <f t="shared" ref="FY71" si="8332">FY59-FY69</f>
        <v>0</v>
      </c>
      <c r="GA71" s="1580">
        <f t="shared" ref="GA71" si="8333">GA59-GA69</f>
        <v>0</v>
      </c>
      <c r="GC71" s="1580">
        <f t="shared" ref="GC71" si="8334">GC59-GC69</f>
        <v>0</v>
      </c>
      <c r="GE71" s="1580">
        <f t="shared" ref="GE71" si="8335">GE59-GE69</f>
        <v>0</v>
      </c>
      <c r="GG71" s="1580">
        <f t="shared" ref="GG71" si="8336">GG59-GG69</f>
        <v>0</v>
      </c>
      <c r="GI71" s="1580">
        <f t="shared" ref="GI71" si="8337">GI59-GI69</f>
        <v>0</v>
      </c>
      <c r="GK71" s="1580">
        <f t="shared" ref="GK71" si="8338">GK59-GK69</f>
        <v>0</v>
      </c>
      <c r="GM71" s="1580">
        <f t="shared" ref="GM71" si="8339">GM59-GM69</f>
        <v>0</v>
      </c>
      <c r="GO71" s="1580">
        <f t="shared" ref="GO71" si="8340">GO59-GO69</f>
        <v>0</v>
      </c>
      <c r="GQ71" s="1580">
        <f t="shared" ref="GQ71" si="8341">GQ59-GQ69</f>
        <v>0</v>
      </c>
      <c r="GS71" s="1580">
        <f t="shared" ref="GS71" si="8342">GS59-GS69</f>
        <v>0</v>
      </c>
      <c r="GU71" s="1580">
        <f t="shared" ref="GU71" si="8343">GU59-GU69</f>
        <v>0</v>
      </c>
      <c r="GW71" s="1580">
        <f t="shared" ref="GW71" si="8344">GW59-GW69</f>
        <v>0</v>
      </c>
      <c r="GY71" s="1580">
        <f t="shared" ref="GY71" si="8345">GY59-GY69</f>
        <v>0</v>
      </c>
      <c r="HA71" s="1580">
        <f t="shared" ref="HA71" si="8346">HA59-HA69</f>
        <v>0</v>
      </c>
      <c r="HC71" s="1580">
        <f t="shared" ref="HC71" si="8347">HC59-HC69</f>
        <v>0</v>
      </c>
      <c r="HE71" s="1580">
        <f t="shared" ref="HE71" si="8348">HE59-HE69</f>
        <v>0</v>
      </c>
      <c r="HG71" s="1580">
        <f t="shared" ref="HG71" si="8349">HG59-HG69</f>
        <v>0</v>
      </c>
      <c r="HI71" s="1580">
        <f t="shared" ref="HI71" si="8350">HI59-HI69</f>
        <v>0</v>
      </c>
      <c r="HK71" s="1580">
        <f t="shared" ref="HK71" si="8351">HK59-HK69</f>
        <v>0</v>
      </c>
      <c r="HM71" s="1580">
        <f t="shared" ref="HM71" si="8352">HM59-HM69</f>
        <v>0</v>
      </c>
      <c r="HO71" s="1580">
        <f t="shared" ref="HO71" si="8353">HO59-HO69</f>
        <v>0</v>
      </c>
      <c r="HQ71" s="1580">
        <f t="shared" ref="HQ71" si="8354">HQ59-HQ69</f>
        <v>0</v>
      </c>
      <c r="HS71" s="1580">
        <f t="shared" ref="HS71" si="8355">HS59-HS69</f>
        <v>0</v>
      </c>
      <c r="HU71" s="1580">
        <f t="shared" ref="HU71" si="8356">HU59-HU69</f>
        <v>0</v>
      </c>
      <c r="HW71" s="1580">
        <f t="shared" ref="HW71" si="8357">HW59-HW69</f>
        <v>0</v>
      </c>
      <c r="HY71" s="1580">
        <f t="shared" ref="HY71" si="8358">HY59-HY69</f>
        <v>0</v>
      </c>
      <c r="IA71" s="1580">
        <f t="shared" ref="IA71" si="8359">IA59-IA69</f>
        <v>0</v>
      </c>
      <c r="IC71" s="1580">
        <f t="shared" ref="IC71" si="8360">IC59-IC69</f>
        <v>0</v>
      </c>
      <c r="IE71" s="1580">
        <f t="shared" ref="IE71" si="8361">IE59-IE69</f>
        <v>0</v>
      </c>
      <c r="IG71" s="1580">
        <f t="shared" ref="IG71" si="8362">IG59-IG69</f>
        <v>0</v>
      </c>
      <c r="II71" s="1580">
        <f t="shared" ref="II71" si="8363">II59-II69</f>
        <v>0</v>
      </c>
      <c r="IK71" s="1580">
        <f t="shared" ref="IK71" si="8364">IK59-IK69</f>
        <v>0</v>
      </c>
      <c r="IM71" s="1580">
        <f t="shared" ref="IM71" si="8365">IM59-IM69</f>
        <v>0</v>
      </c>
      <c r="IO71" s="1580">
        <f t="shared" ref="IO71" si="8366">IO59-IO69</f>
        <v>0</v>
      </c>
      <c r="IQ71" s="1580">
        <f t="shared" ref="IQ71" si="8367">IQ59-IQ69</f>
        <v>0</v>
      </c>
      <c r="IS71" s="1580">
        <f t="shared" ref="IS71" si="8368">IS59-IS69</f>
        <v>0</v>
      </c>
      <c r="IU71" s="1580">
        <f t="shared" ref="IU71" si="8369">IU59-IU69</f>
        <v>0</v>
      </c>
      <c r="IW71" s="1580">
        <f t="shared" ref="IW71" si="8370">IW59-IW69</f>
        <v>0</v>
      </c>
      <c r="IY71" s="1580">
        <f t="shared" ref="IY71" si="8371">IY59-IY69</f>
        <v>0</v>
      </c>
      <c r="JA71" s="1580">
        <f t="shared" ref="JA71" si="8372">JA59-JA69</f>
        <v>0</v>
      </c>
      <c r="JC71" s="1580">
        <f t="shared" ref="JC71" si="8373">JC59-JC69</f>
        <v>0</v>
      </c>
      <c r="JE71" s="1580">
        <f t="shared" ref="JE71" si="8374">JE59-JE69</f>
        <v>0</v>
      </c>
      <c r="JG71" s="1580">
        <f t="shared" ref="JG71" si="8375">JG59-JG69</f>
        <v>0</v>
      </c>
      <c r="JI71" s="1580">
        <f t="shared" ref="JI71" si="8376">JI59-JI69</f>
        <v>0</v>
      </c>
      <c r="JK71" s="1580">
        <f t="shared" ref="JK71" si="8377">JK59-JK69</f>
        <v>0</v>
      </c>
      <c r="JM71" s="1580">
        <f t="shared" ref="JM71" si="8378">JM59-JM69</f>
        <v>0</v>
      </c>
      <c r="JO71" s="1580">
        <f t="shared" ref="JO71" si="8379">JO59-JO69</f>
        <v>0</v>
      </c>
      <c r="JQ71" s="1580">
        <f t="shared" ref="JQ71" si="8380">JQ59-JQ69</f>
        <v>0</v>
      </c>
      <c r="JS71" s="1580">
        <f t="shared" ref="JS71" si="8381">JS59-JS69</f>
        <v>0</v>
      </c>
      <c r="JU71" s="1580">
        <f t="shared" ref="JU71" si="8382">JU59-JU69</f>
        <v>0</v>
      </c>
      <c r="JW71" s="1580">
        <f t="shared" ref="JW71" si="8383">JW59-JW69</f>
        <v>0</v>
      </c>
      <c r="JY71" s="1580">
        <f t="shared" ref="JY71" si="8384">JY59-JY69</f>
        <v>0</v>
      </c>
      <c r="KA71" s="1580">
        <f t="shared" ref="KA71" si="8385">KA59-KA69</f>
        <v>0</v>
      </c>
      <c r="KC71" s="1580">
        <f t="shared" ref="KC71" si="8386">KC59-KC69</f>
        <v>0</v>
      </c>
      <c r="KE71" s="1580">
        <f t="shared" ref="KE71" si="8387">KE59-KE69</f>
        <v>0</v>
      </c>
      <c r="KG71" s="1580">
        <f t="shared" ref="KG71" si="8388">KG59-KG69</f>
        <v>0</v>
      </c>
      <c r="KI71" s="1580">
        <f t="shared" ref="KI71" si="8389">KI59-KI69</f>
        <v>0</v>
      </c>
      <c r="KK71" s="1580">
        <f t="shared" ref="KK71" si="8390">KK59-KK69</f>
        <v>0</v>
      </c>
      <c r="KM71" s="1580">
        <f t="shared" ref="KM71" si="8391">KM59-KM69</f>
        <v>0</v>
      </c>
      <c r="KO71" s="1580">
        <f t="shared" ref="KO71" si="8392">KO59-KO69</f>
        <v>0</v>
      </c>
      <c r="KQ71" s="1580">
        <f t="shared" ref="KQ71" si="8393">KQ59-KQ69</f>
        <v>0</v>
      </c>
      <c r="KS71" s="1580">
        <f t="shared" ref="KS71" si="8394">KS59-KS69</f>
        <v>0</v>
      </c>
      <c r="KU71" s="1580">
        <f t="shared" ref="KU71" si="8395">KU59-KU69</f>
        <v>0</v>
      </c>
      <c r="KW71" s="1580">
        <f t="shared" ref="KW71" si="8396">KW59-KW69</f>
        <v>0</v>
      </c>
      <c r="KY71" s="1580">
        <f t="shared" ref="KY71" si="8397">KY59-KY69</f>
        <v>0</v>
      </c>
      <c r="LA71" s="1580">
        <f t="shared" ref="LA71" si="8398">LA59-LA69</f>
        <v>0</v>
      </c>
      <c r="LC71" s="1580">
        <f t="shared" ref="LC71" si="8399">LC59-LC69</f>
        <v>0</v>
      </c>
      <c r="LE71" s="1580">
        <f t="shared" ref="LE71" si="8400">LE59-LE69</f>
        <v>0</v>
      </c>
      <c r="LG71" s="1580">
        <f t="shared" ref="LG71" si="8401">LG59-LG69</f>
        <v>0</v>
      </c>
      <c r="LI71" s="1580">
        <f t="shared" ref="LI71" si="8402">LI59-LI69</f>
        <v>0</v>
      </c>
      <c r="LK71" s="1580">
        <f t="shared" ref="LK71" si="8403">LK59-LK69</f>
        <v>0</v>
      </c>
      <c r="LM71" s="1580">
        <f t="shared" ref="LM71" si="8404">LM59-LM69</f>
        <v>0</v>
      </c>
      <c r="LO71" s="1580">
        <f t="shared" ref="LO71" si="8405">LO59-LO69</f>
        <v>0</v>
      </c>
      <c r="LQ71" s="1580">
        <f t="shared" ref="LQ71" si="8406">LQ59-LQ69</f>
        <v>0</v>
      </c>
      <c r="LS71" s="1580">
        <f t="shared" ref="LS71" si="8407">LS59-LS69</f>
        <v>0</v>
      </c>
      <c r="LU71" s="1580">
        <f t="shared" ref="LU71" si="8408">LU59-LU69</f>
        <v>0</v>
      </c>
      <c r="LW71" s="1580">
        <f t="shared" ref="LW71" si="8409">LW59-LW69</f>
        <v>0</v>
      </c>
      <c r="LY71" s="1580">
        <f t="shared" ref="LY71" si="8410">LY59-LY69</f>
        <v>0</v>
      </c>
      <c r="MA71" s="1580">
        <f t="shared" ref="MA71" si="8411">MA59-MA69</f>
        <v>0</v>
      </c>
      <c r="MC71" s="1580">
        <f t="shared" ref="MC71" si="8412">MC59-MC69</f>
        <v>0</v>
      </c>
      <c r="ME71" s="1580">
        <f t="shared" ref="ME71" si="8413">ME59-ME69</f>
        <v>0</v>
      </c>
      <c r="MG71" s="1580">
        <f t="shared" ref="MG71" si="8414">MG59-MG69</f>
        <v>0</v>
      </c>
      <c r="MI71" s="1580">
        <f t="shared" ref="MI71" si="8415">MI59-MI69</f>
        <v>0</v>
      </c>
      <c r="MK71" s="1580">
        <f t="shared" ref="MK71" si="8416">MK59-MK69</f>
        <v>0</v>
      </c>
      <c r="MM71" s="1580">
        <f t="shared" ref="MM71" si="8417">MM59-MM69</f>
        <v>0</v>
      </c>
      <c r="MO71" s="1580">
        <f t="shared" ref="MO71" si="8418">MO59-MO69</f>
        <v>0</v>
      </c>
      <c r="MQ71" s="1580">
        <f t="shared" ref="MQ71" si="8419">MQ59-MQ69</f>
        <v>0</v>
      </c>
      <c r="MS71" s="1580">
        <f t="shared" ref="MS71" si="8420">MS59-MS69</f>
        <v>0</v>
      </c>
      <c r="MU71" s="1580">
        <f t="shared" ref="MU71" si="8421">MU59-MU69</f>
        <v>0</v>
      </c>
      <c r="MW71" s="1580">
        <f t="shared" ref="MW71" si="8422">MW59-MW69</f>
        <v>0</v>
      </c>
      <c r="MY71" s="1580">
        <f t="shared" ref="MY71" si="8423">MY59-MY69</f>
        <v>0</v>
      </c>
      <c r="NA71" s="1580">
        <f t="shared" ref="NA71" si="8424">NA59-NA69</f>
        <v>0</v>
      </c>
      <c r="NC71" s="1580">
        <f t="shared" ref="NC71" si="8425">NC59-NC69</f>
        <v>0</v>
      </c>
      <c r="NE71" s="1580">
        <f t="shared" ref="NE71" si="8426">NE59-NE69</f>
        <v>0</v>
      </c>
      <c r="NG71" s="1580">
        <f t="shared" ref="NG71" si="8427">NG59-NG69</f>
        <v>0</v>
      </c>
      <c r="NI71" s="1580">
        <f t="shared" ref="NI71" si="8428">NI59-NI69</f>
        <v>0</v>
      </c>
      <c r="NK71" s="1580">
        <f t="shared" ref="NK71" si="8429">NK59-NK69</f>
        <v>0</v>
      </c>
      <c r="NM71" s="1580">
        <f t="shared" ref="NM71" si="8430">NM59-NM69</f>
        <v>0</v>
      </c>
      <c r="NO71" s="1580">
        <f t="shared" ref="NO71" si="8431">NO59-NO69</f>
        <v>0</v>
      </c>
      <c r="NQ71" s="1580">
        <f t="shared" ref="NQ71" si="8432">NQ59-NQ69</f>
        <v>0</v>
      </c>
      <c r="NS71" s="1580">
        <f t="shared" ref="NS71" si="8433">NS59-NS69</f>
        <v>0</v>
      </c>
      <c r="NU71" s="1580">
        <f t="shared" ref="NU71" si="8434">NU59-NU69</f>
        <v>0</v>
      </c>
      <c r="NW71" s="1580">
        <f t="shared" ref="NW71" si="8435">NW59-NW69</f>
        <v>0</v>
      </c>
      <c r="NY71" s="1580">
        <f t="shared" ref="NY71" si="8436">NY59-NY69</f>
        <v>0</v>
      </c>
      <c r="OA71" s="1580">
        <f t="shared" ref="OA71" si="8437">OA59-OA69</f>
        <v>0</v>
      </c>
      <c r="OC71" s="1580">
        <f t="shared" ref="OC71" si="8438">OC59-OC69</f>
        <v>0</v>
      </c>
      <c r="OE71" s="1580">
        <f t="shared" ref="OE71" si="8439">OE59-OE69</f>
        <v>0</v>
      </c>
      <c r="OG71" s="1580">
        <f t="shared" ref="OG71" si="8440">OG59-OG69</f>
        <v>0</v>
      </c>
      <c r="OI71" s="1580">
        <f t="shared" ref="OI71" si="8441">OI59-OI69</f>
        <v>0</v>
      </c>
      <c r="OK71" s="1580">
        <f t="shared" ref="OK71" si="8442">OK59-OK69</f>
        <v>0</v>
      </c>
      <c r="OM71" s="1580">
        <f t="shared" ref="OM71" si="8443">OM59-OM69</f>
        <v>0</v>
      </c>
      <c r="OO71" s="1580">
        <f t="shared" ref="OO71" si="8444">OO59-OO69</f>
        <v>0</v>
      </c>
      <c r="OQ71" s="1580">
        <f t="shared" ref="OQ71" si="8445">OQ59-OQ69</f>
        <v>0</v>
      </c>
      <c r="OS71" s="1580">
        <f t="shared" ref="OS71" si="8446">OS59-OS69</f>
        <v>0</v>
      </c>
      <c r="OU71" s="1580">
        <f t="shared" ref="OU71" si="8447">OU59-OU69</f>
        <v>0</v>
      </c>
      <c r="OW71" s="1580">
        <f t="shared" ref="OW71" si="8448">OW59-OW69</f>
        <v>0</v>
      </c>
      <c r="OY71" s="1580">
        <f t="shared" ref="OY71" si="8449">OY59-OY69</f>
        <v>0</v>
      </c>
      <c r="PA71" s="1580">
        <f t="shared" ref="PA71" si="8450">PA59-PA69</f>
        <v>0</v>
      </c>
      <c r="PC71" s="1580">
        <f t="shared" ref="PC71" si="8451">PC59-PC69</f>
        <v>0</v>
      </c>
      <c r="PE71" s="1580">
        <f t="shared" ref="PE71" si="8452">PE59-PE69</f>
        <v>0</v>
      </c>
      <c r="PG71" s="1580">
        <f t="shared" ref="PG71" si="8453">PG59-PG69</f>
        <v>0</v>
      </c>
      <c r="PI71" s="1580">
        <f t="shared" ref="PI71" si="8454">PI59-PI69</f>
        <v>0</v>
      </c>
      <c r="PK71" s="1580">
        <f t="shared" ref="PK71" si="8455">PK59-PK69</f>
        <v>0</v>
      </c>
      <c r="PM71" s="1580">
        <f t="shared" ref="PM71" si="8456">PM59-PM69</f>
        <v>0</v>
      </c>
      <c r="PO71" s="1580">
        <f t="shared" ref="PO71" si="8457">PO59-PO69</f>
        <v>0</v>
      </c>
      <c r="PQ71" s="1580">
        <f t="shared" ref="PQ71" si="8458">PQ59-PQ69</f>
        <v>0</v>
      </c>
      <c r="PS71" s="1580">
        <f t="shared" ref="PS71" si="8459">PS59-PS69</f>
        <v>0</v>
      </c>
      <c r="PU71" s="1580">
        <f t="shared" ref="PU71" si="8460">PU59-PU69</f>
        <v>0</v>
      </c>
      <c r="PW71" s="1580">
        <f t="shared" ref="PW71" si="8461">PW59-PW69</f>
        <v>0</v>
      </c>
      <c r="PY71" s="1580">
        <f t="shared" ref="PY71" si="8462">PY59-PY69</f>
        <v>0</v>
      </c>
      <c r="QA71" s="1580">
        <f t="shared" ref="QA71" si="8463">QA59-QA69</f>
        <v>0</v>
      </c>
      <c r="QC71" s="1580">
        <f t="shared" ref="QC71" si="8464">QC59-QC69</f>
        <v>0</v>
      </c>
      <c r="QE71" s="1580">
        <f t="shared" ref="QE71" si="8465">QE59-QE69</f>
        <v>0</v>
      </c>
      <c r="QG71" s="1580">
        <f t="shared" ref="QG71" si="8466">QG59-QG69</f>
        <v>0</v>
      </c>
      <c r="QI71" s="1580">
        <f t="shared" ref="QI71" si="8467">QI59-QI69</f>
        <v>0</v>
      </c>
      <c r="QK71" s="1580">
        <f t="shared" ref="QK71" si="8468">QK59-QK69</f>
        <v>0</v>
      </c>
      <c r="QM71" s="1580">
        <f t="shared" ref="QM71" si="8469">QM59-QM69</f>
        <v>0</v>
      </c>
      <c r="QO71" s="1580">
        <f t="shared" ref="QO71" si="8470">QO59-QO69</f>
        <v>0</v>
      </c>
      <c r="QQ71" s="1580">
        <f t="shared" ref="QQ71" si="8471">QQ59-QQ69</f>
        <v>0</v>
      </c>
      <c r="QS71" s="1580">
        <f t="shared" ref="QS71" si="8472">QS59-QS69</f>
        <v>0</v>
      </c>
      <c r="QU71" s="1580">
        <f t="shared" ref="QU71" si="8473">QU59-QU69</f>
        <v>0</v>
      </c>
      <c r="QW71" s="1580">
        <f t="shared" ref="QW71" si="8474">QW59-QW69</f>
        <v>0</v>
      </c>
      <c r="QY71" s="1580">
        <f t="shared" ref="QY71" si="8475">QY59-QY69</f>
        <v>0</v>
      </c>
      <c r="RA71" s="1580">
        <f t="shared" ref="RA71" si="8476">RA59-RA69</f>
        <v>0</v>
      </c>
      <c r="RC71" s="1580">
        <f t="shared" ref="RC71" si="8477">RC59-RC69</f>
        <v>0</v>
      </c>
      <c r="RE71" s="1580">
        <f t="shared" ref="RE71" si="8478">RE59-RE69</f>
        <v>0</v>
      </c>
      <c r="RG71" s="1580">
        <f t="shared" ref="RG71" si="8479">RG59-RG69</f>
        <v>0</v>
      </c>
      <c r="RI71" s="1580">
        <f t="shared" ref="RI71" si="8480">RI59-RI69</f>
        <v>0</v>
      </c>
      <c r="RK71" s="1580">
        <f t="shared" ref="RK71" si="8481">RK59-RK69</f>
        <v>0</v>
      </c>
      <c r="RM71" s="1580">
        <f t="shared" ref="RM71" si="8482">RM59-RM69</f>
        <v>0</v>
      </c>
      <c r="RO71" s="1580">
        <f t="shared" ref="RO71" si="8483">RO59-RO69</f>
        <v>0</v>
      </c>
      <c r="RQ71" s="1580">
        <f t="shared" ref="RQ71" si="8484">RQ59-RQ69</f>
        <v>0</v>
      </c>
      <c r="RS71" s="1580">
        <f t="shared" ref="RS71" si="8485">RS59-RS69</f>
        <v>0</v>
      </c>
      <c r="RU71" s="1580">
        <f t="shared" ref="RU71" si="8486">RU59-RU69</f>
        <v>0</v>
      </c>
      <c r="RW71" s="1580">
        <f t="shared" ref="RW71" si="8487">RW59-RW69</f>
        <v>0</v>
      </c>
      <c r="RY71" s="1580">
        <f t="shared" ref="RY71" si="8488">RY59-RY69</f>
        <v>0</v>
      </c>
      <c r="SA71" s="1580">
        <f t="shared" ref="SA71" si="8489">SA59-SA69</f>
        <v>0</v>
      </c>
      <c r="SC71" s="1580">
        <f t="shared" ref="SC71" si="8490">SC59-SC69</f>
        <v>0</v>
      </c>
      <c r="SE71" s="1580">
        <f t="shared" ref="SE71" si="8491">SE59-SE69</f>
        <v>0</v>
      </c>
      <c r="SG71" s="1580">
        <f t="shared" ref="SG71" si="8492">SG59-SG69</f>
        <v>0</v>
      </c>
      <c r="SI71" s="1580">
        <f t="shared" ref="SI71" si="8493">SI59-SI69</f>
        <v>0</v>
      </c>
      <c r="SK71" s="1580">
        <f t="shared" ref="SK71" si="8494">SK59-SK69</f>
        <v>0</v>
      </c>
      <c r="SM71" s="1580">
        <f t="shared" ref="SM71" si="8495">SM59-SM69</f>
        <v>0</v>
      </c>
      <c r="SO71" s="1580">
        <f t="shared" ref="SO71" si="8496">SO59-SO69</f>
        <v>0</v>
      </c>
      <c r="SQ71" s="1580">
        <f t="shared" ref="SQ71" si="8497">SQ59-SQ69</f>
        <v>0</v>
      </c>
      <c r="SS71" s="1580">
        <f t="shared" ref="SS71" si="8498">SS59-SS69</f>
        <v>0</v>
      </c>
      <c r="SU71" s="1580">
        <f t="shared" ref="SU71" si="8499">SU59-SU69</f>
        <v>0</v>
      </c>
      <c r="SW71" s="1580">
        <f t="shared" ref="SW71" si="8500">SW59-SW69</f>
        <v>0</v>
      </c>
      <c r="SY71" s="1580">
        <f t="shared" ref="SY71" si="8501">SY59-SY69</f>
        <v>0</v>
      </c>
      <c r="TA71" s="1580">
        <f t="shared" ref="TA71" si="8502">TA59-TA69</f>
        <v>0</v>
      </c>
      <c r="TC71" s="1580">
        <f t="shared" ref="TC71" si="8503">TC59-TC69</f>
        <v>0</v>
      </c>
      <c r="TE71" s="1580">
        <f t="shared" ref="TE71" si="8504">TE59-TE69</f>
        <v>0</v>
      </c>
      <c r="TG71" s="1580">
        <f t="shared" ref="TG71" si="8505">TG59-TG69</f>
        <v>0</v>
      </c>
      <c r="TI71" s="1580">
        <f t="shared" ref="TI71" si="8506">TI59-TI69</f>
        <v>0</v>
      </c>
      <c r="TK71" s="1580">
        <f t="shared" ref="TK71" si="8507">TK59-TK69</f>
        <v>0</v>
      </c>
      <c r="TM71" s="1580">
        <f t="shared" ref="TM71" si="8508">TM59-TM69</f>
        <v>0</v>
      </c>
      <c r="TO71" s="1580">
        <f t="shared" ref="TO71" si="8509">TO59-TO69</f>
        <v>0</v>
      </c>
      <c r="TQ71" s="1580">
        <f t="shared" ref="TQ71" si="8510">TQ59-TQ69</f>
        <v>0</v>
      </c>
      <c r="TS71" s="1580">
        <f t="shared" ref="TS71" si="8511">TS59-TS69</f>
        <v>0</v>
      </c>
      <c r="TU71" s="1580">
        <f t="shared" ref="TU71" si="8512">TU59-TU69</f>
        <v>0</v>
      </c>
      <c r="TW71" s="1580">
        <f t="shared" ref="TW71" si="8513">TW59-TW69</f>
        <v>0</v>
      </c>
      <c r="TY71" s="1580">
        <f t="shared" ref="TY71" si="8514">TY59-TY69</f>
        <v>0</v>
      </c>
      <c r="UA71" s="1580">
        <f t="shared" ref="UA71" si="8515">UA59-UA69</f>
        <v>0</v>
      </c>
      <c r="UC71" s="1580">
        <f t="shared" ref="UC71" si="8516">UC59-UC69</f>
        <v>0</v>
      </c>
      <c r="UE71" s="1580">
        <f t="shared" ref="UE71" si="8517">UE59-UE69</f>
        <v>0</v>
      </c>
      <c r="UG71" s="1580">
        <f t="shared" ref="UG71" si="8518">UG59-UG69</f>
        <v>0</v>
      </c>
      <c r="UI71" s="1580">
        <f t="shared" ref="UI71" si="8519">UI59-UI69</f>
        <v>0</v>
      </c>
      <c r="UK71" s="1580">
        <f t="shared" ref="UK71" si="8520">UK59-UK69</f>
        <v>0</v>
      </c>
      <c r="UM71" s="1580">
        <f t="shared" ref="UM71" si="8521">UM59-UM69</f>
        <v>0</v>
      </c>
      <c r="UO71" s="1580">
        <f t="shared" ref="UO71" si="8522">UO59-UO69</f>
        <v>0</v>
      </c>
      <c r="UQ71" s="1580">
        <f t="shared" ref="UQ71" si="8523">UQ59-UQ69</f>
        <v>0</v>
      </c>
      <c r="US71" s="1580">
        <f t="shared" ref="US71" si="8524">US59-US69</f>
        <v>0</v>
      </c>
      <c r="UU71" s="1580">
        <f t="shared" ref="UU71" si="8525">UU59-UU69</f>
        <v>0</v>
      </c>
      <c r="UW71" s="1580">
        <f t="shared" ref="UW71" si="8526">UW59-UW69</f>
        <v>0</v>
      </c>
      <c r="UY71" s="1580">
        <f t="shared" ref="UY71" si="8527">UY59-UY69</f>
        <v>0</v>
      </c>
      <c r="VA71" s="1580">
        <f t="shared" ref="VA71" si="8528">VA59-VA69</f>
        <v>0</v>
      </c>
      <c r="VC71" s="1580">
        <f t="shared" ref="VC71" si="8529">VC59-VC69</f>
        <v>0</v>
      </c>
      <c r="VE71" s="1580">
        <f t="shared" ref="VE71" si="8530">VE59-VE69</f>
        <v>0</v>
      </c>
      <c r="VG71" s="1580">
        <f t="shared" ref="VG71" si="8531">VG59-VG69</f>
        <v>0</v>
      </c>
      <c r="VI71" s="1580">
        <f t="shared" ref="VI71" si="8532">VI59-VI69</f>
        <v>0</v>
      </c>
      <c r="VK71" s="1580">
        <f t="shared" ref="VK71" si="8533">VK59-VK69</f>
        <v>0</v>
      </c>
      <c r="VM71" s="1580">
        <f t="shared" ref="VM71" si="8534">VM59-VM69</f>
        <v>0</v>
      </c>
      <c r="VO71" s="1580">
        <f t="shared" ref="VO71" si="8535">VO59-VO69</f>
        <v>0</v>
      </c>
      <c r="VQ71" s="1580">
        <f t="shared" ref="VQ71" si="8536">VQ59-VQ69</f>
        <v>0</v>
      </c>
      <c r="VS71" s="1580">
        <f t="shared" ref="VS71" si="8537">VS59-VS69</f>
        <v>0</v>
      </c>
      <c r="VU71" s="1580">
        <f t="shared" ref="VU71" si="8538">VU59-VU69</f>
        <v>0</v>
      </c>
      <c r="VW71" s="1580">
        <f t="shared" ref="VW71" si="8539">VW59-VW69</f>
        <v>0</v>
      </c>
      <c r="VY71" s="1580">
        <f t="shared" ref="VY71" si="8540">VY59-VY69</f>
        <v>0</v>
      </c>
      <c r="WA71" s="1580">
        <f t="shared" ref="WA71" si="8541">WA59-WA69</f>
        <v>0</v>
      </c>
      <c r="WC71" s="1580">
        <f t="shared" ref="WC71" si="8542">WC59-WC69</f>
        <v>0</v>
      </c>
      <c r="WE71" s="1580">
        <f t="shared" ref="WE71" si="8543">WE59-WE69</f>
        <v>0</v>
      </c>
      <c r="WG71" s="1580">
        <f t="shared" ref="WG71" si="8544">WG59-WG69</f>
        <v>0</v>
      </c>
      <c r="WI71" s="1580">
        <f t="shared" ref="WI71" si="8545">WI59-WI69</f>
        <v>0</v>
      </c>
      <c r="WK71" s="1580">
        <f t="shared" ref="WK71" si="8546">WK59-WK69</f>
        <v>0</v>
      </c>
      <c r="WM71" s="1580">
        <f t="shared" ref="WM71" si="8547">WM59-WM69</f>
        <v>0</v>
      </c>
      <c r="WO71" s="1580">
        <f t="shared" ref="WO71" si="8548">WO59-WO69</f>
        <v>0</v>
      </c>
      <c r="WQ71" s="1580">
        <f t="shared" ref="WQ71" si="8549">WQ59-WQ69</f>
        <v>0</v>
      </c>
      <c r="WS71" s="1580">
        <f t="shared" ref="WS71" si="8550">WS59-WS69</f>
        <v>0</v>
      </c>
      <c r="WU71" s="1580">
        <f t="shared" ref="WU71" si="8551">WU59-WU69</f>
        <v>0</v>
      </c>
      <c r="WW71" s="1580">
        <f t="shared" ref="WW71" si="8552">WW59-WW69</f>
        <v>0</v>
      </c>
      <c r="WY71" s="1580">
        <f t="shared" ref="WY71" si="8553">WY59-WY69</f>
        <v>0</v>
      </c>
      <c r="XA71" s="1580">
        <f t="shared" ref="XA71" si="8554">XA59-XA69</f>
        <v>0</v>
      </c>
      <c r="XC71" s="1580">
        <f t="shared" ref="XC71" si="8555">XC59-XC69</f>
        <v>0</v>
      </c>
      <c r="XE71" s="1580">
        <f t="shared" ref="XE71" si="8556">XE59-XE69</f>
        <v>0</v>
      </c>
      <c r="XG71" s="1580">
        <f t="shared" ref="XG71" si="8557">XG59-XG69</f>
        <v>0</v>
      </c>
      <c r="XI71" s="1580">
        <f t="shared" ref="XI71" si="8558">XI59-XI69</f>
        <v>0</v>
      </c>
      <c r="XK71" s="1580">
        <f t="shared" ref="XK71" si="8559">XK59-XK69</f>
        <v>0</v>
      </c>
      <c r="XM71" s="1580">
        <f t="shared" ref="XM71" si="8560">XM59-XM69</f>
        <v>0</v>
      </c>
      <c r="XO71" s="1580">
        <f t="shared" ref="XO71" si="8561">XO59-XO69</f>
        <v>0</v>
      </c>
      <c r="XQ71" s="1580">
        <f t="shared" ref="XQ71" si="8562">XQ59-XQ69</f>
        <v>0</v>
      </c>
      <c r="XS71" s="1580">
        <f t="shared" ref="XS71" si="8563">XS59-XS69</f>
        <v>0</v>
      </c>
      <c r="XU71" s="1580">
        <f t="shared" ref="XU71" si="8564">XU59-XU69</f>
        <v>0</v>
      </c>
      <c r="XW71" s="1580">
        <f t="shared" ref="XW71" si="8565">XW59-XW69</f>
        <v>0</v>
      </c>
      <c r="XY71" s="1580">
        <f t="shared" ref="XY71" si="8566">XY59-XY69</f>
        <v>0</v>
      </c>
      <c r="YA71" s="1580">
        <f t="shared" ref="YA71" si="8567">YA59-YA69</f>
        <v>0</v>
      </c>
      <c r="YC71" s="1580">
        <f t="shared" ref="YC71" si="8568">YC59-YC69</f>
        <v>0</v>
      </c>
      <c r="YE71" s="1580">
        <f t="shared" ref="YE71" si="8569">YE59-YE69</f>
        <v>0</v>
      </c>
      <c r="YG71" s="1580">
        <f t="shared" ref="YG71" si="8570">YG59-YG69</f>
        <v>0</v>
      </c>
      <c r="YI71" s="1580">
        <f t="shared" ref="YI71" si="8571">YI59-YI69</f>
        <v>0</v>
      </c>
      <c r="YK71" s="1580">
        <f t="shared" ref="YK71" si="8572">YK59-YK69</f>
        <v>0</v>
      </c>
      <c r="YM71" s="1580">
        <f t="shared" ref="YM71" si="8573">YM59-YM69</f>
        <v>0</v>
      </c>
      <c r="YO71" s="1580">
        <f t="shared" ref="YO71" si="8574">YO59-YO69</f>
        <v>0</v>
      </c>
      <c r="YQ71" s="1580">
        <f t="shared" ref="YQ71" si="8575">YQ59-YQ69</f>
        <v>0</v>
      </c>
      <c r="YS71" s="1580">
        <f t="shared" ref="YS71" si="8576">YS59-YS69</f>
        <v>0</v>
      </c>
      <c r="YU71" s="1580">
        <f t="shared" ref="YU71" si="8577">YU59-YU69</f>
        <v>0</v>
      </c>
      <c r="YW71" s="1580">
        <f t="shared" ref="YW71" si="8578">YW59-YW69</f>
        <v>0</v>
      </c>
      <c r="YY71" s="1580">
        <f t="shared" ref="YY71" si="8579">YY59-YY69</f>
        <v>0</v>
      </c>
      <c r="ZA71" s="1580">
        <f t="shared" ref="ZA71" si="8580">ZA59-ZA69</f>
        <v>0</v>
      </c>
      <c r="ZC71" s="1580">
        <f t="shared" ref="ZC71" si="8581">ZC59-ZC69</f>
        <v>0</v>
      </c>
      <c r="ZE71" s="1580">
        <f t="shared" ref="ZE71" si="8582">ZE59-ZE69</f>
        <v>0</v>
      </c>
      <c r="ZG71" s="1580">
        <f t="shared" ref="ZG71" si="8583">ZG59-ZG69</f>
        <v>0</v>
      </c>
      <c r="ZI71" s="1580">
        <f t="shared" ref="ZI71" si="8584">ZI59-ZI69</f>
        <v>0</v>
      </c>
      <c r="ZK71" s="1580">
        <f t="shared" ref="ZK71" si="8585">ZK59-ZK69</f>
        <v>0</v>
      </c>
      <c r="ZM71" s="1580">
        <f t="shared" ref="ZM71" si="8586">ZM59-ZM69</f>
        <v>0</v>
      </c>
      <c r="ZO71" s="1580">
        <f t="shared" ref="ZO71" si="8587">ZO59-ZO69</f>
        <v>0</v>
      </c>
      <c r="ZQ71" s="1580">
        <f t="shared" ref="ZQ71" si="8588">ZQ59-ZQ69</f>
        <v>0</v>
      </c>
      <c r="ZS71" s="1580">
        <f t="shared" ref="ZS71" si="8589">ZS59-ZS69</f>
        <v>0</v>
      </c>
      <c r="ZU71" s="1580">
        <f t="shared" ref="ZU71" si="8590">ZU59-ZU69</f>
        <v>0</v>
      </c>
      <c r="ZW71" s="1580">
        <f t="shared" ref="ZW71" si="8591">ZW59-ZW69</f>
        <v>0</v>
      </c>
      <c r="ZY71" s="1580">
        <f t="shared" ref="ZY71" si="8592">ZY59-ZY69</f>
        <v>0</v>
      </c>
      <c r="AAA71" s="1580">
        <f t="shared" ref="AAA71" si="8593">AAA59-AAA69</f>
        <v>0</v>
      </c>
      <c r="AAC71" s="1580">
        <f t="shared" ref="AAC71" si="8594">AAC59-AAC69</f>
        <v>0</v>
      </c>
      <c r="AAE71" s="1580">
        <f t="shared" ref="AAE71" si="8595">AAE59-AAE69</f>
        <v>0</v>
      </c>
      <c r="AAG71" s="1580">
        <f t="shared" ref="AAG71" si="8596">AAG59-AAG69</f>
        <v>0</v>
      </c>
      <c r="AAI71" s="1580">
        <f t="shared" ref="AAI71" si="8597">AAI59-AAI69</f>
        <v>0</v>
      </c>
      <c r="AAK71" s="1580">
        <f t="shared" ref="AAK71" si="8598">AAK59-AAK69</f>
        <v>0</v>
      </c>
      <c r="AAM71" s="1580">
        <f t="shared" ref="AAM71" si="8599">AAM59-AAM69</f>
        <v>0</v>
      </c>
      <c r="AAO71" s="1580">
        <f t="shared" ref="AAO71" si="8600">AAO59-AAO69</f>
        <v>0</v>
      </c>
      <c r="AAQ71" s="1580">
        <f t="shared" ref="AAQ71" si="8601">AAQ59-AAQ69</f>
        <v>0</v>
      </c>
      <c r="AAS71" s="1580">
        <f t="shared" ref="AAS71" si="8602">AAS59-AAS69</f>
        <v>0</v>
      </c>
      <c r="AAU71" s="1580">
        <f t="shared" ref="AAU71" si="8603">AAU59-AAU69</f>
        <v>0</v>
      </c>
      <c r="AAW71" s="1580">
        <f t="shared" ref="AAW71" si="8604">AAW59-AAW69</f>
        <v>0</v>
      </c>
      <c r="AAY71" s="1580">
        <f t="shared" ref="AAY71" si="8605">AAY59-AAY69</f>
        <v>0</v>
      </c>
      <c r="ABA71" s="1580">
        <f t="shared" ref="ABA71" si="8606">ABA59-ABA69</f>
        <v>0</v>
      </c>
      <c r="ABC71" s="1580">
        <f t="shared" ref="ABC71" si="8607">ABC59-ABC69</f>
        <v>0</v>
      </c>
      <c r="ABE71" s="1580">
        <f t="shared" ref="ABE71" si="8608">ABE59-ABE69</f>
        <v>0</v>
      </c>
      <c r="ABG71" s="1580">
        <f t="shared" ref="ABG71" si="8609">ABG59-ABG69</f>
        <v>0</v>
      </c>
      <c r="ABI71" s="1580">
        <f t="shared" ref="ABI71" si="8610">ABI59-ABI69</f>
        <v>0</v>
      </c>
      <c r="ABK71" s="1580">
        <f t="shared" ref="ABK71" si="8611">ABK59-ABK69</f>
        <v>0</v>
      </c>
      <c r="ABM71" s="1580">
        <f t="shared" ref="ABM71" si="8612">ABM59-ABM69</f>
        <v>0</v>
      </c>
      <c r="ABO71" s="1580">
        <f t="shared" ref="ABO71" si="8613">ABO59-ABO69</f>
        <v>0</v>
      </c>
      <c r="ABQ71" s="1580">
        <f t="shared" ref="ABQ71" si="8614">ABQ59-ABQ69</f>
        <v>0</v>
      </c>
      <c r="ABS71" s="1580">
        <f t="shared" ref="ABS71" si="8615">ABS59-ABS69</f>
        <v>0</v>
      </c>
      <c r="ABU71" s="1580">
        <f t="shared" ref="ABU71" si="8616">ABU59-ABU69</f>
        <v>0</v>
      </c>
      <c r="ABW71" s="1580">
        <f t="shared" ref="ABW71" si="8617">ABW59-ABW69</f>
        <v>0</v>
      </c>
      <c r="ABY71" s="1580">
        <f t="shared" ref="ABY71" si="8618">ABY59-ABY69</f>
        <v>0</v>
      </c>
      <c r="ACA71" s="1580">
        <f t="shared" ref="ACA71" si="8619">ACA59-ACA69</f>
        <v>0</v>
      </c>
      <c r="ACC71" s="1580">
        <f t="shared" ref="ACC71" si="8620">ACC59-ACC69</f>
        <v>0</v>
      </c>
      <c r="ACE71" s="1580">
        <f t="shared" ref="ACE71" si="8621">ACE59-ACE69</f>
        <v>0</v>
      </c>
      <c r="ACG71" s="1580">
        <f t="shared" ref="ACG71" si="8622">ACG59-ACG69</f>
        <v>0</v>
      </c>
      <c r="ACI71" s="1580">
        <f t="shared" ref="ACI71" si="8623">ACI59-ACI69</f>
        <v>0</v>
      </c>
      <c r="ACK71" s="1580">
        <f t="shared" ref="ACK71" si="8624">ACK59-ACK69</f>
        <v>0</v>
      </c>
      <c r="ACM71" s="1580">
        <f t="shared" ref="ACM71" si="8625">ACM59-ACM69</f>
        <v>0</v>
      </c>
      <c r="ACO71" s="1580">
        <f t="shared" ref="ACO71" si="8626">ACO59-ACO69</f>
        <v>0</v>
      </c>
      <c r="ACQ71" s="1580">
        <f t="shared" ref="ACQ71" si="8627">ACQ59-ACQ69</f>
        <v>0</v>
      </c>
      <c r="ACS71" s="1580">
        <f t="shared" ref="ACS71" si="8628">ACS59-ACS69</f>
        <v>0</v>
      </c>
      <c r="ACU71" s="1580">
        <f t="shared" ref="ACU71" si="8629">ACU59-ACU69</f>
        <v>0</v>
      </c>
      <c r="ACW71" s="1580">
        <f t="shared" ref="ACW71" si="8630">ACW59-ACW69</f>
        <v>0</v>
      </c>
      <c r="ACY71" s="1580">
        <f t="shared" ref="ACY71" si="8631">ACY59-ACY69</f>
        <v>0</v>
      </c>
      <c r="ADA71" s="1580">
        <f t="shared" ref="ADA71" si="8632">ADA59-ADA69</f>
        <v>0</v>
      </c>
      <c r="ADC71" s="1580">
        <f t="shared" ref="ADC71" si="8633">ADC59-ADC69</f>
        <v>0</v>
      </c>
      <c r="ADE71" s="1580">
        <f t="shared" ref="ADE71" si="8634">ADE59-ADE69</f>
        <v>0</v>
      </c>
      <c r="ADG71" s="1580">
        <f t="shared" ref="ADG71" si="8635">ADG59-ADG69</f>
        <v>0</v>
      </c>
      <c r="ADI71" s="1580">
        <f t="shared" ref="ADI71" si="8636">ADI59-ADI69</f>
        <v>0</v>
      </c>
      <c r="ADK71" s="1580">
        <f t="shared" ref="ADK71" si="8637">ADK59-ADK69</f>
        <v>0</v>
      </c>
      <c r="ADM71" s="1580">
        <f t="shared" ref="ADM71" si="8638">ADM59-ADM69</f>
        <v>0</v>
      </c>
      <c r="ADO71" s="1580">
        <f t="shared" ref="ADO71" si="8639">ADO59-ADO69</f>
        <v>0</v>
      </c>
      <c r="ADQ71" s="1580">
        <f t="shared" ref="ADQ71" si="8640">ADQ59-ADQ69</f>
        <v>0</v>
      </c>
      <c r="ADS71" s="1580">
        <f t="shared" ref="ADS71" si="8641">ADS59-ADS69</f>
        <v>0</v>
      </c>
      <c r="ADU71" s="1580">
        <f t="shared" ref="ADU71" si="8642">ADU59-ADU69</f>
        <v>0</v>
      </c>
      <c r="ADW71" s="1580">
        <f t="shared" ref="ADW71" si="8643">ADW59-ADW69</f>
        <v>0</v>
      </c>
      <c r="ADY71" s="1580">
        <f t="shared" ref="ADY71" si="8644">ADY59-ADY69</f>
        <v>0</v>
      </c>
      <c r="AEA71" s="1580">
        <f t="shared" ref="AEA71" si="8645">AEA59-AEA69</f>
        <v>0</v>
      </c>
      <c r="AEC71" s="1580">
        <f t="shared" ref="AEC71" si="8646">AEC59-AEC69</f>
        <v>0</v>
      </c>
      <c r="AEE71" s="1580">
        <f t="shared" ref="AEE71" si="8647">AEE59-AEE69</f>
        <v>0</v>
      </c>
      <c r="AEG71" s="1580">
        <f t="shared" ref="AEG71" si="8648">AEG59-AEG69</f>
        <v>0</v>
      </c>
      <c r="AEI71" s="1580">
        <f t="shared" ref="AEI71" si="8649">AEI59-AEI69</f>
        <v>0</v>
      </c>
      <c r="AEK71" s="1580">
        <f t="shared" ref="AEK71" si="8650">AEK59-AEK69</f>
        <v>0</v>
      </c>
      <c r="AEM71" s="1580">
        <f t="shared" ref="AEM71" si="8651">AEM59-AEM69</f>
        <v>0</v>
      </c>
      <c r="AEO71" s="1580">
        <f t="shared" ref="AEO71" si="8652">AEO59-AEO69</f>
        <v>0</v>
      </c>
      <c r="AEQ71" s="1580">
        <f t="shared" ref="AEQ71" si="8653">AEQ59-AEQ69</f>
        <v>0</v>
      </c>
      <c r="AES71" s="1580">
        <f t="shared" ref="AES71" si="8654">AES59-AES69</f>
        <v>0</v>
      </c>
      <c r="AEU71" s="1580">
        <f t="shared" ref="AEU71" si="8655">AEU59-AEU69</f>
        <v>0</v>
      </c>
      <c r="AEW71" s="1580">
        <f t="shared" ref="AEW71" si="8656">AEW59-AEW69</f>
        <v>0</v>
      </c>
      <c r="AEY71" s="1580">
        <f t="shared" ref="AEY71" si="8657">AEY59-AEY69</f>
        <v>0</v>
      </c>
      <c r="AFA71" s="1580">
        <f t="shared" ref="AFA71" si="8658">AFA59-AFA69</f>
        <v>0</v>
      </c>
      <c r="AFC71" s="1580">
        <f t="shared" ref="AFC71" si="8659">AFC59-AFC69</f>
        <v>0</v>
      </c>
      <c r="AFE71" s="1580">
        <f t="shared" ref="AFE71" si="8660">AFE59-AFE69</f>
        <v>0</v>
      </c>
      <c r="AFG71" s="1580">
        <f t="shared" ref="AFG71" si="8661">AFG59-AFG69</f>
        <v>0</v>
      </c>
      <c r="AFI71" s="1580">
        <f t="shared" ref="AFI71" si="8662">AFI59-AFI69</f>
        <v>0</v>
      </c>
      <c r="AFK71" s="1580">
        <f t="shared" ref="AFK71" si="8663">AFK59-AFK69</f>
        <v>0</v>
      </c>
      <c r="AFM71" s="1580">
        <f t="shared" ref="AFM71" si="8664">AFM59-AFM69</f>
        <v>0</v>
      </c>
      <c r="AFO71" s="1580">
        <f t="shared" ref="AFO71" si="8665">AFO59-AFO69</f>
        <v>0</v>
      </c>
      <c r="AFQ71" s="1580">
        <f t="shared" ref="AFQ71" si="8666">AFQ59-AFQ69</f>
        <v>0</v>
      </c>
      <c r="AFS71" s="1580">
        <f t="shared" ref="AFS71" si="8667">AFS59-AFS69</f>
        <v>0</v>
      </c>
      <c r="AFU71" s="1580">
        <f t="shared" ref="AFU71" si="8668">AFU59-AFU69</f>
        <v>0</v>
      </c>
      <c r="AFW71" s="1580">
        <f t="shared" ref="AFW71" si="8669">AFW59-AFW69</f>
        <v>0</v>
      </c>
      <c r="AFY71" s="1580">
        <f t="shared" ref="AFY71" si="8670">AFY59-AFY69</f>
        <v>0</v>
      </c>
      <c r="AGA71" s="1580">
        <f t="shared" ref="AGA71" si="8671">AGA59-AGA69</f>
        <v>0</v>
      </c>
      <c r="AGC71" s="1580">
        <f t="shared" ref="AGC71" si="8672">AGC59-AGC69</f>
        <v>0</v>
      </c>
      <c r="AGE71" s="1580">
        <f t="shared" ref="AGE71" si="8673">AGE59-AGE69</f>
        <v>0</v>
      </c>
      <c r="AGG71" s="1580">
        <f t="shared" ref="AGG71" si="8674">AGG59-AGG69</f>
        <v>0</v>
      </c>
      <c r="AGI71" s="1580">
        <f t="shared" ref="AGI71" si="8675">AGI59-AGI69</f>
        <v>0</v>
      </c>
      <c r="AGK71" s="1580">
        <f t="shared" ref="AGK71" si="8676">AGK59-AGK69</f>
        <v>0</v>
      </c>
      <c r="AGM71" s="1580">
        <f t="shared" ref="AGM71" si="8677">AGM59-AGM69</f>
        <v>0</v>
      </c>
      <c r="AGO71" s="1580">
        <f t="shared" ref="AGO71" si="8678">AGO59-AGO69</f>
        <v>0</v>
      </c>
      <c r="AGQ71" s="1580">
        <f t="shared" ref="AGQ71" si="8679">AGQ59-AGQ69</f>
        <v>0</v>
      </c>
      <c r="AGS71" s="1580">
        <f t="shared" ref="AGS71" si="8680">AGS59-AGS69</f>
        <v>0</v>
      </c>
      <c r="AGU71" s="1580">
        <f t="shared" ref="AGU71" si="8681">AGU59-AGU69</f>
        <v>0</v>
      </c>
      <c r="AGW71" s="1580">
        <f t="shared" ref="AGW71" si="8682">AGW59-AGW69</f>
        <v>0</v>
      </c>
      <c r="AGY71" s="1580">
        <f t="shared" ref="AGY71" si="8683">AGY59-AGY69</f>
        <v>0</v>
      </c>
      <c r="AHA71" s="1580">
        <f t="shared" ref="AHA71" si="8684">AHA59-AHA69</f>
        <v>0</v>
      </c>
      <c r="AHC71" s="1580">
        <f t="shared" ref="AHC71" si="8685">AHC59-AHC69</f>
        <v>0</v>
      </c>
      <c r="AHE71" s="1580">
        <f t="shared" ref="AHE71" si="8686">AHE59-AHE69</f>
        <v>0</v>
      </c>
      <c r="AHG71" s="1580">
        <f t="shared" ref="AHG71" si="8687">AHG59-AHG69</f>
        <v>0</v>
      </c>
      <c r="AHI71" s="1580">
        <f t="shared" ref="AHI71" si="8688">AHI59-AHI69</f>
        <v>0</v>
      </c>
      <c r="AHK71" s="1580">
        <f t="shared" ref="AHK71" si="8689">AHK59-AHK69</f>
        <v>0</v>
      </c>
      <c r="AHM71" s="1580">
        <f t="shared" ref="AHM71" si="8690">AHM59-AHM69</f>
        <v>0</v>
      </c>
      <c r="AHO71" s="1580">
        <f t="shared" ref="AHO71" si="8691">AHO59-AHO69</f>
        <v>0</v>
      </c>
      <c r="AHQ71" s="1580">
        <f t="shared" ref="AHQ71" si="8692">AHQ59-AHQ69</f>
        <v>0</v>
      </c>
      <c r="AHS71" s="1580">
        <f t="shared" ref="AHS71" si="8693">AHS59-AHS69</f>
        <v>0</v>
      </c>
      <c r="AHU71" s="1580">
        <f t="shared" ref="AHU71" si="8694">AHU59-AHU69</f>
        <v>0</v>
      </c>
      <c r="AHW71" s="1580">
        <f t="shared" ref="AHW71" si="8695">AHW59-AHW69</f>
        <v>0</v>
      </c>
      <c r="AHY71" s="1580">
        <f t="shared" ref="AHY71" si="8696">AHY59-AHY69</f>
        <v>0</v>
      </c>
      <c r="AIA71" s="1580">
        <f t="shared" ref="AIA71" si="8697">AIA59-AIA69</f>
        <v>0</v>
      </c>
      <c r="AIC71" s="1580">
        <f t="shared" ref="AIC71" si="8698">AIC59-AIC69</f>
        <v>0</v>
      </c>
      <c r="AIE71" s="1580">
        <f t="shared" ref="AIE71" si="8699">AIE59-AIE69</f>
        <v>0</v>
      </c>
      <c r="AIG71" s="1580">
        <f t="shared" ref="AIG71" si="8700">AIG59-AIG69</f>
        <v>0</v>
      </c>
      <c r="AII71" s="1580">
        <f t="shared" ref="AII71" si="8701">AII59-AII69</f>
        <v>0</v>
      </c>
      <c r="AIK71" s="1580">
        <f t="shared" ref="AIK71" si="8702">AIK59-AIK69</f>
        <v>0</v>
      </c>
      <c r="AIM71" s="1580">
        <f t="shared" ref="AIM71" si="8703">AIM59-AIM69</f>
        <v>0</v>
      </c>
      <c r="AIO71" s="1580">
        <f t="shared" ref="AIO71" si="8704">AIO59-AIO69</f>
        <v>0</v>
      </c>
      <c r="AIQ71" s="1580">
        <f t="shared" ref="AIQ71" si="8705">AIQ59-AIQ69</f>
        <v>0</v>
      </c>
      <c r="AIS71" s="1580">
        <f t="shared" ref="AIS71" si="8706">AIS59-AIS69</f>
        <v>0</v>
      </c>
      <c r="AIU71" s="1580">
        <f t="shared" ref="AIU71" si="8707">AIU59-AIU69</f>
        <v>0</v>
      </c>
      <c r="AIW71" s="1580">
        <f t="shared" ref="AIW71" si="8708">AIW59-AIW69</f>
        <v>0</v>
      </c>
      <c r="AIY71" s="1580">
        <f t="shared" ref="AIY71" si="8709">AIY59-AIY69</f>
        <v>0</v>
      </c>
      <c r="AJA71" s="1580">
        <f t="shared" ref="AJA71" si="8710">AJA59-AJA69</f>
        <v>0</v>
      </c>
      <c r="AJC71" s="1580">
        <f t="shared" ref="AJC71" si="8711">AJC59-AJC69</f>
        <v>0</v>
      </c>
      <c r="AJE71" s="1580">
        <f t="shared" ref="AJE71" si="8712">AJE59-AJE69</f>
        <v>0</v>
      </c>
      <c r="AJG71" s="1580">
        <f t="shared" ref="AJG71" si="8713">AJG59-AJG69</f>
        <v>0</v>
      </c>
      <c r="AJI71" s="1580">
        <f t="shared" ref="AJI71" si="8714">AJI59-AJI69</f>
        <v>0</v>
      </c>
      <c r="AJK71" s="1580">
        <f t="shared" ref="AJK71" si="8715">AJK59-AJK69</f>
        <v>0</v>
      </c>
      <c r="AJM71" s="1580">
        <f t="shared" ref="AJM71" si="8716">AJM59-AJM69</f>
        <v>0</v>
      </c>
      <c r="AJO71" s="1580">
        <f t="shared" ref="AJO71" si="8717">AJO59-AJO69</f>
        <v>0</v>
      </c>
      <c r="AJQ71" s="1580">
        <f t="shared" ref="AJQ71" si="8718">AJQ59-AJQ69</f>
        <v>0</v>
      </c>
      <c r="AJS71" s="1580">
        <f t="shared" ref="AJS71" si="8719">AJS59-AJS69</f>
        <v>0</v>
      </c>
      <c r="AJU71" s="1580">
        <f t="shared" ref="AJU71" si="8720">AJU59-AJU69</f>
        <v>0</v>
      </c>
      <c r="AJW71" s="1580">
        <f t="shared" ref="AJW71" si="8721">AJW59-AJW69</f>
        <v>0</v>
      </c>
      <c r="AJY71" s="1580">
        <f t="shared" ref="AJY71" si="8722">AJY59-AJY69</f>
        <v>0</v>
      </c>
      <c r="AKA71" s="1580">
        <f t="shared" ref="AKA71" si="8723">AKA59-AKA69</f>
        <v>0</v>
      </c>
      <c r="AKC71" s="1580">
        <f t="shared" ref="AKC71" si="8724">AKC59-AKC69</f>
        <v>0</v>
      </c>
      <c r="AKE71" s="1580">
        <f t="shared" ref="AKE71" si="8725">AKE59-AKE69</f>
        <v>0</v>
      </c>
      <c r="AKG71" s="1580">
        <f t="shared" ref="AKG71" si="8726">AKG59-AKG69</f>
        <v>0</v>
      </c>
      <c r="AKI71" s="1580">
        <f t="shared" ref="AKI71" si="8727">AKI59-AKI69</f>
        <v>0</v>
      </c>
      <c r="AKK71" s="1580">
        <f t="shared" ref="AKK71" si="8728">AKK59-AKK69</f>
        <v>0</v>
      </c>
      <c r="AKM71" s="1580">
        <f t="shared" ref="AKM71" si="8729">AKM59-AKM69</f>
        <v>0</v>
      </c>
      <c r="AKO71" s="1580">
        <f t="shared" ref="AKO71" si="8730">AKO59-AKO69</f>
        <v>0</v>
      </c>
      <c r="AKQ71" s="1580">
        <f t="shared" ref="AKQ71" si="8731">AKQ59-AKQ69</f>
        <v>0</v>
      </c>
      <c r="AKS71" s="1580">
        <f t="shared" ref="AKS71" si="8732">AKS59-AKS69</f>
        <v>0</v>
      </c>
      <c r="AKU71" s="1580">
        <f t="shared" ref="AKU71" si="8733">AKU59-AKU69</f>
        <v>0</v>
      </c>
      <c r="AKW71" s="1580">
        <f t="shared" ref="AKW71" si="8734">AKW59-AKW69</f>
        <v>0</v>
      </c>
      <c r="AKY71" s="1580">
        <f t="shared" ref="AKY71" si="8735">AKY59-AKY69</f>
        <v>0</v>
      </c>
      <c r="ALA71" s="1580">
        <f t="shared" ref="ALA71" si="8736">ALA59-ALA69</f>
        <v>0</v>
      </c>
      <c r="ALC71" s="1580">
        <f t="shared" ref="ALC71" si="8737">ALC59-ALC69</f>
        <v>0</v>
      </c>
      <c r="ALE71" s="1580">
        <f t="shared" ref="ALE71" si="8738">ALE59-ALE69</f>
        <v>0</v>
      </c>
      <c r="ALG71" s="1580">
        <f t="shared" ref="ALG71" si="8739">ALG59-ALG69</f>
        <v>0</v>
      </c>
      <c r="ALI71" s="1580">
        <f t="shared" ref="ALI71" si="8740">ALI59-ALI69</f>
        <v>0</v>
      </c>
      <c r="ALK71" s="1580">
        <f t="shared" ref="ALK71" si="8741">ALK59-ALK69</f>
        <v>0</v>
      </c>
      <c r="ALM71" s="1580">
        <f t="shared" ref="ALM71" si="8742">ALM59-ALM69</f>
        <v>0</v>
      </c>
      <c r="ALO71" s="1580">
        <f t="shared" ref="ALO71" si="8743">ALO59-ALO69</f>
        <v>0</v>
      </c>
      <c r="ALQ71" s="1580">
        <f t="shared" ref="ALQ71" si="8744">ALQ59-ALQ69</f>
        <v>0</v>
      </c>
      <c r="ALS71" s="1580">
        <f t="shared" ref="ALS71" si="8745">ALS59-ALS69</f>
        <v>0</v>
      </c>
      <c r="ALU71" s="1580">
        <f t="shared" ref="ALU71" si="8746">ALU59-ALU69</f>
        <v>0</v>
      </c>
      <c r="ALW71" s="1580">
        <f t="shared" ref="ALW71" si="8747">ALW59-ALW69</f>
        <v>0</v>
      </c>
      <c r="ALY71" s="1580">
        <f t="shared" ref="ALY71" si="8748">ALY59-ALY69</f>
        <v>0</v>
      </c>
      <c r="AMA71" s="1580">
        <f t="shared" ref="AMA71" si="8749">AMA59-AMA69</f>
        <v>0</v>
      </c>
      <c r="AMC71" s="1580">
        <f t="shared" ref="AMC71" si="8750">AMC59-AMC69</f>
        <v>0</v>
      </c>
      <c r="AME71" s="1580">
        <f t="shared" ref="AME71" si="8751">AME59-AME69</f>
        <v>0</v>
      </c>
      <c r="AMG71" s="1580">
        <f t="shared" ref="AMG71" si="8752">AMG59-AMG69</f>
        <v>0</v>
      </c>
      <c r="AMI71" s="1580">
        <f t="shared" ref="AMI71" si="8753">AMI59-AMI69</f>
        <v>0</v>
      </c>
      <c r="AMK71" s="1580">
        <f t="shared" ref="AMK71" si="8754">AMK59-AMK69</f>
        <v>0</v>
      </c>
      <c r="AMM71" s="1580">
        <f t="shared" ref="AMM71" si="8755">AMM59-AMM69</f>
        <v>0</v>
      </c>
      <c r="AMO71" s="1580">
        <f t="shared" ref="AMO71" si="8756">AMO59-AMO69</f>
        <v>0</v>
      </c>
      <c r="AMQ71" s="1580">
        <f t="shared" ref="AMQ71" si="8757">AMQ59-AMQ69</f>
        <v>0</v>
      </c>
      <c r="AMS71" s="1580">
        <f t="shared" ref="AMS71" si="8758">AMS59-AMS69</f>
        <v>0</v>
      </c>
      <c r="AMU71" s="1580">
        <f t="shared" ref="AMU71" si="8759">AMU59-AMU69</f>
        <v>0</v>
      </c>
      <c r="AMW71" s="1580">
        <f t="shared" ref="AMW71" si="8760">AMW59-AMW69</f>
        <v>0</v>
      </c>
      <c r="AMY71" s="1580">
        <f t="shared" ref="AMY71" si="8761">AMY59-AMY69</f>
        <v>0</v>
      </c>
      <c r="ANA71" s="1580">
        <f t="shared" ref="ANA71" si="8762">ANA59-ANA69</f>
        <v>0</v>
      </c>
      <c r="ANC71" s="1580">
        <f t="shared" ref="ANC71" si="8763">ANC59-ANC69</f>
        <v>0</v>
      </c>
      <c r="ANE71" s="1580">
        <f t="shared" ref="ANE71" si="8764">ANE59-ANE69</f>
        <v>0</v>
      </c>
      <c r="ANG71" s="1580">
        <f t="shared" ref="ANG71" si="8765">ANG59-ANG69</f>
        <v>0</v>
      </c>
      <c r="ANI71" s="1580">
        <f t="shared" ref="ANI71" si="8766">ANI59-ANI69</f>
        <v>0</v>
      </c>
      <c r="ANK71" s="1580">
        <f t="shared" ref="ANK71" si="8767">ANK59-ANK69</f>
        <v>0</v>
      </c>
      <c r="ANM71" s="1580">
        <f t="shared" ref="ANM71" si="8768">ANM59-ANM69</f>
        <v>0</v>
      </c>
      <c r="ANO71" s="1580">
        <f t="shared" ref="ANO71" si="8769">ANO59-ANO69</f>
        <v>0</v>
      </c>
      <c r="ANQ71" s="1580">
        <f t="shared" ref="ANQ71" si="8770">ANQ59-ANQ69</f>
        <v>0</v>
      </c>
      <c r="ANS71" s="1580">
        <f t="shared" ref="ANS71" si="8771">ANS59-ANS69</f>
        <v>0</v>
      </c>
      <c r="ANU71" s="1580">
        <f t="shared" ref="ANU71" si="8772">ANU59-ANU69</f>
        <v>0</v>
      </c>
      <c r="ANW71" s="1580">
        <f t="shared" ref="ANW71" si="8773">ANW59-ANW69</f>
        <v>0</v>
      </c>
      <c r="ANY71" s="1580">
        <f t="shared" ref="ANY71" si="8774">ANY59-ANY69</f>
        <v>0</v>
      </c>
      <c r="AOA71" s="1580">
        <f t="shared" ref="AOA71" si="8775">AOA59-AOA69</f>
        <v>0</v>
      </c>
      <c r="AOC71" s="1580">
        <f t="shared" ref="AOC71" si="8776">AOC59-AOC69</f>
        <v>0</v>
      </c>
      <c r="AOE71" s="1580">
        <f t="shared" ref="AOE71" si="8777">AOE59-AOE69</f>
        <v>0</v>
      </c>
      <c r="AOG71" s="1580">
        <f t="shared" ref="AOG71" si="8778">AOG59-AOG69</f>
        <v>0</v>
      </c>
      <c r="AOI71" s="1580">
        <f t="shared" ref="AOI71" si="8779">AOI59-AOI69</f>
        <v>0</v>
      </c>
      <c r="AOK71" s="1580">
        <f t="shared" ref="AOK71" si="8780">AOK59-AOK69</f>
        <v>0</v>
      </c>
      <c r="AOM71" s="1580">
        <f t="shared" ref="AOM71" si="8781">AOM59-AOM69</f>
        <v>0</v>
      </c>
      <c r="AOO71" s="1580">
        <f t="shared" ref="AOO71" si="8782">AOO59-AOO69</f>
        <v>0</v>
      </c>
      <c r="AOQ71" s="1580">
        <f t="shared" ref="AOQ71" si="8783">AOQ59-AOQ69</f>
        <v>0</v>
      </c>
      <c r="AOS71" s="1580">
        <f t="shared" ref="AOS71" si="8784">AOS59-AOS69</f>
        <v>0</v>
      </c>
      <c r="AOU71" s="1580">
        <f t="shared" ref="AOU71" si="8785">AOU59-AOU69</f>
        <v>0</v>
      </c>
      <c r="AOW71" s="1580">
        <f t="shared" ref="AOW71" si="8786">AOW59-AOW69</f>
        <v>0</v>
      </c>
      <c r="AOY71" s="1580">
        <f t="shared" ref="AOY71" si="8787">AOY59-AOY69</f>
        <v>0</v>
      </c>
      <c r="APA71" s="1580">
        <f t="shared" ref="APA71" si="8788">APA59-APA69</f>
        <v>0</v>
      </c>
      <c r="APC71" s="1580">
        <f t="shared" ref="APC71" si="8789">APC59-APC69</f>
        <v>0</v>
      </c>
      <c r="APE71" s="1580">
        <f t="shared" ref="APE71" si="8790">APE59-APE69</f>
        <v>0</v>
      </c>
      <c r="APG71" s="1580">
        <f t="shared" ref="APG71" si="8791">APG59-APG69</f>
        <v>0</v>
      </c>
      <c r="API71" s="1580">
        <f t="shared" ref="API71" si="8792">API59-API69</f>
        <v>0</v>
      </c>
      <c r="APK71" s="1580">
        <f t="shared" ref="APK71" si="8793">APK59-APK69</f>
        <v>0</v>
      </c>
      <c r="APM71" s="1580">
        <f t="shared" ref="APM71" si="8794">APM59-APM69</f>
        <v>0</v>
      </c>
      <c r="APO71" s="1580">
        <f t="shared" ref="APO71" si="8795">APO59-APO69</f>
        <v>0</v>
      </c>
      <c r="APQ71" s="1580">
        <f t="shared" ref="APQ71" si="8796">APQ59-APQ69</f>
        <v>0</v>
      </c>
      <c r="APS71" s="1580">
        <f t="shared" ref="APS71" si="8797">APS59-APS69</f>
        <v>0</v>
      </c>
      <c r="APU71" s="1580">
        <f t="shared" ref="APU71" si="8798">APU59-APU69</f>
        <v>0</v>
      </c>
      <c r="APW71" s="1580">
        <f t="shared" ref="APW71" si="8799">APW59-APW69</f>
        <v>0</v>
      </c>
      <c r="APY71" s="1580">
        <f t="shared" ref="APY71" si="8800">APY59-APY69</f>
        <v>0</v>
      </c>
      <c r="AQA71" s="1580">
        <f t="shared" ref="AQA71" si="8801">AQA59-AQA69</f>
        <v>0</v>
      </c>
      <c r="AQC71" s="1580">
        <f t="shared" ref="AQC71" si="8802">AQC59-AQC69</f>
        <v>0</v>
      </c>
      <c r="AQE71" s="1580">
        <f t="shared" ref="AQE71" si="8803">AQE59-AQE69</f>
        <v>0</v>
      </c>
      <c r="AQG71" s="1580">
        <f t="shared" ref="AQG71" si="8804">AQG59-AQG69</f>
        <v>0</v>
      </c>
      <c r="AQI71" s="1580">
        <f t="shared" ref="AQI71" si="8805">AQI59-AQI69</f>
        <v>0</v>
      </c>
      <c r="AQK71" s="1580">
        <f t="shared" ref="AQK71" si="8806">AQK59-AQK69</f>
        <v>0</v>
      </c>
      <c r="AQM71" s="1580">
        <f t="shared" ref="AQM71" si="8807">AQM59-AQM69</f>
        <v>0</v>
      </c>
      <c r="AQO71" s="1580">
        <f t="shared" ref="AQO71" si="8808">AQO59-AQO69</f>
        <v>0</v>
      </c>
      <c r="AQQ71" s="1580">
        <f t="shared" ref="AQQ71" si="8809">AQQ59-AQQ69</f>
        <v>0</v>
      </c>
      <c r="AQS71" s="1580">
        <f t="shared" ref="AQS71" si="8810">AQS59-AQS69</f>
        <v>0</v>
      </c>
      <c r="AQU71" s="1580">
        <f t="shared" ref="AQU71" si="8811">AQU59-AQU69</f>
        <v>0</v>
      </c>
      <c r="AQW71" s="1580">
        <f t="shared" ref="AQW71" si="8812">AQW59-AQW69</f>
        <v>0</v>
      </c>
      <c r="AQY71" s="1580">
        <f t="shared" ref="AQY71" si="8813">AQY59-AQY69</f>
        <v>0</v>
      </c>
      <c r="ARA71" s="1580">
        <f t="shared" ref="ARA71" si="8814">ARA59-ARA69</f>
        <v>0</v>
      </c>
      <c r="ARC71" s="1580">
        <f t="shared" ref="ARC71" si="8815">ARC59-ARC69</f>
        <v>0</v>
      </c>
      <c r="ARE71" s="1580">
        <f t="shared" ref="ARE71" si="8816">ARE59-ARE69</f>
        <v>0</v>
      </c>
      <c r="ARG71" s="1580">
        <f t="shared" ref="ARG71" si="8817">ARG59-ARG69</f>
        <v>0</v>
      </c>
      <c r="ARI71" s="1580">
        <f t="shared" ref="ARI71" si="8818">ARI59-ARI69</f>
        <v>0</v>
      </c>
      <c r="ARK71" s="1580">
        <f t="shared" ref="ARK71" si="8819">ARK59-ARK69</f>
        <v>0</v>
      </c>
      <c r="ARM71" s="1580">
        <f t="shared" ref="ARM71" si="8820">ARM59-ARM69</f>
        <v>0</v>
      </c>
      <c r="ARO71" s="1580">
        <f t="shared" ref="ARO71" si="8821">ARO59-ARO69</f>
        <v>0</v>
      </c>
      <c r="ARQ71" s="1580">
        <f t="shared" ref="ARQ71" si="8822">ARQ59-ARQ69</f>
        <v>0</v>
      </c>
      <c r="ARS71" s="1580">
        <f t="shared" ref="ARS71" si="8823">ARS59-ARS69</f>
        <v>0</v>
      </c>
      <c r="ARU71" s="1580">
        <f t="shared" ref="ARU71" si="8824">ARU59-ARU69</f>
        <v>0</v>
      </c>
      <c r="ARW71" s="1580">
        <f t="shared" ref="ARW71" si="8825">ARW59-ARW69</f>
        <v>0</v>
      </c>
      <c r="ARY71" s="1580">
        <f t="shared" ref="ARY71" si="8826">ARY59-ARY69</f>
        <v>0</v>
      </c>
      <c r="ASA71" s="1580">
        <f t="shared" ref="ASA71" si="8827">ASA59-ASA69</f>
        <v>0</v>
      </c>
      <c r="ASC71" s="1580">
        <f t="shared" ref="ASC71" si="8828">ASC59-ASC69</f>
        <v>0</v>
      </c>
      <c r="ASE71" s="1580">
        <f t="shared" ref="ASE71" si="8829">ASE59-ASE69</f>
        <v>0</v>
      </c>
      <c r="ASG71" s="1580">
        <f t="shared" ref="ASG71" si="8830">ASG59-ASG69</f>
        <v>0</v>
      </c>
      <c r="ASI71" s="1580">
        <f t="shared" ref="ASI71" si="8831">ASI59-ASI69</f>
        <v>0</v>
      </c>
      <c r="ASK71" s="1580">
        <f t="shared" ref="ASK71" si="8832">ASK59-ASK69</f>
        <v>0</v>
      </c>
      <c r="ASM71" s="1580">
        <f t="shared" ref="ASM71" si="8833">ASM59-ASM69</f>
        <v>0</v>
      </c>
      <c r="ASO71" s="1580">
        <f t="shared" ref="ASO71" si="8834">ASO59-ASO69</f>
        <v>0</v>
      </c>
      <c r="ASQ71" s="1580">
        <f t="shared" ref="ASQ71" si="8835">ASQ59-ASQ69</f>
        <v>0</v>
      </c>
      <c r="ASS71" s="1580">
        <f t="shared" ref="ASS71" si="8836">ASS59-ASS69</f>
        <v>0</v>
      </c>
      <c r="ASU71" s="1580">
        <f t="shared" ref="ASU71" si="8837">ASU59-ASU69</f>
        <v>0</v>
      </c>
      <c r="ASW71" s="1580">
        <f t="shared" ref="ASW71" si="8838">ASW59-ASW69</f>
        <v>0</v>
      </c>
      <c r="ASY71" s="1580">
        <f t="shared" ref="ASY71" si="8839">ASY59-ASY69</f>
        <v>0</v>
      </c>
      <c r="ATA71" s="1580">
        <f t="shared" ref="ATA71" si="8840">ATA59-ATA69</f>
        <v>0</v>
      </c>
      <c r="ATC71" s="1580">
        <f t="shared" ref="ATC71" si="8841">ATC59-ATC69</f>
        <v>0</v>
      </c>
      <c r="ATE71" s="1580">
        <f t="shared" ref="ATE71" si="8842">ATE59-ATE69</f>
        <v>0</v>
      </c>
      <c r="ATG71" s="1580">
        <f t="shared" ref="ATG71" si="8843">ATG59-ATG69</f>
        <v>0</v>
      </c>
      <c r="ATI71" s="1580">
        <f t="shared" ref="ATI71" si="8844">ATI59-ATI69</f>
        <v>0</v>
      </c>
      <c r="ATK71" s="1580">
        <f t="shared" ref="ATK71" si="8845">ATK59-ATK69</f>
        <v>0</v>
      </c>
      <c r="ATM71" s="1580">
        <f t="shared" ref="ATM71" si="8846">ATM59-ATM69</f>
        <v>0</v>
      </c>
      <c r="ATO71" s="1580">
        <f t="shared" ref="ATO71" si="8847">ATO59-ATO69</f>
        <v>0</v>
      </c>
      <c r="ATQ71" s="1580">
        <f t="shared" ref="ATQ71" si="8848">ATQ59-ATQ69</f>
        <v>0</v>
      </c>
      <c r="ATS71" s="1580">
        <f t="shared" ref="ATS71" si="8849">ATS59-ATS69</f>
        <v>0</v>
      </c>
      <c r="ATU71" s="1580">
        <f t="shared" ref="ATU71" si="8850">ATU59-ATU69</f>
        <v>0</v>
      </c>
      <c r="ATW71" s="1580">
        <f t="shared" ref="ATW71" si="8851">ATW59-ATW69</f>
        <v>0</v>
      </c>
      <c r="ATY71" s="1580">
        <f t="shared" ref="ATY71" si="8852">ATY59-ATY69</f>
        <v>0</v>
      </c>
      <c r="AUA71" s="1580">
        <f t="shared" ref="AUA71" si="8853">AUA59-AUA69</f>
        <v>0</v>
      </c>
      <c r="AUC71" s="1580">
        <f t="shared" ref="AUC71" si="8854">AUC59-AUC69</f>
        <v>0</v>
      </c>
      <c r="AUE71" s="1580">
        <f t="shared" ref="AUE71" si="8855">AUE59-AUE69</f>
        <v>0</v>
      </c>
      <c r="AUG71" s="1580">
        <f t="shared" ref="AUG71" si="8856">AUG59-AUG69</f>
        <v>0</v>
      </c>
      <c r="AUI71" s="1580">
        <f t="shared" ref="AUI71" si="8857">AUI59-AUI69</f>
        <v>0</v>
      </c>
      <c r="AUK71" s="1580">
        <f t="shared" ref="AUK71" si="8858">AUK59-AUK69</f>
        <v>0</v>
      </c>
      <c r="AUM71" s="1580">
        <f t="shared" ref="AUM71" si="8859">AUM59-AUM69</f>
        <v>0</v>
      </c>
      <c r="AUO71" s="1580">
        <f t="shared" ref="AUO71" si="8860">AUO59-AUO69</f>
        <v>0</v>
      </c>
      <c r="AUQ71" s="1580">
        <f t="shared" ref="AUQ71" si="8861">AUQ59-AUQ69</f>
        <v>0</v>
      </c>
      <c r="AUS71" s="1580">
        <f t="shared" ref="AUS71" si="8862">AUS59-AUS69</f>
        <v>0</v>
      </c>
      <c r="AUU71" s="1580">
        <f t="shared" ref="AUU71" si="8863">AUU59-AUU69</f>
        <v>0</v>
      </c>
      <c r="AUW71" s="1580">
        <f t="shared" ref="AUW71" si="8864">AUW59-AUW69</f>
        <v>0</v>
      </c>
      <c r="AUY71" s="1580">
        <f t="shared" ref="AUY71" si="8865">AUY59-AUY69</f>
        <v>0</v>
      </c>
      <c r="AVA71" s="1580">
        <f t="shared" ref="AVA71" si="8866">AVA59-AVA69</f>
        <v>0</v>
      </c>
      <c r="AVC71" s="1580">
        <f t="shared" ref="AVC71" si="8867">AVC59-AVC69</f>
        <v>0</v>
      </c>
      <c r="AVE71" s="1580">
        <f t="shared" ref="AVE71" si="8868">AVE59-AVE69</f>
        <v>0</v>
      </c>
      <c r="AVG71" s="1580">
        <f t="shared" ref="AVG71" si="8869">AVG59-AVG69</f>
        <v>0</v>
      </c>
      <c r="AVI71" s="1580">
        <f t="shared" ref="AVI71" si="8870">AVI59-AVI69</f>
        <v>0</v>
      </c>
      <c r="AVK71" s="1580">
        <f t="shared" ref="AVK71" si="8871">AVK59-AVK69</f>
        <v>0</v>
      </c>
      <c r="AVM71" s="1580">
        <f t="shared" ref="AVM71" si="8872">AVM59-AVM69</f>
        <v>0</v>
      </c>
      <c r="AVO71" s="1580">
        <f t="shared" ref="AVO71" si="8873">AVO59-AVO69</f>
        <v>0</v>
      </c>
      <c r="AVQ71" s="1580">
        <f t="shared" ref="AVQ71" si="8874">AVQ59-AVQ69</f>
        <v>0</v>
      </c>
      <c r="AVS71" s="1580">
        <f t="shared" ref="AVS71" si="8875">AVS59-AVS69</f>
        <v>0</v>
      </c>
      <c r="AVU71" s="1580">
        <f t="shared" ref="AVU71" si="8876">AVU59-AVU69</f>
        <v>0</v>
      </c>
      <c r="AVW71" s="1580">
        <f t="shared" ref="AVW71" si="8877">AVW59-AVW69</f>
        <v>0</v>
      </c>
      <c r="AVY71" s="1580">
        <f t="shared" ref="AVY71" si="8878">AVY59-AVY69</f>
        <v>0</v>
      </c>
      <c r="AWA71" s="1580">
        <f t="shared" ref="AWA71" si="8879">AWA59-AWA69</f>
        <v>0</v>
      </c>
      <c r="AWC71" s="1580">
        <f t="shared" ref="AWC71" si="8880">AWC59-AWC69</f>
        <v>0</v>
      </c>
      <c r="AWE71" s="1580">
        <f t="shared" ref="AWE71" si="8881">AWE59-AWE69</f>
        <v>0</v>
      </c>
      <c r="AWG71" s="1580">
        <f t="shared" ref="AWG71" si="8882">AWG59-AWG69</f>
        <v>0</v>
      </c>
      <c r="AWI71" s="1580">
        <f t="shared" ref="AWI71" si="8883">AWI59-AWI69</f>
        <v>0</v>
      </c>
      <c r="AWK71" s="1580">
        <f t="shared" ref="AWK71" si="8884">AWK59-AWK69</f>
        <v>0</v>
      </c>
      <c r="AWM71" s="1580">
        <f t="shared" ref="AWM71" si="8885">AWM59-AWM69</f>
        <v>0</v>
      </c>
      <c r="AWO71" s="1580">
        <f t="shared" ref="AWO71" si="8886">AWO59-AWO69</f>
        <v>0</v>
      </c>
      <c r="AWQ71" s="1580">
        <f t="shared" ref="AWQ71" si="8887">AWQ59-AWQ69</f>
        <v>0</v>
      </c>
      <c r="AWS71" s="1580">
        <f t="shared" ref="AWS71" si="8888">AWS59-AWS69</f>
        <v>0</v>
      </c>
      <c r="AWU71" s="1580">
        <f t="shared" ref="AWU71" si="8889">AWU59-AWU69</f>
        <v>0</v>
      </c>
      <c r="AWW71" s="1580">
        <f t="shared" ref="AWW71" si="8890">AWW59-AWW69</f>
        <v>0</v>
      </c>
      <c r="AWY71" s="1580">
        <f t="shared" ref="AWY71" si="8891">AWY59-AWY69</f>
        <v>0</v>
      </c>
      <c r="AXA71" s="1580">
        <f t="shared" ref="AXA71" si="8892">AXA59-AXA69</f>
        <v>0</v>
      </c>
      <c r="AXC71" s="1580">
        <f t="shared" ref="AXC71" si="8893">AXC59-AXC69</f>
        <v>0</v>
      </c>
      <c r="AXE71" s="1580">
        <f t="shared" ref="AXE71" si="8894">AXE59-AXE69</f>
        <v>0</v>
      </c>
      <c r="AXG71" s="1580">
        <f t="shared" ref="AXG71" si="8895">AXG59-AXG69</f>
        <v>0</v>
      </c>
      <c r="AXI71" s="1580">
        <f t="shared" ref="AXI71" si="8896">AXI59-AXI69</f>
        <v>0</v>
      </c>
      <c r="AXK71" s="1580">
        <f t="shared" ref="AXK71" si="8897">AXK59-AXK69</f>
        <v>0</v>
      </c>
      <c r="AXM71" s="1580">
        <f t="shared" ref="AXM71" si="8898">AXM59-AXM69</f>
        <v>0</v>
      </c>
      <c r="AXO71" s="1580">
        <f t="shared" ref="AXO71" si="8899">AXO59-AXO69</f>
        <v>0</v>
      </c>
      <c r="AXQ71" s="1580">
        <f t="shared" ref="AXQ71" si="8900">AXQ59-AXQ69</f>
        <v>0</v>
      </c>
      <c r="AXS71" s="1580">
        <f t="shared" ref="AXS71" si="8901">AXS59-AXS69</f>
        <v>0</v>
      </c>
      <c r="AXU71" s="1580">
        <f t="shared" ref="AXU71" si="8902">AXU59-AXU69</f>
        <v>0</v>
      </c>
      <c r="AXW71" s="1580">
        <f t="shared" ref="AXW71" si="8903">AXW59-AXW69</f>
        <v>0</v>
      </c>
      <c r="AXY71" s="1580">
        <f t="shared" ref="AXY71" si="8904">AXY59-AXY69</f>
        <v>0</v>
      </c>
      <c r="AYA71" s="1580">
        <f t="shared" ref="AYA71" si="8905">AYA59-AYA69</f>
        <v>0</v>
      </c>
      <c r="AYC71" s="1580">
        <f t="shared" ref="AYC71" si="8906">AYC59-AYC69</f>
        <v>0</v>
      </c>
      <c r="AYE71" s="1580">
        <f t="shared" ref="AYE71" si="8907">AYE59-AYE69</f>
        <v>0</v>
      </c>
      <c r="AYG71" s="1580">
        <f t="shared" ref="AYG71" si="8908">AYG59-AYG69</f>
        <v>0</v>
      </c>
      <c r="AYI71" s="1580">
        <f t="shared" ref="AYI71" si="8909">AYI59-AYI69</f>
        <v>0</v>
      </c>
      <c r="AYK71" s="1580">
        <f t="shared" ref="AYK71" si="8910">AYK59-AYK69</f>
        <v>0</v>
      </c>
      <c r="AYM71" s="1580">
        <f t="shared" ref="AYM71" si="8911">AYM59-AYM69</f>
        <v>0</v>
      </c>
      <c r="AYO71" s="1580">
        <f t="shared" ref="AYO71" si="8912">AYO59-AYO69</f>
        <v>0</v>
      </c>
      <c r="AYQ71" s="1580">
        <f t="shared" ref="AYQ71" si="8913">AYQ59-AYQ69</f>
        <v>0</v>
      </c>
      <c r="AYS71" s="1580">
        <f t="shared" ref="AYS71" si="8914">AYS59-AYS69</f>
        <v>0</v>
      </c>
      <c r="AYU71" s="1580">
        <f t="shared" ref="AYU71" si="8915">AYU59-AYU69</f>
        <v>0</v>
      </c>
      <c r="AYW71" s="1580">
        <f t="shared" ref="AYW71" si="8916">AYW59-AYW69</f>
        <v>0</v>
      </c>
      <c r="AYY71" s="1580">
        <f t="shared" ref="AYY71" si="8917">AYY59-AYY69</f>
        <v>0</v>
      </c>
      <c r="AZA71" s="1580">
        <f t="shared" ref="AZA71" si="8918">AZA59-AZA69</f>
        <v>0</v>
      </c>
      <c r="AZC71" s="1580">
        <f t="shared" ref="AZC71" si="8919">AZC59-AZC69</f>
        <v>0</v>
      </c>
      <c r="AZE71" s="1580">
        <f t="shared" ref="AZE71" si="8920">AZE59-AZE69</f>
        <v>0</v>
      </c>
      <c r="AZG71" s="1580">
        <f t="shared" ref="AZG71" si="8921">AZG59-AZG69</f>
        <v>0</v>
      </c>
      <c r="AZI71" s="1580">
        <f t="shared" ref="AZI71" si="8922">AZI59-AZI69</f>
        <v>0</v>
      </c>
      <c r="AZK71" s="1580">
        <f t="shared" ref="AZK71" si="8923">AZK59-AZK69</f>
        <v>0</v>
      </c>
      <c r="AZM71" s="1580">
        <f t="shared" ref="AZM71" si="8924">AZM59-AZM69</f>
        <v>0</v>
      </c>
      <c r="AZO71" s="1580">
        <f t="shared" ref="AZO71" si="8925">AZO59-AZO69</f>
        <v>0</v>
      </c>
      <c r="AZQ71" s="1580">
        <f t="shared" ref="AZQ71" si="8926">AZQ59-AZQ69</f>
        <v>0</v>
      </c>
      <c r="AZS71" s="1580">
        <f t="shared" ref="AZS71" si="8927">AZS59-AZS69</f>
        <v>0</v>
      </c>
      <c r="AZU71" s="1580">
        <f t="shared" ref="AZU71" si="8928">AZU59-AZU69</f>
        <v>0</v>
      </c>
      <c r="AZW71" s="1580">
        <f t="shared" ref="AZW71" si="8929">AZW59-AZW69</f>
        <v>0</v>
      </c>
      <c r="AZY71" s="1580">
        <f t="shared" ref="AZY71" si="8930">AZY59-AZY69</f>
        <v>0</v>
      </c>
      <c r="BAA71" s="1580">
        <f t="shared" ref="BAA71" si="8931">BAA59-BAA69</f>
        <v>0</v>
      </c>
      <c r="BAC71" s="1580">
        <f t="shared" ref="BAC71" si="8932">BAC59-BAC69</f>
        <v>0</v>
      </c>
      <c r="BAE71" s="1580">
        <f t="shared" ref="BAE71" si="8933">BAE59-BAE69</f>
        <v>0</v>
      </c>
      <c r="BAG71" s="1580">
        <f t="shared" ref="BAG71" si="8934">BAG59-BAG69</f>
        <v>0</v>
      </c>
      <c r="BAI71" s="1580">
        <f t="shared" ref="BAI71" si="8935">BAI59-BAI69</f>
        <v>0</v>
      </c>
      <c r="BAK71" s="1580">
        <f t="shared" ref="BAK71" si="8936">BAK59-BAK69</f>
        <v>0</v>
      </c>
      <c r="BAM71" s="1580">
        <f t="shared" ref="BAM71" si="8937">BAM59-BAM69</f>
        <v>0</v>
      </c>
      <c r="BAO71" s="1580">
        <f t="shared" ref="BAO71" si="8938">BAO59-BAO69</f>
        <v>0</v>
      </c>
      <c r="BAQ71" s="1580">
        <f t="shared" ref="BAQ71" si="8939">BAQ59-BAQ69</f>
        <v>0</v>
      </c>
      <c r="BAS71" s="1580">
        <f t="shared" ref="BAS71" si="8940">BAS59-BAS69</f>
        <v>0</v>
      </c>
      <c r="BAU71" s="1580">
        <f t="shared" ref="BAU71" si="8941">BAU59-BAU69</f>
        <v>0</v>
      </c>
      <c r="BAW71" s="1580">
        <f t="shared" ref="BAW71" si="8942">BAW59-BAW69</f>
        <v>0</v>
      </c>
      <c r="BAY71" s="1580">
        <f t="shared" ref="BAY71" si="8943">BAY59-BAY69</f>
        <v>0</v>
      </c>
      <c r="BBA71" s="1580">
        <f t="shared" ref="BBA71" si="8944">BBA59-BBA69</f>
        <v>0</v>
      </c>
      <c r="BBC71" s="1580">
        <f t="shared" ref="BBC71" si="8945">BBC59-BBC69</f>
        <v>0</v>
      </c>
      <c r="BBE71" s="1580">
        <f t="shared" ref="BBE71" si="8946">BBE59-BBE69</f>
        <v>0</v>
      </c>
      <c r="BBG71" s="1580">
        <f t="shared" ref="BBG71" si="8947">BBG59-BBG69</f>
        <v>0</v>
      </c>
      <c r="BBI71" s="1580">
        <f t="shared" ref="BBI71" si="8948">BBI59-BBI69</f>
        <v>0</v>
      </c>
      <c r="BBK71" s="1580">
        <f t="shared" ref="BBK71" si="8949">BBK59-BBK69</f>
        <v>0</v>
      </c>
      <c r="BBM71" s="1580">
        <f t="shared" ref="BBM71" si="8950">BBM59-BBM69</f>
        <v>0</v>
      </c>
      <c r="BBO71" s="1580">
        <f t="shared" ref="BBO71" si="8951">BBO59-BBO69</f>
        <v>0</v>
      </c>
      <c r="BBQ71" s="1580">
        <f t="shared" ref="BBQ71" si="8952">BBQ59-BBQ69</f>
        <v>0</v>
      </c>
      <c r="BBS71" s="1580">
        <f t="shared" ref="BBS71" si="8953">BBS59-BBS69</f>
        <v>0</v>
      </c>
      <c r="BBU71" s="1580">
        <f t="shared" ref="BBU71" si="8954">BBU59-BBU69</f>
        <v>0</v>
      </c>
      <c r="BBW71" s="1580">
        <f t="shared" ref="BBW71" si="8955">BBW59-BBW69</f>
        <v>0</v>
      </c>
      <c r="BBY71" s="1580">
        <f t="shared" ref="BBY71" si="8956">BBY59-BBY69</f>
        <v>0</v>
      </c>
      <c r="BCA71" s="1580">
        <f t="shared" ref="BCA71" si="8957">BCA59-BCA69</f>
        <v>0</v>
      </c>
      <c r="BCC71" s="1580">
        <f t="shared" ref="BCC71" si="8958">BCC59-BCC69</f>
        <v>0</v>
      </c>
      <c r="BCE71" s="1580">
        <f t="shared" ref="BCE71" si="8959">BCE59-BCE69</f>
        <v>0</v>
      </c>
      <c r="BCG71" s="1580">
        <f t="shared" ref="BCG71" si="8960">BCG59-BCG69</f>
        <v>0</v>
      </c>
      <c r="BCI71" s="1580">
        <f t="shared" ref="BCI71" si="8961">BCI59-BCI69</f>
        <v>0</v>
      </c>
      <c r="BCK71" s="1580">
        <f t="shared" ref="BCK71" si="8962">BCK59-BCK69</f>
        <v>0</v>
      </c>
      <c r="BCM71" s="1580">
        <f t="shared" ref="BCM71" si="8963">BCM59-BCM69</f>
        <v>0</v>
      </c>
      <c r="BCO71" s="1580">
        <f t="shared" ref="BCO71" si="8964">BCO59-BCO69</f>
        <v>0</v>
      </c>
      <c r="BCQ71" s="1580">
        <f t="shared" ref="BCQ71" si="8965">BCQ59-BCQ69</f>
        <v>0</v>
      </c>
      <c r="BCS71" s="1580">
        <f t="shared" ref="BCS71" si="8966">BCS59-BCS69</f>
        <v>0</v>
      </c>
      <c r="BCU71" s="1580">
        <f t="shared" ref="BCU71" si="8967">BCU59-BCU69</f>
        <v>0</v>
      </c>
      <c r="BCW71" s="1580">
        <f t="shared" ref="BCW71" si="8968">BCW59-BCW69</f>
        <v>0</v>
      </c>
      <c r="BCY71" s="1580">
        <f t="shared" ref="BCY71" si="8969">BCY59-BCY69</f>
        <v>0</v>
      </c>
      <c r="BDA71" s="1580">
        <f t="shared" ref="BDA71" si="8970">BDA59-BDA69</f>
        <v>0</v>
      </c>
      <c r="BDC71" s="1580">
        <f t="shared" ref="BDC71" si="8971">BDC59-BDC69</f>
        <v>0</v>
      </c>
      <c r="BDE71" s="1580">
        <f t="shared" ref="BDE71" si="8972">BDE59-BDE69</f>
        <v>0</v>
      </c>
      <c r="BDG71" s="1580">
        <f t="shared" ref="BDG71" si="8973">BDG59-BDG69</f>
        <v>0</v>
      </c>
      <c r="BDI71" s="1580">
        <f t="shared" ref="BDI71" si="8974">BDI59-BDI69</f>
        <v>0</v>
      </c>
      <c r="BDK71" s="1580">
        <f t="shared" ref="BDK71" si="8975">BDK59-BDK69</f>
        <v>0</v>
      </c>
      <c r="BDM71" s="1580">
        <f t="shared" ref="BDM71" si="8976">BDM59-BDM69</f>
        <v>0</v>
      </c>
      <c r="BDO71" s="1580">
        <f t="shared" ref="BDO71" si="8977">BDO59-BDO69</f>
        <v>0</v>
      </c>
      <c r="BDQ71" s="1580">
        <f t="shared" ref="BDQ71" si="8978">BDQ59-BDQ69</f>
        <v>0</v>
      </c>
      <c r="BDS71" s="1580">
        <f t="shared" ref="BDS71" si="8979">BDS59-BDS69</f>
        <v>0</v>
      </c>
      <c r="BDU71" s="1580">
        <f t="shared" ref="BDU71" si="8980">BDU59-BDU69</f>
        <v>0</v>
      </c>
      <c r="BDW71" s="1580">
        <f t="shared" ref="BDW71" si="8981">BDW59-BDW69</f>
        <v>0</v>
      </c>
      <c r="BDY71" s="1580">
        <f t="shared" ref="BDY71" si="8982">BDY59-BDY69</f>
        <v>0</v>
      </c>
      <c r="BEA71" s="1580">
        <f t="shared" ref="BEA71" si="8983">BEA59-BEA69</f>
        <v>0</v>
      </c>
      <c r="BEC71" s="1580">
        <f t="shared" ref="BEC71" si="8984">BEC59-BEC69</f>
        <v>0</v>
      </c>
      <c r="BEE71" s="1580">
        <f t="shared" ref="BEE71" si="8985">BEE59-BEE69</f>
        <v>0</v>
      </c>
      <c r="BEG71" s="1580">
        <f t="shared" ref="BEG71" si="8986">BEG59-BEG69</f>
        <v>0</v>
      </c>
      <c r="BEI71" s="1580">
        <f t="shared" ref="BEI71" si="8987">BEI59-BEI69</f>
        <v>0</v>
      </c>
      <c r="BEK71" s="1580">
        <f t="shared" ref="BEK71" si="8988">BEK59-BEK69</f>
        <v>0</v>
      </c>
      <c r="BEM71" s="1580">
        <f t="shared" ref="BEM71" si="8989">BEM59-BEM69</f>
        <v>0</v>
      </c>
      <c r="BEO71" s="1580">
        <f t="shared" ref="BEO71" si="8990">BEO59-BEO69</f>
        <v>0</v>
      </c>
      <c r="BEQ71" s="1580">
        <f t="shared" ref="BEQ71" si="8991">BEQ59-BEQ69</f>
        <v>0</v>
      </c>
      <c r="BES71" s="1580">
        <f t="shared" ref="BES71" si="8992">BES59-BES69</f>
        <v>0</v>
      </c>
      <c r="BEU71" s="1580">
        <f t="shared" ref="BEU71" si="8993">BEU59-BEU69</f>
        <v>0</v>
      </c>
      <c r="BEW71" s="1580">
        <f t="shared" ref="BEW71" si="8994">BEW59-BEW69</f>
        <v>0</v>
      </c>
      <c r="BEY71" s="1580">
        <f t="shared" ref="BEY71" si="8995">BEY59-BEY69</f>
        <v>0</v>
      </c>
      <c r="BFA71" s="1580">
        <f t="shared" ref="BFA71" si="8996">BFA59-BFA69</f>
        <v>0</v>
      </c>
      <c r="BFC71" s="1580">
        <f t="shared" ref="BFC71" si="8997">BFC59-BFC69</f>
        <v>0</v>
      </c>
      <c r="BFE71" s="1580">
        <f t="shared" ref="BFE71" si="8998">BFE59-BFE69</f>
        <v>0</v>
      </c>
      <c r="BFG71" s="1580">
        <f t="shared" ref="BFG71" si="8999">BFG59-BFG69</f>
        <v>0</v>
      </c>
      <c r="BFI71" s="1580">
        <f t="shared" ref="BFI71" si="9000">BFI59-BFI69</f>
        <v>0</v>
      </c>
      <c r="BFK71" s="1580">
        <f t="shared" ref="BFK71" si="9001">BFK59-BFK69</f>
        <v>0</v>
      </c>
      <c r="BFM71" s="1580">
        <f t="shared" ref="BFM71" si="9002">BFM59-BFM69</f>
        <v>0</v>
      </c>
      <c r="BFO71" s="1580">
        <f t="shared" ref="BFO71" si="9003">BFO59-BFO69</f>
        <v>0</v>
      </c>
      <c r="BFQ71" s="1580">
        <f t="shared" ref="BFQ71" si="9004">BFQ59-BFQ69</f>
        <v>0</v>
      </c>
      <c r="BFS71" s="1580">
        <f t="shared" ref="BFS71" si="9005">BFS59-BFS69</f>
        <v>0</v>
      </c>
      <c r="BFU71" s="1580">
        <f t="shared" ref="BFU71" si="9006">BFU59-BFU69</f>
        <v>0</v>
      </c>
      <c r="BFW71" s="1580">
        <f t="shared" ref="BFW71" si="9007">BFW59-BFW69</f>
        <v>0</v>
      </c>
      <c r="BFY71" s="1580">
        <f t="shared" ref="BFY71" si="9008">BFY59-BFY69</f>
        <v>0</v>
      </c>
      <c r="BGA71" s="1580">
        <f t="shared" ref="BGA71" si="9009">BGA59-BGA69</f>
        <v>0</v>
      </c>
      <c r="BGC71" s="1580">
        <f t="shared" ref="BGC71" si="9010">BGC59-BGC69</f>
        <v>0</v>
      </c>
      <c r="BGE71" s="1580">
        <f t="shared" ref="BGE71" si="9011">BGE59-BGE69</f>
        <v>0</v>
      </c>
      <c r="BGG71" s="1580">
        <f t="shared" ref="BGG71" si="9012">BGG59-BGG69</f>
        <v>0</v>
      </c>
      <c r="BGI71" s="1580">
        <f t="shared" ref="BGI71" si="9013">BGI59-BGI69</f>
        <v>0</v>
      </c>
      <c r="BGK71" s="1580">
        <f t="shared" ref="BGK71" si="9014">BGK59-BGK69</f>
        <v>0</v>
      </c>
      <c r="BGM71" s="1580">
        <f t="shared" ref="BGM71" si="9015">BGM59-BGM69</f>
        <v>0</v>
      </c>
      <c r="BGO71" s="1580">
        <f t="shared" ref="BGO71" si="9016">BGO59-BGO69</f>
        <v>0</v>
      </c>
      <c r="BGQ71" s="1580">
        <f t="shared" ref="BGQ71" si="9017">BGQ59-BGQ69</f>
        <v>0</v>
      </c>
      <c r="BGS71" s="1580">
        <f t="shared" ref="BGS71" si="9018">BGS59-BGS69</f>
        <v>0</v>
      </c>
      <c r="BGU71" s="1580">
        <f t="shared" ref="BGU71" si="9019">BGU59-BGU69</f>
        <v>0</v>
      </c>
      <c r="BGW71" s="1580">
        <f t="shared" ref="BGW71" si="9020">BGW59-BGW69</f>
        <v>0</v>
      </c>
      <c r="BGY71" s="1580">
        <f t="shared" ref="BGY71" si="9021">BGY59-BGY69</f>
        <v>0</v>
      </c>
      <c r="BHA71" s="1580">
        <f t="shared" ref="BHA71" si="9022">BHA59-BHA69</f>
        <v>0</v>
      </c>
      <c r="BHC71" s="1580">
        <f t="shared" ref="BHC71" si="9023">BHC59-BHC69</f>
        <v>0</v>
      </c>
      <c r="BHE71" s="1580">
        <f t="shared" ref="BHE71" si="9024">BHE59-BHE69</f>
        <v>0</v>
      </c>
      <c r="BHG71" s="1580">
        <f t="shared" ref="BHG71" si="9025">BHG59-BHG69</f>
        <v>0</v>
      </c>
      <c r="BHI71" s="1580">
        <f t="shared" ref="BHI71" si="9026">BHI59-BHI69</f>
        <v>0</v>
      </c>
      <c r="BHK71" s="1580">
        <f t="shared" ref="BHK71" si="9027">BHK59-BHK69</f>
        <v>0</v>
      </c>
      <c r="BHM71" s="1580">
        <f t="shared" ref="BHM71" si="9028">BHM59-BHM69</f>
        <v>0</v>
      </c>
      <c r="BHO71" s="1580">
        <f t="shared" ref="BHO71" si="9029">BHO59-BHO69</f>
        <v>0</v>
      </c>
      <c r="BHQ71" s="1580">
        <f t="shared" ref="BHQ71" si="9030">BHQ59-BHQ69</f>
        <v>0</v>
      </c>
      <c r="BHS71" s="1580">
        <f t="shared" ref="BHS71" si="9031">BHS59-BHS69</f>
        <v>0</v>
      </c>
      <c r="BHU71" s="1580">
        <f t="shared" ref="BHU71" si="9032">BHU59-BHU69</f>
        <v>0</v>
      </c>
      <c r="BHW71" s="1580">
        <f t="shared" ref="BHW71" si="9033">BHW59-BHW69</f>
        <v>0</v>
      </c>
      <c r="BHY71" s="1580">
        <f t="shared" ref="BHY71" si="9034">BHY59-BHY69</f>
        <v>0</v>
      </c>
      <c r="BIA71" s="1580">
        <f t="shared" ref="BIA71" si="9035">BIA59-BIA69</f>
        <v>0</v>
      </c>
      <c r="BIC71" s="1580">
        <f t="shared" ref="BIC71" si="9036">BIC59-BIC69</f>
        <v>0</v>
      </c>
      <c r="BIE71" s="1580">
        <f t="shared" ref="BIE71" si="9037">BIE59-BIE69</f>
        <v>0</v>
      </c>
      <c r="BIG71" s="1580">
        <f t="shared" ref="BIG71" si="9038">BIG59-BIG69</f>
        <v>0</v>
      </c>
      <c r="BII71" s="1580">
        <f t="shared" ref="BII71" si="9039">BII59-BII69</f>
        <v>0</v>
      </c>
      <c r="BIK71" s="1580">
        <f t="shared" ref="BIK71" si="9040">BIK59-BIK69</f>
        <v>0</v>
      </c>
      <c r="BIM71" s="1580">
        <f t="shared" ref="BIM71" si="9041">BIM59-BIM69</f>
        <v>0</v>
      </c>
      <c r="BIO71" s="1580">
        <f t="shared" ref="BIO71" si="9042">BIO59-BIO69</f>
        <v>0</v>
      </c>
      <c r="BIQ71" s="1580">
        <f t="shared" ref="BIQ71" si="9043">BIQ59-BIQ69</f>
        <v>0</v>
      </c>
      <c r="BIS71" s="1580">
        <f t="shared" ref="BIS71" si="9044">BIS59-BIS69</f>
        <v>0</v>
      </c>
      <c r="BIU71" s="1580">
        <f t="shared" ref="BIU71" si="9045">BIU59-BIU69</f>
        <v>0</v>
      </c>
      <c r="BIW71" s="1580">
        <f t="shared" ref="BIW71" si="9046">BIW59-BIW69</f>
        <v>0</v>
      </c>
      <c r="BIY71" s="1580">
        <f t="shared" ref="BIY71" si="9047">BIY59-BIY69</f>
        <v>0</v>
      </c>
      <c r="BJA71" s="1580">
        <f t="shared" ref="BJA71" si="9048">BJA59-BJA69</f>
        <v>0</v>
      </c>
      <c r="BJC71" s="1580">
        <f t="shared" ref="BJC71" si="9049">BJC59-BJC69</f>
        <v>0</v>
      </c>
      <c r="BJE71" s="1580">
        <f t="shared" ref="BJE71" si="9050">BJE59-BJE69</f>
        <v>0</v>
      </c>
      <c r="BJG71" s="1580">
        <f t="shared" ref="BJG71" si="9051">BJG59-BJG69</f>
        <v>0</v>
      </c>
      <c r="BJI71" s="1580">
        <f t="shared" ref="BJI71" si="9052">BJI59-BJI69</f>
        <v>0</v>
      </c>
      <c r="BJK71" s="1580">
        <f t="shared" ref="BJK71" si="9053">BJK59-BJK69</f>
        <v>0</v>
      </c>
      <c r="BJM71" s="1580">
        <f t="shared" ref="BJM71" si="9054">BJM59-BJM69</f>
        <v>0</v>
      </c>
      <c r="BJO71" s="1580">
        <f t="shared" ref="BJO71" si="9055">BJO59-BJO69</f>
        <v>0</v>
      </c>
      <c r="BJQ71" s="1580">
        <f t="shared" ref="BJQ71" si="9056">BJQ59-BJQ69</f>
        <v>0</v>
      </c>
      <c r="BJS71" s="1580">
        <f t="shared" ref="BJS71" si="9057">BJS59-BJS69</f>
        <v>0</v>
      </c>
      <c r="BJU71" s="1580">
        <f t="shared" ref="BJU71" si="9058">BJU59-BJU69</f>
        <v>0</v>
      </c>
      <c r="BJW71" s="1580">
        <f t="shared" ref="BJW71" si="9059">BJW59-BJW69</f>
        <v>0</v>
      </c>
      <c r="BJY71" s="1580">
        <f t="shared" ref="BJY71" si="9060">BJY59-BJY69</f>
        <v>0</v>
      </c>
      <c r="BKA71" s="1580">
        <f t="shared" ref="BKA71" si="9061">BKA59-BKA69</f>
        <v>0</v>
      </c>
      <c r="BKC71" s="1580">
        <f t="shared" ref="BKC71" si="9062">BKC59-BKC69</f>
        <v>0</v>
      </c>
      <c r="BKE71" s="1580">
        <f t="shared" ref="BKE71" si="9063">BKE59-BKE69</f>
        <v>0</v>
      </c>
      <c r="BKG71" s="1580">
        <f t="shared" ref="BKG71" si="9064">BKG59-BKG69</f>
        <v>0</v>
      </c>
      <c r="BKI71" s="1580">
        <f t="shared" ref="BKI71" si="9065">BKI59-BKI69</f>
        <v>0</v>
      </c>
      <c r="BKK71" s="1580">
        <f t="shared" ref="BKK71" si="9066">BKK59-BKK69</f>
        <v>0</v>
      </c>
      <c r="BKM71" s="1580">
        <f t="shared" ref="BKM71" si="9067">BKM59-BKM69</f>
        <v>0</v>
      </c>
      <c r="BKO71" s="1580">
        <f t="shared" ref="BKO71" si="9068">BKO59-BKO69</f>
        <v>0</v>
      </c>
      <c r="BKQ71" s="1580">
        <f t="shared" ref="BKQ71" si="9069">BKQ59-BKQ69</f>
        <v>0</v>
      </c>
      <c r="BKS71" s="1580">
        <f t="shared" ref="BKS71" si="9070">BKS59-BKS69</f>
        <v>0</v>
      </c>
      <c r="BKU71" s="1580">
        <f t="shared" ref="BKU71" si="9071">BKU59-BKU69</f>
        <v>0</v>
      </c>
      <c r="BKW71" s="1580">
        <f t="shared" ref="BKW71" si="9072">BKW59-BKW69</f>
        <v>0</v>
      </c>
      <c r="BKY71" s="1580">
        <f t="shared" ref="BKY71" si="9073">BKY59-BKY69</f>
        <v>0</v>
      </c>
      <c r="BLA71" s="1580">
        <f t="shared" ref="BLA71" si="9074">BLA59-BLA69</f>
        <v>0</v>
      </c>
      <c r="BLC71" s="1580">
        <f t="shared" ref="BLC71" si="9075">BLC59-BLC69</f>
        <v>0</v>
      </c>
      <c r="BLE71" s="1580">
        <f t="shared" ref="BLE71" si="9076">BLE59-BLE69</f>
        <v>0</v>
      </c>
      <c r="BLG71" s="1580">
        <f t="shared" ref="BLG71" si="9077">BLG59-BLG69</f>
        <v>0</v>
      </c>
      <c r="BLI71" s="1580">
        <f t="shared" ref="BLI71" si="9078">BLI59-BLI69</f>
        <v>0</v>
      </c>
      <c r="BLK71" s="1580">
        <f t="shared" ref="BLK71" si="9079">BLK59-BLK69</f>
        <v>0</v>
      </c>
      <c r="BLM71" s="1580">
        <f t="shared" ref="BLM71" si="9080">BLM59-BLM69</f>
        <v>0</v>
      </c>
      <c r="BLO71" s="1580">
        <f t="shared" ref="BLO71" si="9081">BLO59-BLO69</f>
        <v>0</v>
      </c>
      <c r="BLQ71" s="1580">
        <f t="shared" ref="BLQ71" si="9082">BLQ59-BLQ69</f>
        <v>0</v>
      </c>
      <c r="BLS71" s="1580">
        <f t="shared" ref="BLS71" si="9083">BLS59-BLS69</f>
        <v>0</v>
      </c>
      <c r="BLU71" s="1580">
        <f t="shared" ref="BLU71" si="9084">BLU59-BLU69</f>
        <v>0</v>
      </c>
      <c r="BLW71" s="1580">
        <f t="shared" ref="BLW71" si="9085">BLW59-BLW69</f>
        <v>0</v>
      </c>
      <c r="BLY71" s="1580">
        <f t="shared" ref="BLY71" si="9086">BLY59-BLY69</f>
        <v>0</v>
      </c>
      <c r="BMA71" s="1580">
        <f t="shared" ref="BMA71" si="9087">BMA59-BMA69</f>
        <v>0</v>
      </c>
      <c r="BMC71" s="1580">
        <f t="shared" ref="BMC71" si="9088">BMC59-BMC69</f>
        <v>0</v>
      </c>
      <c r="BME71" s="1580">
        <f t="shared" ref="BME71" si="9089">BME59-BME69</f>
        <v>0</v>
      </c>
      <c r="BMG71" s="1580">
        <f t="shared" ref="BMG71" si="9090">BMG59-BMG69</f>
        <v>0</v>
      </c>
      <c r="BMI71" s="1580">
        <f t="shared" ref="BMI71" si="9091">BMI59-BMI69</f>
        <v>0</v>
      </c>
      <c r="BMK71" s="1580">
        <f t="shared" ref="BMK71" si="9092">BMK59-BMK69</f>
        <v>0</v>
      </c>
      <c r="BMM71" s="1580">
        <f t="shared" ref="BMM71" si="9093">BMM59-BMM69</f>
        <v>0</v>
      </c>
      <c r="BMO71" s="1580">
        <f t="shared" ref="BMO71" si="9094">BMO59-BMO69</f>
        <v>0</v>
      </c>
      <c r="BMQ71" s="1580">
        <f t="shared" ref="BMQ71" si="9095">BMQ59-BMQ69</f>
        <v>0</v>
      </c>
      <c r="BMS71" s="1580">
        <f t="shared" ref="BMS71" si="9096">BMS59-BMS69</f>
        <v>0</v>
      </c>
      <c r="BMU71" s="1580">
        <f t="shared" ref="BMU71" si="9097">BMU59-BMU69</f>
        <v>0</v>
      </c>
      <c r="BMW71" s="1580">
        <f t="shared" ref="BMW71" si="9098">BMW59-BMW69</f>
        <v>0</v>
      </c>
      <c r="BMY71" s="1580">
        <f t="shared" ref="BMY71" si="9099">BMY59-BMY69</f>
        <v>0</v>
      </c>
      <c r="BNA71" s="1580">
        <f t="shared" ref="BNA71" si="9100">BNA59-BNA69</f>
        <v>0</v>
      </c>
      <c r="BNC71" s="1580">
        <f t="shared" ref="BNC71" si="9101">BNC59-BNC69</f>
        <v>0</v>
      </c>
      <c r="BNE71" s="1580">
        <f t="shared" ref="BNE71" si="9102">BNE59-BNE69</f>
        <v>0</v>
      </c>
      <c r="BNG71" s="1580">
        <f t="shared" ref="BNG71" si="9103">BNG59-BNG69</f>
        <v>0</v>
      </c>
      <c r="BNI71" s="1580">
        <f t="shared" ref="BNI71" si="9104">BNI59-BNI69</f>
        <v>0</v>
      </c>
      <c r="BNK71" s="1580">
        <f t="shared" ref="BNK71" si="9105">BNK59-BNK69</f>
        <v>0</v>
      </c>
      <c r="BNM71" s="1580">
        <f t="shared" ref="BNM71" si="9106">BNM59-BNM69</f>
        <v>0</v>
      </c>
      <c r="BNO71" s="1580">
        <f t="shared" ref="BNO71" si="9107">BNO59-BNO69</f>
        <v>0</v>
      </c>
      <c r="BNQ71" s="1580">
        <f t="shared" ref="BNQ71" si="9108">BNQ59-BNQ69</f>
        <v>0</v>
      </c>
      <c r="BNS71" s="1580">
        <f t="shared" ref="BNS71" si="9109">BNS59-BNS69</f>
        <v>0</v>
      </c>
      <c r="BNU71" s="1580">
        <f t="shared" ref="BNU71" si="9110">BNU59-BNU69</f>
        <v>0</v>
      </c>
      <c r="BNW71" s="1580">
        <f t="shared" ref="BNW71" si="9111">BNW59-BNW69</f>
        <v>0</v>
      </c>
      <c r="BNY71" s="1580">
        <f t="shared" ref="BNY71" si="9112">BNY59-BNY69</f>
        <v>0</v>
      </c>
      <c r="BOA71" s="1580">
        <f t="shared" ref="BOA71" si="9113">BOA59-BOA69</f>
        <v>0</v>
      </c>
      <c r="BOC71" s="1580">
        <f t="shared" ref="BOC71" si="9114">BOC59-BOC69</f>
        <v>0</v>
      </c>
      <c r="BOE71" s="1580">
        <f t="shared" ref="BOE71" si="9115">BOE59-BOE69</f>
        <v>0</v>
      </c>
      <c r="BOG71" s="1580">
        <f t="shared" ref="BOG71" si="9116">BOG59-BOG69</f>
        <v>0</v>
      </c>
      <c r="BOI71" s="1580">
        <f t="shared" ref="BOI71" si="9117">BOI59-BOI69</f>
        <v>0</v>
      </c>
      <c r="BOK71" s="1580">
        <f t="shared" ref="BOK71" si="9118">BOK59-BOK69</f>
        <v>0</v>
      </c>
      <c r="BOM71" s="1580">
        <f t="shared" ref="BOM71" si="9119">BOM59-BOM69</f>
        <v>0</v>
      </c>
      <c r="BOO71" s="1580">
        <f t="shared" ref="BOO71" si="9120">BOO59-BOO69</f>
        <v>0</v>
      </c>
      <c r="BOQ71" s="1580">
        <f t="shared" ref="BOQ71" si="9121">BOQ59-BOQ69</f>
        <v>0</v>
      </c>
      <c r="BOS71" s="1580">
        <f t="shared" ref="BOS71" si="9122">BOS59-BOS69</f>
        <v>0</v>
      </c>
      <c r="BOU71" s="1580">
        <f t="shared" ref="BOU71" si="9123">BOU59-BOU69</f>
        <v>0</v>
      </c>
      <c r="BOW71" s="1580">
        <f t="shared" ref="BOW71" si="9124">BOW59-BOW69</f>
        <v>0</v>
      </c>
      <c r="BOY71" s="1580">
        <f t="shared" ref="BOY71" si="9125">BOY59-BOY69</f>
        <v>0</v>
      </c>
      <c r="BPA71" s="1580">
        <f t="shared" ref="BPA71" si="9126">BPA59-BPA69</f>
        <v>0</v>
      </c>
      <c r="BPC71" s="1580">
        <f t="shared" ref="BPC71" si="9127">BPC59-BPC69</f>
        <v>0</v>
      </c>
      <c r="BPE71" s="1580">
        <f t="shared" ref="BPE71" si="9128">BPE59-BPE69</f>
        <v>0</v>
      </c>
      <c r="BPG71" s="1580">
        <f t="shared" ref="BPG71" si="9129">BPG59-BPG69</f>
        <v>0</v>
      </c>
      <c r="BPI71" s="1580">
        <f t="shared" ref="BPI71" si="9130">BPI59-BPI69</f>
        <v>0</v>
      </c>
      <c r="BPK71" s="1580">
        <f t="shared" ref="BPK71" si="9131">BPK59-BPK69</f>
        <v>0</v>
      </c>
      <c r="BPM71" s="1580">
        <f t="shared" ref="BPM71" si="9132">BPM59-BPM69</f>
        <v>0</v>
      </c>
      <c r="BPO71" s="1580">
        <f t="shared" ref="BPO71" si="9133">BPO59-BPO69</f>
        <v>0</v>
      </c>
      <c r="BPQ71" s="1580">
        <f t="shared" ref="BPQ71" si="9134">BPQ59-BPQ69</f>
        <v>0</v>
      </c>
      <c r="BPS71" s="1580">
        <f t="shared" ref="BPS71" si="9135">BPS59-BPS69</f>
        <v>0</v>
      </c>
      <c r="BPU71" s="1580">
        <f t="shared" ref="BPU71" si="9136">BPU59-BPU69</f>
        <v>0</v>
      </c>
      <c r="BPW71" s="1580">
        <f t="shared" ref="BPW71" si="9137">BPW59-BPW69</f>
        <v>0</v>
      </c>
      <c r="BPY71" s="1580">
        <f t="shared" ref="BPY71" si="9138">BPY59-BPY69</f>
        <v>0</v>
      </c>
      <c r="BQA71" s="1580">
        <f t="shared" ref="BQA71" si="9139">BQA59-BQA69</f>
        <v>0</v>
      </c>
      <c r="BQC71" s="1580">
        <f t="shared" ref="BQC71" si="9140">BQC59-BQC69</f>
        <v>0</v>
      </c>
      <c r="BQE71" s="1580">
        <f t="shared" ref="BQE71" si="9141">BQE59-BQE69</f>
        <v>0</v>
      </c>
      <c r="BQG71" s="1580">
        <f t="shared" ref="BQG71" si="9142">BQG59-BQG69</f>
        <v>0</v>
      </c>
      <c r="BQI71" s="1580">
        <f t="shared" ref="BQI71" si="9143">BQI59-BQI69</f>
        <v>0</v>
      </c>
      <c r="BQK71" s="1580">
        <f t="shared" ref="BQK71" si="9144">BQK59-BQK69</f>
        <v>0</v>
      </c>
      <c r="BQM71" s="1580">
        <f t="shared" ref="BQM71" si="9145">BQM59-BQM69</f>
        <v>0</v>
      </c>
      <c r="BQO71" s="1580">
        <f t="shared" ref="BQO71" si="9146">BQO59-BQO69</f>
        <v>0</v>
      </c>
      <c r="BQQ71" s="1580">
        <f t="shared" ref="BQQ71" si="9147">BQQ59-BQQ69</f>
        <v>0</v>
      </c>
      <c r="BQS71" s="1580">
        <f t="shared" ref="BQS71" si="9148">BQS59-BQS69</f>
        <v>0</v>
      </c>
      <c r="BQU71" s="1580">
        <f t="shared" ref="BQU71" si="9149">BQU59-BQU69</f>
        <v>0</v>
      </c>
      <c r="BQW71" s="1580">
        <f t="shared" ref="BQW71" si="9150">BQW59-BQW69</f>
        <v>0</v>
      </c>
      <c r="BQY71" s="1580">
        <f t="shared" ref="BQY71" si="9151">BQY59-BQY69</f>
        <v>0</v>
      </c>
      <c r="BRA71" s="1580">
        <f t="shared" ref="BRA71" si="9152">BRA59-BRA69</f>
        <v>0</v>
      </c>
      <c r="BRC71" s="1580">
        <f t="shared" ref="BRC71" si="9153">BRC59-BRC69</f>
        <v>0</v>
      </c>
      <c r="BRE71" s="1580">
        <f t="shared" ref="BRE71" si="9154">BRE59-BRE69</f>
        <v>0</v>
      </c>
      <c r="BRG71" s="1580">
        <f t="shared" ref="BRG71" si="9155">BRG59-BRG69</f>
        <v>0</v>
      </c>
      <c r="BRI71" s="1580">
        <f t="shared" ref="BRI71" si="9156">BRI59-BRI69</f>
        <v>0</v>
      </c>
      <c r="BRK71" s="1580">
        <f t="shared" ref="BRK71" si="9157">BRK59-BRK69</f>
        <v>0</v>
      </c>
      <c r="BRM71" s="1580">
        <f t="shared" ref="BRM71" si="9158">BRM59-BRM69</f>
        <v>0</v>
      </c>
      <c r="BRO71" s="1580">
        <f t="shared" ref="BRO71" si="9159">BRO59-BRO69</f>
        <v>0</v>
      </c>
      <c r="BRQ71" s="1580">
        <f t="shared" ref="BRQ71" si="9160">BRQ59-BRQ69</f>
        <v>0</v>
      </c>
      <c r="BRS71" s="1580">
        <f t="shared" ref="BRS71" si="9161">BRS59-BRS69</f>
        <v>0</v>
      </c>
      <c r="BRU71" s="1580">
        <f t="shared" ref="BRU71" si="9162">BRU59-BRU69</f>
        <v>0</v>
      </c>
      <c r="BRW71" s="1580">
        <f t="shared" ref="BRW71" si="9163">BRW59-BRW69</f>
        <v>0</v>
      </c>
      <c r="BRY71" s="1580">
        <f t="shared" ref="BRY71" si="9164">BRY59-BRY69</f>
        <v>0</v>
      </c>
      <c r="BSA71" s="1580">
        <f t="shared" ref="BSA71" si="9165">BSA59-BSA69</f>
        <v>0</v>
      </c>
      <c r="BSC71" s="1580">
        <f t="shared" ref="BSC71" si="9166">BSC59-BSC69</f>
        <v>0</v>
      </c>
      <c r="BSE71" s="1580">
        <f t="shared" ref="BSE71" si="9167">BSE59-BSE69</f>
        <v>0</v>
      </c>
      <c r="BSG71" s="1580">
        <f t="shared" ref="BSG71" si="9168">BSG59-BSG69</f>
        <v>0</v>
      </c>
      <c r="BSI71" s="1580">
        <f t="shared" ref="BSI71" si="9169">BSI59-BSI69</f>
        <v>0</v>
      </c>
      <c r="BSK71" s="1580">
        <f t="shared" ref="BSK71" si="9170">BSK59-BSK69</f>
        <v>0</v>
      </c>
      <c r="BSM71" s="1580">
        <f t="shared" ref="BSM71" si="9171">BSM59-BSM69</f>
        <v>0</v>
      </c>
      <c r="BSO71" s="1580">
        <f t="shared" ref="BSO71" si="9172">BSO59-BSO69</f>
        <v>0</v>
      </c>
      <c r="BSQ71" s="1580">
        <f t="shared" ref="BSQ71" si="9173">BSQ59-BSQ69</f>
        <v>0</v>
      </c>
      <c r="BSS71" s="1580">
        <f t="shared" ref="BSS71" si="9174">BSS59-BSS69</f>
        <v>0</v>
      </c>
      <c r="BSU71" s="1580">
        <f t="shared" ref="BSU71" si="9175">BSU59-BSU69</f>
        <v>0</v>
      </c>
      <c r="BSW71" s="1580">
        <f t="shared" ref="BSW71" si="9176">BSW59-BSW69</f>
        <v>0</v>
      </c>
      <c r="BSY71" s="1580">
        <f t="shared" ref="BSY71" si="9177">BSY59-BSY69</f>
        <v>0</v>
      </c>
      <c r="BTA71" s="1580">
        <f t="shared" ref="BTA71" si="9178">BTA59-BTA69</f>
        <v>0</v>
      </c>
      <c r="BTC71" s="1580">
        <f t="shared" ref="BTC71" si="9179">BTC59-BTC69</f>
        <v>0</v>
      </c>
      <c r="BTE71" s="1580">
        <f t="shared" ref="BTE71" si="9180">BTE59-BTE69</f>
        <v>0</v>
      </c>
      <c r="BTG71" s="1580">
        <f t="shared" ref="BTG71" si="9181">BTG59-BTG69</f>
        <v>0</v>
      </c>
      <c r="BTI71" s="1580">
        <f t="shared" ref="BTI71" si="9182">BTI59-BTI69</f>
        <v>0</v>
      </c>
      <c r="BTK71" s="1580">
        <f t="shared" ref="BTK71" si="9183">BTK59-BTK69</f>
        <v>0</v>
      </c>
      <c r="BTM71" s="1580">
        <f t="shared" ref="BTM71" si="9184">BTM59-BTM69</f>
        <v>0</v>
      </c>
      <c r="BTO71" s="1580">
        <f t="shared" ref="BTO71" si="9185">BTO59-BTO69</f>
        <v>0</v>
      </c>
      <c r="BTQ71" s="1580">
        <f t="shared" ref="BTQ71" si="9186">BTQ59-BTQ69</f>
        <v>0</v>
      </c>
      <c r="BTS71" s="1580">
        <f t="shared" ref="BTS71" si="9187">BTS59-BTS69</f>
        <v>0</v>
      </c>
      <c r="BTU71" s="1580">
        <f t="shared" ref="BTU71" si="9188">BTU59-BTU69</f>
        <v>0</v>
      </c>
      <c r="BTW71" s="1580">
        <f t="shared" ref="BTW71" si="9189">BTW59-BTW69</f>
        <v>0</v>
      </c>
      <c r="BTY71" s="1580">
        <f t="shared" ref="BTY71" si="9190">BTY59-BTY69</f>
        <v>0</v>
      </c>
      <c r="BUA71" s="1580">
        <f t="shared" ref="BUA71" si="9191">BUA59-BUA69</f>
        <v>0</v>
      </c>
      <c r="BUC71" s="1580">
        <f t="shared" ref="BUC71" si="9192">BUC59-BUC69</f>
        <v>0</v>
      </c>
      <c r="BUE71" s="1580">
        <f t="shared" ref="BUE71" si="9193">BUE59-BUE69</f>
        <v>0</v>
      </c>
      <c r="BUG71" s="1580">
        <f t="shared" ref="BUG71" si="9194">BUG59-BUG69</f>
        <v>0</v>
      </c>
      <c r="BUI71" s="1580">
        <f t="shared" ref="BUI71" si="9195">BUI59-BUI69</f>
        <v>0</v>
      </c>
      <c r="BUK71" s="1580">
        <f t="shared" ref="BUK71" si="9196">BUK59-BUK69</f>
        <v>0</v>
      </c>
      <c r="BUM71" s="1580">
        <f t="shared" ref="BUM71" si="9197">BUM59-BUM69</f>
        <v>0</v>
      </c>
      <c r="BUO71" s="1580">
        <f t="shared" ref="BUO71" si="9198">BUO59-BUO69</f>
        <v>0</v>
      </c>
      <c r="BUQ71" s="1580">
        <f t="shared" ref="BUQ71" si="9199">BUQ59-BUQ69</f>
        <v>0</v>
      </c>
      <c r="BUS71" s="1580">
        <f t="shared" ref="BUS71" si="9200">BUS59-BUS69</f>
        <v>0</v>
      </c>
      <c r="BUU71" s="1580">
        <f t="shared" ref="BUU71" si="9201">BUU59-BUU69</f>
        <v>0</v>
      </c>
      <c r="BUW71" s="1580">
        <f t="shared" ref="BUW71" si="9202">BUW59-BUW69</f>
        <v>0</v>
      </c>
      <c r="BUY71" s="1580">
        <f t="shared" ref="BUY71" si="9203">BUY59-BUY69</f>
        <v>0</v>
      </c>
      <c r="BVA71" s="1580">
        <f t="shared" ref="BVA71" si="9204">BVA59-BVA69</f>
        <v>0</v>
      </c>
      <c r="BVC71" s="1580">
        <f t="shared" ref="BVC71" si="9205">BVC59-BVC69</f>
        <v>0</v>
      </c>
      <c r="BVE71" s="1580">
        <f t="shared" ref="BVE71" si="9206">BVE59-BVE69</f>
        <v>0</v>
      </c>
      <c r="BVG71" s="1580">
        <f t="shared" ref="BVG71" si="9207">BVG59-BVG69</f>
        <v>0</v>
      </c>
      <c r="BVI71" s="1580">
        <f t="shared" ref="BVI71" si="9208">BVI59-BVI69</f>
        <v>0</v>
      </c>
      <c r="BVK71" s="1580">
        <f t="shared" ref="BVK71" si="9209">BVK59-BVK69</f>
        <v>0</v>
      </c>
      <c r="BVM71" s="1580">
        <f t="shared" ref="BVM71" si="9210">BVM59-BVM69</f>
        <v>0</v>
      </c>
      <c r="BVO71" s="1580">
        <f t="shared" ref="BVO71" si="9211">BVO59-BVO69</f>
        <v>0</v>
      </c>
      <c r="BVQ71" s="1580">
        <f t="shared" ref="BVQ71" si="9212">BVQ59-BVQ69</f>
        <v>0</v>
      </c>
      <c r="BVS71" s="1580">
        <f t="shared" ref="BVS71" si="9213">BVS59-BVS69</f>
        <v>0</v>
      </c>
      <c r="BVU71" s="1580">
        <f t="shared" ref="BVU71" si="9214">BVU59-BVU69</f>
        <v>0</v>
      </c>
      <c r="BVW71" s="1580">
        <f t="shared" ref="BVW71" si="9215">BVW59-BVW69</f>
        <v>0</v>
      </c>
      <c r="BVY71" s="1580">
        <f t="shared" ref="BVY71" si="9216">BVY59-BVY69</f>
        <v>0</v>
      </c>
      <c r="BWA71" s="1580">
        <f t="shared" ref="BWA71" si="9217">BWA59-BWA69</f>
        <v>0</v>
      </c>
      <c r="BWC71" s="1580">
        <f t="shared" ref="BWC71" si="9218">BWC59-BWC69</f>
        <v>0</v>
      </c>
      <c r="BWE71" s="1580">
        <f t="shared" ref="BWE71" si="9219">BWE59-BWE69</f>
        <v>0</v>
      </c>
      <c r="BWG71" s="1580">
        <f t="shared" ref="BWG71" si="9220">BWG59-BWG69</f>
        <v>0</v>
      </c>
      <c r="BWI71" s="1580">
        <f t="shared" ref="BWI71" si="9221">BWI59-BWI69</f>
        <v>0</v>
      </c>
      <c r="BWK71" s="1580">
        <f t="shared" ref="BWK71" si="9222">BWK59-BWK69</f>
        <v>0</v>
      </c>
      <c r="BWM71" s="1580">
        <f t="shared" ref="BWM71" si="9223">BWM59-BWM69</f>
        <v>0</v>
      </c>
      <c r="BWO71" s="1580">
        <f t="shared" ref="BWO71" si="9224">BWO59-BWO69</f>
        <v>0</v>
      </c>
      <c r="BWQ71" s="1580">
        <f t="shared" ref="BWQ71" si="9225">BWQ59-BWQ69</f>
        <v>0</v>
      </c>
      <c r="BWS71" s="1580">
        <f t="shared" ref="BWS71" si="9226">BWS59-BWS69</f>
        <v>0</v>
      </c>
      <c r="BWU71" s="1580">
        <f t="shared" ref="BWU71" si="9227">BWU59-BWU69</f>
        <v>0</v>
      </c>
      <c r="BWW71" s="1580">
        <f t="shared" ref="BWW71" si="9228">BWW59-BWW69</f>
        <v>0</v>
      </c>
      <c r="BWY71" s="1580">
        <f t="shared" ref="BWY71" si="9229">BWY59-BWY69</f>
        <v>0</v>
      </c>
      <c r="BXA71" s="1580">
        <f t="shared" ref="BXA71" si="9230">BXA59-BXA69</f>
        <v>0</v>
      </c>
      <c r="BXC71" s="1580">
        <f t="shared" ref="BXC71" si="9231">BXC59-BXC69</f>
        <v>0</v>
      </c>
      <c r="BXE71" s="1580">
        <f t="shared" ref="BXE71" si="9232">BXE59-BXE69</f>
        <v>0</v>
      </c>
      <c r="BXG71" s="1580">
        <f t="shared" ref="BXG71" si="9233">BXG59-BXG69</f>
        <v>0</v>
      </c>
      <c r="BXI71" s="1580">
        <f t="shared" ref="BXI71" si="9234">BXI59-BXI69</f>
        <v>0</v>
      </c>
      <c r="BXK71" s="1580">
        <f t="shared" ref="BXK71" si="9235">BXK59-BXK69</f>
        <v>0</v>
      </c>
      <c r="BXM71" s="1580">
        <f t="shared" ref="BXM71" si="9236">BXM59-BXM69</f>
        <v>0</v>
      </c>
      <c r="BXO71" s="1580">
        <f t="shared" ref="BXO71" si="9237">BXO59-BXO69</f>
        <v>0</v>
      </c>
      <c r="BXQ71" s="1580">
        <f t="shared" ref="BXQ71" si="9238">BXQ59-BXQ69</f>
        <v>0</v>
      </c>
      <c r="BXS71" s="1580">
        <f t="shared" ref="BXS71" si="9239">BXS59-BXS69</f>
        <v>0</v>
      </c>
      <c r="BXU71" s="1580">
        <f t="shared" ref="BXU71" si="9240">BXU59-BXU69</f>
        <v>0</v>
      </c>
      <c r="BXW71" s="1580">
        <f t="shared" ref="BXW71" si="9241">BXW59-BXW69</f>
        <v>0</v>
      </c>
      <c r="BXY71" s="1580">
        <f t="shared" ref="BXY71" si="9242">BXY59-BXY69</f>
        <v>0</v>
      </c>
      <c r="BYA71" s="1580">
        <f t="shared" ref="BYA71" si="9243">BYA59-BYA69</f>
        <v>0</v>
      </c>
      <c r="BYC71" s="1580">
        <f t="shared" ref="BYC71" si="9244">BYC59-BYC69</f>
        <v>0</v>
      </c>
      <c r="BYE71" s="1580">
        <f t="shared" ref="BYE71" si="9245">BYE59-BYE69</f>
        <v>0</v>
      </c>
      <c r="BYG71" s="1580">
        <f t="shared" ref="BYG71" si="9246">BYG59-BYG69</f>
        <v>0</v>
      </c>
      <c r="BYI71" s="1580">
        <f t="shared" ref="BYI71" si="9247">BYI59-BYI69</f>
        <v>0</v>
      </c>
      <c r="BYK71" s="1580">
        <f t="shared" ref="BYK71" si="9248">BYK59-BYK69</f>
        <v>0</v>
      </c>
      <c r="BYM71" s="1580">
        <f t="shared" ref="BYM71" si="9249">BYM59-BYM69</f>
        <v>0</v>
      </c>
      <c r="BYO71" s="1580">
        <f t="shared" ref="BYO71" si="9250">BYO59-BYO69</f>
        <v>0</v>
      </c>
      <c r="BYQ71" s="1580">
        <f t="shared" ref="BYQ71" si="9251">BYQ59-BYQ69</f>
        <v>0</v>
      </c>
      <c r="BYS71" s="1580">
        <f t="shared" ref="BYS71" si="9252">BYS59-BYS69</f>
        <v>0</v>
      </c>
      <c r="BYU71" s="1580">
        <f t="shared" ref="BYU71" si="9253">BYU59-BYU69</f>
        <v>0</v>
      </c>
      <c r="BYW71" s="1580">
        <f t="shared" ref="BYW71" si="9254">BYW59-BYW69</f>
        <v>0</v>
      </c>
      <c r="BYY71" s="1580">
        <f t="shared" ref="BYY71" si="9255">BYY59-BYY69</f>
        <v>0</v>
      </c>
      <c r="BZA71" s="1580">
        <f t="shared" ref="BZA71" si="9256">BZA59-BZA69</f>
        <v>0</v>
      </c>
      <c r="BZC71" s="1580">
        <f t="shared" ref="BZC71" si="9257">BZC59-BZC69</f>
        <v>0</v>
      </c>
      <c r="BZE71" s="1580">
        <f t="shared" ref="BZE71" si="9258">BZE59-BZE69</f>
        <v>0</v>
      </c>
      <c r="BZG71" s="1580">
        <f t="shared" ref="BZG71" si="9259">BZG59-BZG69</f>
        <v>0</v>
      </c>
      <c r="BZI71" s="1580">
        <f t="shared" ref="BZI71" si="9260">BZI59-BZI69</f>
        <v>0</v>
      </c>
      <c r="BZK71" s="1580">
        <f t="shared" ref="BZK71" si="9261">BZK59-BZK69</f>
        <v>0</v>
      </c>
      <c r="BZM71" s="1580">
        <f t="shared" ref="BZM71" si="9262">BZM59-BZM69</f>
        <v>0</v>
      </c>
      <c r="BZO71" s="1580">
        <f t="shared" ref="BZO71" si="9263">BZO59-BZO69</f>
        <v>0</v>
      </c>
      <c r="BZQ71" s="1580">
        <f t="shared" ref="BZQ71" si="9264">BZQ59-BZQ69</f>
        <v>0</v>
      </c>
      <c r="BZS71" s="1580">
        <f t="shared" ref="BZS71" si="9265">BZS59-BZS69</f>
        <v>0</v>
      </c>
      <c r="BZU71" s="1580">
        <f t="shared" ref="BZU71" si="9266">BZU59-BZU69</f>
        <v>0</v>
      </c>
      <c r="BZW71" s="1580">
        <f t="shared" ref="BZW71" si="9267">BZW59-BZW69</f>
        <v>0</v>
      </c>
      <c r="BZY71" s="1580">
        <f t="shared" ref="BZY71" si="9268">BZY59-BZY69</f>
        <v>0</v>
      </c>
      <c r="CAA71" s="1580">
        <f t="shared" ref="CAA71" si="9269">CAA59-CAA69</f>
        <v>0</v>
      </c>
      <c r="CAC71" s="1580">
        <f t="shared" ref="CAC71" si="9270">CAC59-CAC69</f>
        <v>0</v>
      </c>
      <c r="CAE71" s="1580">
        <f t="shared" ref="CAE71" si="9271">CAE59-CAE69</f>
        <v>0</v>
      </c>
      <c r="CAG71" s="1580">
        <f t="shared" ref="CAG71" si="9272">CAG59-CAG69</f>
        <v>0</v>
      </c>
      <c r="CAI71" s="1580">
        <f t="shared" ref="CAI71" si="9273">CAI59-CAI69</f>
        <v>0</v>
      </c>
      <c r="CAK71" s="1580">
        <f t="shared" ref="CAK71" si="9274">CAK59-CAK69</f>
        <v>0</v>
      </c>
      <c r="CAM71" s="1580">
        <f t="shared" ref="CAM71" si="9275">CAM59-CAM69</f>
        <v>0</v>
      </c>
      <c r="CAO71" s="1580">
        <f t="shared" ref="CAO71" si="9276">CAO59-CAO69</f>
        <v>0</v>
      </c>
      <c r="CAQ71" s="1580">
        <f t="shared" ref="CAQ71" si="9277">CAQ59-CAQ69</f>
        <v>0</v>
      </c>
      <c r="CAS71" s="1580">
        <f t="shared" ref="CAS71" si="9278">CAS59-CAS69</f>
        <v>0</v>
      </c>
      <c r="CAU71" s="1580">
        <f t="shared" ref="CAU71" si="9279">CAU59-CAU69</f>
        <v>0</v>
      </c>
      <c r="CAW71" s="1580">
        <f t="shared" ref="CAW71" si="9280">CAW59-CAW69</f>
        <v>0</v>
      </c>
      <c r="CAY71" s="1580">
        <f t="shared" ref="CAY71" si="9281">CAY59-CAY69</f>
        <v>0</v>
      </c>
      <c r="CBA71" s="1580">
        <f t="shared" ref="CBA71" si="9282">CBA59-CBA69</f>
        <v>0</v>
      </c>
      <c r="CBC71" s="1580">
        <f t="shared" ref="CBC71" si="9283">CBC59-CBC69</f>
        <v>0</v>
      </c>
      <c r="CBE71" s="1580">
        <f t="shared" ref="CBE71" si="9284">CBE59-CBE69</f>
        <v>0</v>
      </c>
      <c r="CBG71" s="1580">
        <f t="shared" ref="CBG71" si="9285">CBG59-CBG69</f>
        <v>0</v>
      </c>
      <c r="CBI71" s="1580">
        <f t="shared" ref="CBI71" si="9286">CBI59-CBI69</f>
        <v>0</v>
      </c>
      <c r="CBK71" s="1580">
        <f t="shared" ref="CBK71" si="9287">CBK59-CBK69</f>
        <v>0</v>
      </c>
      <c r="CBM71" s="1580">
        <f t="shared" ref="CBM71" si="9288">CBM59-CBM69</f>
        <v>0</v>
      </c>
      <c r="CBO71" s="1580">
        <f t="shared" ref="CBO71" si="9289">CBO59-CBO69</f>
        <v>0</v>
      </c>
      <c r="CBQ71" s="1580">
        <f t="shared" ref="CBQ71" si="9290">CBQ59-CBQ69</f>
        <v>0</v>
      </c>
      <c r="CBS71" s="1580">
        <f t="shared" ref="CBS71" si="9291">CBS59-CBS69</f>
        <v>0</v>
      </c>
      <c r="CBU71" s="1580">
        <f t="shared" ref="CBU71" si="9292">CBU59-CBU69</f>
        <v>0</v>
      </c>
      <c r="CBW71" s="1580">
        <f t="shared" ref="CBW71" si="9293">CBW59-CBW69</f>
        <v>0</v>
      </c>
      <c r="CBY71" s="1580">
        <f t="shared" ref="CBY71" si="9294">CBY59-CBY69</f>
        <v>0</v>
      </c>
      <c r="CCA71" s="1580">
        <f t="shared" ref="CCA71" si="9295">CCA59-CCA69</f>
        <v>0</v>
      </c>
      <c r="CCC71" s="1580">
        <f t="shared" ref="CCC71" si="9296">CCC59-CCC69</f>
        <v>0</v>
      </c>
      <c r="CCE71" s="1580">
        <f t="shared" ref="CCE71" si="9297">CCE59-CCE69</f>
        <v>0</v>
      </c>
      <c r="CCG71" s="1580">
        <f t="shared" ref="CCG71" si="9298">CCG59-CCG69</f>
        <v>0</v>
      </c>
      <c r="CCI71" s="1580">
        <f t="shared" ref="CCI71" si="9299">CCI59-CCI69</f>
        <v>0</v>
      </c>
      <c r="CCK71" s="1580">
        <f t="shared" ref="CCK71" si="9300">CCK59-CCK69</f>
        <v>0</v>
      </c>
      <c r="CCM71" s="1580">
        <f t="shared" ref="CCM71" si="9301">CCM59-CCM69</f>
        <v>0</v>
      </c>
      <c r="CCO71" s="1580">
        <f t="shared" ref="CCO71" si="9302">CCO59-CCO69</f>
        <v>0</v>
      </c>
      <c r="CCQ71" s="1580">
        <f t="shared" ref="CCQ71" si="9303">CCQ59-CCQ69</f>
        <v>0</v>
      </c>
      <c r="CCS71" s="1580">
        <f t="shared" ref="CCS71" si="9304">CCS59-CCS69</f>
        <v>0</v>
      </c>
      <c r="CCU71" s="1580">
        <f t="shared" ref="CCU71" si="9305">CCU59-CCU69</f>
        <v>0</v>
      </c>
      <c r="CCW71" s="1580">
        <f t="shared" ref="CCW71" si="9306">CCW59-CCW69</f>
        <v>0</v>
      </c>
      <c r="CCY71" s="1580">
        <f t="shared" ref="CCY71" si="9307">CCY59-CCY69</f>
        <v>0</v>
      </c>
      <c r="CDA71" s="1580">
        <f t="shared" ref="CDA71" si="9308">CDA59-CDA69</f>
        <v>0</v>
      </c>
      <c r="CDC71" s="1580">
        <f t="shared" ref="CDC71" si="9309">CDC59-CDC69</f>
        <v>0</v>
      </c>
      <c r="CDE71" s="1580">
        <f t="shared" ref="CDE71" si="9310">CDE59-CDE69</f>
        <v>0</v>
      </c>
      <c r="CDG71" s="1580">
        <f t="shared" ref="CDG71" si="9311">CDG59-CDG69</f>
        <v>0</v>
      </c>
      <c r="CDI71" s="1580">
        <f t="shared" ref="CDI71" si="9312">CDI59-CDI69</f>
        <v>0</v>
      </c>
      <c r="CDK71" s="1580">
        <f t="shared" ref="CDK71" si="9313">CDK59-CDK69</f>
        <v>0</v>
      </c>
      <c r="CDM71" s="1580">
        <f t="shared" ref="CDM71" si="9314">CDM59-CDM69</f>
        <v>0</v>
      </c>
      <c r="CDO71" s="1580">
        <f t="shared" ref="CDO71" si="9315">CDO59-CDO69</f>
        <v>0</v>
      </c>
      <c r="CDQ71" s="1580">
        <f t="shared" ref="CDQ71" si="9316">CDQ59-CDQ69</f>
        <v>0</v>
      </c>
      <c r="CDS71" s="1580">
        <f t="shared" ref="CDS71" si="9317">CDS59-CDS69</f>
        <v>0</v>
      </c>
      <c r="CDU71" s="1580">
        <f t="shared" ref="CDU71" si="9318">CDU59-CDU69</f>
        <v>0</v>
      </c>
      <c r="CDW71" s="1580">
        <f t="shared" ref="CDW71" si="9319">CDW59-CDW69</f>
        <v>0</v>
      </c>
      <c r="CDY71" s="1580">
        <f t="shared" ref="CDY71" si="9320">CDY59-CDY69</f>
        <v>0</v>
      </c>
      <c r="CEA71" s="1580">
        <f t="shared" ref="CEA71" si="9321">CEA59-CEA69</f>
        <v>0</v>
      </c>
      <c r="CEC71" s="1580">
        <f t="shared" ref="CEC71" si="9322">CEC59-CEC69</f>
        <v>0</v>
      </c>
      <c r="CEE71" s="1580">
        <f t="shared" ref="CEE71" si="9323">CEE59-CEE69</f>
        <v>0</v>
      </c>
      <c r="CEG71" s="1580">
        <f t="shared" ref="CEG71" si="9324">CEG59-CEG69</f>
        <v>0</v>
      </c>
      <c r="CEI71" s="1580">
        <f t="shared" ref="CEI71" si="9325">CEI59-CEI69</f>
        <v>0</v>
      </c>
      <c r="CEK71" s="1580">
        <f t="shared" ref="CEK71" si="9326">CEK59-CEK69</f>
        <v>0</v>
      </c>
      <c r="CEM71" s="1580">
        <f t="shared" ref="CEM71" si="9327">CEM59-CEM69</f>
        <v>0</v>
      </c>
      <c r="CEO71" s="1580">
        <f t="shared" ref="CEO71" si="9328">CEO59-CEO69</f>
        <v>0</v>
      </c>
      <c r="CEQ71" s="1580">
        <f t="shared" ref="CEQ71" si="9329">CEQ59-CEQ69</f>
        <v>0</v>
      </c>
      <c r="CES71" s="1580">
        <f t="shared" ref="CES71" si="9330">CES59-CES69</f>
        <v>0</v>
      </c>
      <c r="CEU71" s="1580">
        <f t="shared" ref="CEU71" si="9331">CEU59-CEU69</f>
        <v>0</v>
      </c>
      <c r="CEW71" s="1580">
        <f t="shared" ref="CEW71" si="9332">CEW59-CEW69</f>
        <v>0</v>
      </c>
      <c r="CEY71" s="1580">
        <f t="shared" ref="CEY71" si="9333">CEY59-CEY69</f>
        <v>0</v>
      </c>
      <c r="CFA71" s="1580">
        <f t="shared" ref="CFA71" si="9334">CFA59-CFA69</f>
        <v>0</v>
      </c>
      <c r="CFC71" s="1580">
        <f t="shared" ref="CFC71" si="9335">CFC59-CFC69</f>
        <v>0</v>
      </c>
      <c r="CFE71" s="1580">
        <f t="shared" ref="CFE71" si="9336">CFE59-CFE69</f>
        <v>0</v>
      </c>
      <c r="CFG71" s="1580">
        <f t="shared" ref="CFG71" si="9337">CFG59-CFG69</f>
        <v>0</v>
      </c>
      <c r="CFI71" s="1580">
        <f t="shared" ref="CFI71" si="9338">CFI59-CFI69</f>
        <v>0</v>
      </c>
      <c r="CFK71" s="1580">
        <f t="shared" ref="CFK71" si="9339">CFK59-CFK69</f>
        <v>0</v>
      </c>
      <c r="CFM71" s="1580">
        <f t="shared" ref="CFM71" si="9340">CFM59-CFM69</f>
        <v>0</v>
      </c>
      <c r="CFO71" s="1580">
        <f t="shared" ref="CFO71" si="9341">CFO59-CFO69</f>
        <v>0</v>
      </c>
      <c r="CFQ71" s="1580">
        <f t="shared" ref="CFQ71" si="9342">CFQ59-CFQ69</f>
        <v>0</v>
      </c>
      <c r="CFS71" s="1580">
        <f t="shared" ref="CFS71" si="9343">CFS59-CFS69</f>
        <v>0</v>
      </c>
      <c r="CFU71" s="1580">
        <f t="shared" ref="CFU71" si="9344">CFU59-CFU69</f>
        <v>0</v>
      </c>
      <c r="CFW71" s="1580">
        <f t="shared" ref="CFW71" si="9345">CFW59-CFW69</f>
        <v>0</v>
      </c>
      <c r="CFY71" s="1580">
        <f t="shared" ref="CFY71" si="9346">CFY59-CFY69</f>
        <v>0</v>
      </c>
      <c r="CGA71" s="1580">
        <f t="shared" ref="CGA71" si="9347">CGA59-CGA69</f>
        <v>0</v>
      </c>
      <c r="CGC71" s="1580">
        <f t="shared" ref="CGC71" si="9348">CGC59-CGC69</f>
        <v>0</v>
      </c>
      <c r="CGE71" s="1580">
        <f t="shared" ref="CGE71" si="9349">CGE59-CGE69</f>
        <v>0</v>
      </c>
      <c r="CGG71" s="1580">
        <f t="shared" ref="CGG71" si="9350">CGG59-CGG69</f>
        <v>0</v>
      </c>
      <c r="CGI71" s="1580">
        <f t="shared" ref="CGI71" si="9351">CGI59-CGI69</f>
        <v>0</v>
      </c>
      <c r="CGK71" s="1580">
        <f t="shared" ref="CGK71" si="9352">CGK59-CGK69</f>
        <v>0</v>
      </c>
      <c r="CGM71" s="1580">
        <f t="shared" ref="CGM71" si="9353">CGM59-CGM69</f>
        <v>0</v>
      </c>
      <c r="CGO71" s="1580">
        <f t="shared" ref="CGO71" si="9354">CGO59-CGO69</f>
        <v>0</v>
      </c>
      <c r="CGQ71" s="1580">
        <f t="shared" ref="CGQ71" si="9355">CGQ59-CGQ69</f>
        <v>0</v>
      </c>
      <c r="CGS71" s="1580">
        <f t="shared" ref="CGS71" si="9356">CGS59-CGS69</f>
        <v>0</v>
      </c>
      <c r="CGU71" s="1580">
        <f t="shared" ref="CGU71" si="9357">CGU59-CGU69</f>
        <v>0</v>
      </c>
      <c r="CGW71" s="1580">
        <f t="shared" ref="CGW71" si="9358">CGW59-CGW69</f>
        <v>0</v>
      </c>
      <c r="CGY71" s="1580">
        <f t="shared" ref="CGY71" si="9359">CGY59-CGY69</f>
        <v>0</v>
      </c>
      <c r="CHA71" s="1580">
        <f t="shared" ref="CHA71" si="9360">CHA59-CHA69</f>
        <v>0</v>
      </c>
      <c r="CHC71" s="1580">
        <f t="shared" ref="CHC71" si="9361">CHC59-CHC69</f>
        <v>0</v>
      </c>
      <c r="CHE71" s="1580">
        <f t="shared" ref="CHE71" si="9362">CHE59-CHE69</f>
        <v>0</v>
      </c>
      <c r="CHG71" s="1580">
        <f t="shared" ref="CHG71" si="9363">CHG59-CHG69</f>
        <v>0</v>
      </c>
      <c r="CHI71" s="1580">
        <f t="shared" ref="CHI71" si="9364">CHI59-CHI69</f>
        <v>0</v>
      </c>
      <c r="CHK71" s="1580">
        <f t="shared" ref="CHK71" si="9365">CHK59-CHK69</f>
        <v>0</v>
      </c>
      <c r="CHM71" s="1580">
        <f t="shared" ref="CHM71" si="9366">CHM59-CHM69</f>
        <v>0</v>
      </c>
      <c r="CHO71" s="1580">
        <f t="shared" ref="CHO71" si="9367">CHO59-CHO69</f>
        <v>0</v>
      </c>
      <c r="CHQ71" s="1580">
        <f t="shared" ref="CHQ71" si="9368">CHQ59-CHQ69</f>
        <v>0</v>
      </c>
      <c r="CHS71" s="1580">
        <f t="shared" ref="CHS71" si="9369">CHS59-CHS69</f>
        <v>0</v>
      </c>
      <c r="CHU71" s="1580">
        <f t="shared" ref="CHU71" si="9370">CHU59-CHU69</f>
        <v>0</v>
      </c>
      <c r="CHW71" s="1580">
        <f t="shared" ref="CHW71" si="9371">CHW59-CHW69</f>
        <v>0</v>
      </c>
      <c r="CHY71" s="1580">
        <f t="shared" ref="CHY71" si="9372">CHY59-CHY69</f>
        <v>0</v>
      </c>
      <c r="CIA71" s="1580">
        <f t="shared" ref="CIA71" si="9373">CIA59-CIA69</f>
        <v>0</v>
      </c>
      <c r="CIC71" s="1580">
        <f t="shared" ref="CIC71" si="9374">CIC59-CIC69</f>
        <v>0</v>
      </c>
      <c r="CIE71" s="1580">
        <f t="shared" ref="CIE71" si="9375">CIE59-CIE69</f>
        <v>0</v>
      </c>
      <c r="CIG71" s="1580">
        <f t="shared" ref="CIG71" si="9376">CIG59-CIG69</f>
        <v>0</v>
      </c>
      <c r="CII71" s="1580">
        <f t="shared" ref="CII71" si="9377">CII59-CII69</f>
        <v>0</v>
      </c>
      <c r="CIK71" s="1580">
        <f t="shared" ref="CIK71" si="9378">CIK59-CIK69</f>
        <v>0</v>
      </c>
      <c r="CIM71" s="1580">
        <f t="shared" ref="CIM71" si="9379">CIM59-CIM69</f>
        <v>0</v>
      </c>
      <c r="CIO71" s="1580">
        <f t="shared" ref="CIO71" si="9380">CIO59-CIO69</f>
        <v>0</v>
      </c>
      <c r="CIQ71" s="1580">
        <f t="shared" ref="CIQ71" si="9381">CIQ59-CIQ69</f>
        <v>0</v>
      </c>
      <c r="CIS71" s="1580">
        <f t="shared" ref="CIS71" si="9382">CIS59-CIS69</f>
        <v>0</v>
      </c>
      <c r="CIU71" s="1580">
        <f t="shared" ref="CIU71" si="9383">CIU59-CIU69</f>
        <v>0</v>
      </c>
      <c r="CIW71" s="1580">
        <f t="shared" ref="CIW71" si="9384">CIW59-CIW69</f>
        <v>0</v>
      </c>
      <c r="CIY71" s="1580">
        <f t="shared" ref="CIY71" si="9385">CIY59-CIY69</f>
        <v>0</v>
      </c>
      <c r="CJA71" s="1580">
        <f t="shared" ref="CJA71" si="9386">CJA59-CJA69</f>
        <v>0</v>
      </c>
      <c r="CJC71" s="1580">
        <f t="shared" ref="CJC71" si="9387">CJC59-CJC69</f>
        <v>0</v>
      </c>
      <c r="CJE71" s="1580">
        <f t="shared" ref="CJE71" si="9388">CJE59-CJE69</f>
        <v>0</v>
      </c>
      <c r="CJG71" s="1580">
        <f t="shared" ref="CJG71" si="9389">CJG59-CJG69</f>
        <v>0</v>
      </c>
      <c r="CJI71" s="1580">
        <f t="shared" ref="CJI71" si="9390">CJI59-CJI69</f>
        <v>0</v>
      </c>
      <c r="CJK71" s="1580">
        <f t="shared" ref="CJK71" si="9391">CJK59-CJK69</f>
        <v>0</v>
      </c>
      <c r="CJM71" s="1580">
        <f t="shared" ref="CJM71" si="9392">CJM59-CJM69</f>
        <v>0</v>
      </c>
      <c r="CJO71" s="1580">
        <f t="shared" ref="CJO71" si="9393">CJO59-CJO69</f>
        <v>0</v>
      </c>
      <c r="CJQ71" s="1580">
        <f t="shared" ref="CJQ71" si="9394">CJQ59-CJQ69</f>
        <v>0</v>
      </c>
      <c r="CJS71" s="1580">
        <f t="shared" ref="CJS71" si="9395">CJS59-CJS69</f>
        <v>0</v>
      </c>
      <c r="CJU71" s="1580">
        <f t="shared" ref="CJU71" si="9396">CJU59-CJU69</f>
        <v>0</v>
      </c>
      <c r="CJW71" s="1580">
        <f t="shared" ref="CJW71" si="9397">CJW59-CJW69</f>
        <v>0</v>
      </c>
      <c r="CJY71" s="1580">
        <f t="shared" ref="CJY71" si="9398">CJY59-CJY69</f>
        <v>0</v>
      </c>
      <c r="CKA71" s="1580">
        <f t="shared" ref="CKA71" si="9399">CKA59-CKA69</f>
        <v>0</v>
      </c>
      <c r="CKC71" s="1580">
        <f t="shared" ref="CKC71" si="9400">CKC59-CKC69</f>
        <v>0</v>
      </c>
      <c r="CKE71" s="1580">
        <f t="shared" ref="CKE71" si="9401">CKE59-CKE69</f>
        <v>0</v>
      </c>
      <c r="CKG71" s="1580">
        <f t="shared" ref="CKG71" si="9402">CKG59-CKG69</f>
        <v>0</v>
      </c>
      <c r="CKI71" s="1580">
        <f t="shared" ref="CKI71" si="9403">CKI59-CKI69</f>
        <v>0</v>
      </c>
      <c r="CKK71" s="1580">
        <f t="shared" ref="CKK71" si="9404">CKK59-CKK69</f>
        <v>0</v>
      </c>
      <c r="CKM71" s="1580">
        <f t="shared" ref="CKM71" si="9405">CKM59-CKM69</f>
        <v>0</v>
      </c>
      <c r="CKO71" s="1580">
        <f t="shared" ref="CKO71" si="9406">CKO59-CKO69</f>
        <v>0</v>
      </c>
      <c r="CKQ71" s="1580">
        <f t="shared" ref="CKQ71" si="9407">CKQ59-CKQ69</f>
        <v>0</v>
      </c>
      <c r="CKS71" s="1580">
        <f t="shared" ref="CKS71" si="9408">CKS59-CKS69</f>
        <v>0</v>
      </c>
      <c r="CKU71" s="1580">
        <f t="shared" ref="CKU71" si="9409">CKU59-CKU69</f>
        <v>0</v>
      </c>
      <c r="CKW71" s="1580">
        <f t="shared" ref="CKW71" si="9410">CKW59-CKW69</f>
        <v>0</v>
      </c>
      <c r="CKY71" s="1580">
        <f t="shared" ref="CKY71" si="9411">CKY59-CKY69</f>
        <v>0</v>
      </c>
      <c r="CLA71" s="1580">
        <f t="shared" ref="CLA71" si="9412">CLA59-CLA69</f>
        <v>0</v>
      </c>
      <c r="CLC71" s="1580">
        <f t="shared" ref="CLC71" si="9413">CLC59-CLC69</f>
        <v>0</v>
      </c>
      <c r="CLE71" s="1580">
        <f t="shared" ref="CLE71" si="9414">CLE59-CLE69</f>
        <v>0</v>
      </c>
      <c r="CLG71" s="1580">
        <f t="shared" ref="CLG71" si="9415">CLG59-CLG69</f>
        <v>0</v>
      </c>
      <c r="CLI71" s="1580">
        <f t="shared" ref="CLI71" si="9416">CLI59-CLI69</f>
        <v>0</v>
      </c>
      <c r="CLK71" s="1580">
        <f t="shared" ref="CLK71" si="9417">CLK59-CLK69</f>
        <v>0</v>
      </c>
      <c r="CLM71" s="1580">
        <f t="shared" ref="CLM71" si="9418">CLM59-CLM69</f>
        <v>0</v>
      </c>
      <c r="CLO71" s="1580">
        <f t="shared" ref="CLO71" si="9419">CLO59-CLO69</f>
        <v>0</v>
      </c>
      <c r="CLQ71" s="1580">
        <f t="shared" ref="CLQ71" si="9420">CLQ59-CLQ69</f>
        <v>0</v>
      </c>
      <c r="CLS71" s="1580">
        <f t="shared" ref="CLS71" si="9421">CLS59-CLS69</f>
        <v>0</v>
      </c>
      <c r="CLU71" s="1580">
        <f t="shared" ref="CLU71" si="9422">CLU59-CLU69</f>
        <v>0</v>
      </c>
      <c r="CLW71" s="1580">
        <f t="shared" ref="CLW71" si="9423">CLW59-CLW69</f>
        <v>0</v>
      </c>
      <c r="CLY71" s="1580">
        <f t="shared" ref="CLY71" si="9424">CLY59-CLY69</f>
        <v>0</v>
      </c>
      <c r="CMA71" s="1580">
        <f t="shared" ref="CMA71" si="9425">CMA59-CMA69</f>
        <v>0</v>
      </c>
      <c r="CMC71" s="1580">
        <f t="shared" ref="CMC71" si="9426">CMC59-CMC69</f>
        <v>0</v>
      </c>
      <c r="CME71" s="1580">
        <f t="shared" ref="CME71" si="9427">CME59-CME69</f>
        <v>0</v>
      </c>
      <c r="CMG71" s="1580">
        <f t="shared" ref="CMG71" si="9428">CMG59-CMG69</f>
        <v>0</v>
      </c>
      <c r="CMI71" s="1580">
        <f t="shared" ref="CMI71" si="9429">CMI59-CMI69</f>
        <v>0</v>
      </c>
      <c r="CMK71" s="1580">
        <f t="shared" ref="CMK71" si="9430">CMK59-CMK69</f>
        <v>0</v>
      </c>
      <c r="CMM71" s="1580">
        <f t="shared" ref="CMM71" si="9431">CMM59-CMM69</f>
        <v>0</v>
      </c>
      <c r="CMO71" s="1580">
        <f t="shared" ref="CMO71" si="9432">CMO59-CMO69</f>
        <v>0</v>
      </c>
      <c r="CMQ71" s="1580">
        <f t="shared" ref="CMQ71" si="9433">CMQ59-CMQ69</f>
        <v>0</v>
      </c>
      <c r="CMS71" s="1580">
        <f t="shared" ref="CMS71" si="9434">CMS59-CMS69</f>
        <v>0</v>
      </c>
      <c r="CMU71" s="1580">
        <f t="shared" ref="CMU71" si="9435">CMU59-CMU69</f>
        <v>0</v>
      </c>
      <c r="CMW71" s="1580">
        <f t="shared" ref="CMW71" si="9436">CMW59-CMW69</f>
        <v>0</v>
      </c>
      <c r="CMY71" s="1580">
        <f t="shared" ref="CMY71" si="9437">CMY59-CMY69</f>
        <v>0</v>
      </c>
      <c r="CNA71" s="1580">
        <f t="shared" ref="CNA71" si="9438">CNA59-CNA69</f>
        <v>0</v>
      </c>
      <c r="CNC71" s="1580">
        <f t="shared" ref="CNC71" si="9439">CNC59-CNC69</f>
        <v>0</v>
      </c>
      <c r="CNE71" s="1580">
        <f t="shared" ref="CNE71" si="9440">CNE59-CNE69</f>
        <v>0</v>
      </c>
      <c r="CNG71" s="1580">
        <f t="shared" ref="CNG71" si="9441">CNG59-CNG69</f>
        <v>0</v>
      </c>
      <c r="CNI71" s="1580">
        <f t="shared" ref="CNI71" si="9442">CNI59-CNI69</f>
        <v>0</v>
      </c>
      <c r="CNK71" s="1580">
        <f t="shared" ref="CNK71" si="9443">CNK59-CNK69</f>
        <v>0</v>
      </c>
      <c r="CNM71" s="1580">
        <f t="shared" ref="CNM71" si="9444">CNM59-CNM69</f>
        <v>0</v>
      </c>
      <c r="CNO71" s="1580">
        <f t="shared" ref="CNO71" si="9445">CNO59-CNO69</f>
        <v>0</v>
      </c>
      <c r="CNQ71" s="1580">
        <f t="shared" ref="CNQ71" si="9446">CNQ59-CNQ69</f>
        <v>0</v>
      </c>
      <c r="CNS71" s="1580">
        <f t="shared" ref="CNS71" si="9447">CNS59-CNS69</f>
        <v>0</v>
      </c>
      <c r="CNU71" s="1580">
        <f t="shared" ref="CNU71" si="9448">CNU59-CNU69</f>
        <v>0</v>
      </c>
      <c r="CNW71" s="1580">
        <f t="shared" ref="CNW71" si="9449">CNW59-CNW69</f>
        <v>0</v>
      </c>
      <c r="CNY71" s="1580">
        <f t="shared" ref="CNY71" si="9450">CNY59-CNY69</f>
        <v>0</v>
      </c>
      <c r="COA71" s="1580">
        <f t="shared" ref="COA71" si="9451">COA59-COA69</f>
        <v>0</v>
      </c>
      <c r="COC71" s="1580">
        <f t="shared" ref="COC71" si="9452">COC59-COC69</f>
        <v>0</v>
      </c>
      <c r="COE71" s="1580">
        <f t="shared" ref="COE71" si="9453">COE59-COE69</f>
        <v>0</v>
      </c>
      <c r="COG71" s="1580">
        <f t="shared" ref="COG71" si="9454">COG59-COG69</f>
        <v>0</v>
      </c>
      <c r="COI71" s="1580">
        <f t="shared" ref="COI71" si="9455">COI59-COI69</f>
        <v>0</v>
      </c>
      <c r="COK71" s="1580">
        <f t="shared" ref="COK71" si="9456">COK59-COK69</f>
        <v>0</v>
      </c>
      <c r="COM71" s="1580">
        <f t="shared" ref="COM71" si="9457">COM59-COM69</f>
        <v>0</v>
      </c>
      <c r="COO71" s="1580">
        <f t="shared" ref="COO71" si="9458">COO59-COO69</f>
        <v>0</v>
      </c>
      <c r="COQ71" s="1580">
        <f t="shared" ref="COQ71" si="9459">COQ59-COQ69</f>
        <v>0</v>
      </c>
      <c r="COS71" s="1580">
        <f t="shared" ref="COS71" si="9460">COS59-COS69</f>
        <v>0</v>
      </c>
      <c r="COU71" s="1580">
        <f t="shared" ref="COU71" si="9461">COU59-COU69</f>
        <v>0</v>
      </c>
      <c r="COW71" s="1580">
        <f t="shared" ref="COW71" si="9462">COW59-COW69</f>
        <v>0</v>
      </c>
      <c r="COY71" s="1580">
        <f t="shared" ref="COY71" si="9463">COY59-COY69</f>
        <v>0</v>
      </c>
      <c r="CPA71" s="1580">
        <f t="shared" ref="CPA71" si="9464">CPA59-CPA69</f>
        <v>0</v>
      </c>
      <c r="CPC71" s="1580">
        <f t="shared" ref="CPC71" si="9465">CPC59-CPC69</f>
        <v>0</v>
      </c>
      <c r="CPE71" s="1580">
        <f t="shared" ref="CPE71" si="9466">CPE59-CPE69</f>
        <v>0</v>
      </c>
      <c r="CPG71" s="1580">
        <f t="shared" ref="CPG71" si="9467">CPG59-CPG69</f>
        <v>0</v>
      </c>
      <c r="CPI71" s="1580">
        <f t="shared" ref="CPI71" si="9468">CPI59-CPI69</f>
        <v>0</v>
      </c>
      <c r="CPK71" s="1580">
        <f t="shared" ref="CPK71" si="9469">CPK59-CPK69</f>
        <v>0</v>
      </c>
      <c r="CPM71" s="1580">
        <f t="shared" ref="CPM71" si="9470">CPM59-CPM69</f>
        <v>0</v>
      </c>
      <c r="CPO71" s="1580">
        <f t="shared" ref="CPO71" si="9471">CPO59-CPO69</f>
        <v>0</v>
      </c>
      <c r="CPQ71" s="1580">
        <f t="shared" ref="CPQ71" si="9472">CPQ59-CPQ69</f>
        <v>0</v>
      </c>
      <c r="CPS71" s="1580">
        <f t="shared" ref="CPS71" si="9473">CPS59-CPS69</f>
        <v>0</v>
      </c>
      <c r="CPU71" s="1580">
        <f t="shared" ref="CPU71" si="9474">CPU59-CPU69</f>
        <v>0</v>
      </c>
      <c r="CPW71" s="1580">
        <f t="shared" ref="CPW71" si="9475">CPW59-CPW69</f>
        <v>0</v>
      </c>
      <c r="CPY71" s="1580">
        <f t="shared" ref="CPY71" si="9476">CPY59-CPY69</f>
        <v>0</v>
      </c>
      <c r="CQA71" s="1580">
        <f t="shared" ref="CQA71" si="9477">CQA59-CQA69</f>
        <v>0</v>
      </c>
      <c r="CQC71" s="1580">
        <f t="shared" ref="CQC71" si="9478">CQC59-CQC69</f>
        <v>0</v>
      </c>
      <c r="CQE71" s="1580">
        <f t="shared" ref="CQE71" si="9479">CQE59-CQE69</f>
        <v>0</v>
      </c>
      <c r="CQG71" s="1580">
        <f t="shared" ref="CQG71" si="9480">CQG59-CQG69</f>
        <v>0</v>
      </c>
      <c r="CQI71" s="1580">
        <f t="shared" ref="CQI71" si="9481">CQI59-CQI69</f>
        <v>0</v>
      </c>
      <c r="CQK71" s="1580">
        <f t="shared" ref="CQK71" si="9482">CQK59-CQK69</f>
        <v>0</v>
      </c>
      <c r="CQM71" s="1580">
        <f t="shared" ref="CQM71" si="9483">CQM59-CQM69</f>
        <v>0</v>
      </c>
      <c r="CQO71" s="1580">
        <f t="shared" ref="CQO71" si="9484">CQO59-CQO69</f>
        <v>0</v>
      </c>
      <c r="CQQ71" s="1580">
        <f t="shared" ref="CQQ71" si="9485">CQQ59-CQQ69</f>
        <v>0</v>
      </c>
      <c r="CQS71" s="1580">
        <f t="shared" ref="CQS71" si="9486">CQS59-CQS69</f>
        <v>0</v>
      </c>
      <c r="CQU71" s="1580">
        <f t="shared" ref="CQU71" si="9487">CQU59-CQU69</f>
        <v>0</v>
      </c>
      <c r="CQW71" s="1580">
        <f t="shared" ref="CQW71" si="9488">CQW59-CQW69</f>
        <v>0</v>
      </c>
      <c r="CQY71" s="1580">
        <f t="shared" ref="CQY71" si="9489">CQY59-CQY69</f>
        <v>0</v>
      </c>
      <c r="CRA71" s="1580">
        <f t="shared" ref="CRA71" si="9490">CRA59-CRA69</f>
        <v>0</v>
      </c>
      <c r="CRC71" s="1580">
        <f t="shared" ref="CRC71" si="9491">CRC59-CRC69</f>
        <v>0</v>
      </c>
      <c r="CRE71" s="1580">
        <f t="shared" ref="CRE71" si="9492">CRE59-CRE69</f>
        <v>0</v>
      </c>
      <c r="CRG71" s="1580">
        <f t="shared" ref="CRG71" si="9493">CRG59-CRG69</f>
        <v>0</v>
      </c>
      <c r="CRI71" s="1580">
        <f t="shared" ref="CRI71" si="9494">CRI59-CRI69</f>
        <v>0</v>
      </c>
      <c r="CRK71" s="1580">
        <f t="shared" ref="CRK71" si="9495">CRK59-CRK69</f>
        <v>0</v>
      </c>
      <c r="CRM71" s="1580">
        <f t="shared" ref="CRM71" si="9496">CRM59-CRM69</f>
        <v>0</v>
      </c>
      <c r="CRO71" s="1580">
        <f t="shared" ref="CRO71" si="9497">CRO59-CRO69</f>
        <v>0</v>
      </c>
      <c r="CRQ71" s="1580">
        <f t="shared" ref="CRQ71" si="9498">CRQ59-CRQ69</f>
        <v>0</v>
      </c>
      <c r="CRS71" s="1580">
        <f t="shared" ref="CRS71" si="9499">CRS59-CRS69</f>
        <v>0</v>
      </c>
      <c r="CRU71" s="1580">
        <f t="shared" ref="CRU71" si="9500">CRU59-CRU69</f>
        <v>0</v>
      </c>
      <c r="CRW71" s="1580">
        <f t="shared" ref="CRW71" si="9501">CRW59-CRW69</f>
        <v>0</v>
      </c>
      <c r="CRY71" s="1580">
        <f t="shared" ref="CRY71" si="9502">CRY59-CRY69</f>
        <v>0</v>
      </c>
      <c r="CSA71" s="1580">
        <f t="shared" ref="CSA71" si="9503">CSA59-CSA69</f>
        <v>0</v>
      </c>
      <c r="CSC71" s="1580">
        <f t="shared" ref="CSC71" si="9504">CSC59-CSC69</f>
        <v>0</v>
      </c>
      <c r="CSE71" s="1580">
        <f t="shared" ref="CSE71" si="9505">CSE59-CSE69</f>
        <v>0</v>
      </c>
      <c r="CSG71" s="1580">
        <f t="shared" ref="CSG71" si="9506">CSG59-CSG69</f>
        <v>0</v>
      </c>
      <c r="CSI71" s="1580">
        <f t="shared" ref="CSI71" si="9507">CSI59-CSI69</f>
        <v>0</v>
      </c>
      <c r="CSK71" s="1580">
        <f t="shared" ref="CSK71" si="9508">CSK59-CSK69</f>
        <v>0</v>
      </c>
      <c r="CSM71" s="1580">
        <f t="shared" ref="CSM71" si="9509">CSM59-CSM69</f>
        <v>0</v>
      </c>
      <c r="CSO71" s="1580">
        <f t="shared" ref="CSO71" si="9510">CSO59-CSO69</f>
        <v>0</v>
      </c>
      <c r="CSQ71" s="1580">
        <f t="shared" ref="CSQ71" si="9511">CSQ59-CSQ69</f>
        <v>0</v>
      </c>
      <c r="CSS71" s="1580">
        <f t="shared" ref="CSS71" si="9512">CSS59-CSS69</f>
        <v>0</v>
      </c>
      <c r="CSU71" s="1580">
        <f t="shared" ref="CSU71" si="9513">CSU59-CSU69</f>
        <v>0</v>
      </c>
      <c r="CSW71" s="1580">
        <f t="shared" ref="CSW71" si="9514">CSW59-CSW69</f>
        <v>0</v>
      </c>
      <c r="CSY71" s="1580">
        <f t="shared" ref="CSY71" si="9515">CSY59-CSY69</f>
        <v>0</v>
      </c>
      <c r="CTA71" s="1580">
        <f t="shared" ref="CTA71" si="9516">CTA59-CTA69</f>
        <v>0</v>
      </c>
      <c r="CTC71" s="1580">
        <f t="shared" ref="CTC71" si="9517">CTC59-CTC69</f>
        <v>0</v>
      </c>
      <c r="CTE71" s="1580">
        <f t="shared" ref="CTE71" si="9518">CTE59-CTE69</f>
        <v>0</v>
      </c>
      <c r="CTG71" s="1580">
        <f t="shared" ref="CTG71" si="9519">CTG59-CTG69</f>
        <v>0</v>
      </c>
      <c r="CTI71" s="1580">
        <f t="shared" ref="CTI71" si="9520">CTI59-CTI69</f>
        <v>0</v>
      </c>
      <c r="CTK71" s="1580">
        <f t="shared" ref="CTK71" si="9521">CTK59-CTK69</f>
        <v>0</v>
      </c>
      <c r="CTM71" s="1580">
        <f t="shared" ref="CTM71" si="9522">CTM59-CTM69</f>
        <v>0</v>
      </c>
      <c r="CTO71" s="1580">
        <f t="shared" ref="CTO71" si="9523">CTO59-CTO69</f>
        <v>0</v>
      </c>
      <c r="CTQ71" s="1580">
        <f t="shared" ref="CTQ71" si="9524">CTQ59-CTQ69</f>
        <v>0</v>
      </c>
      <c r="CTS71" s="1580">
        <f t="shared" ref="CTS71" si="9525">CTS59-CTS69</f>
        <v>0</v>
      </c>
      <c r="CTU71" s="1580">
        <f t="shared" ref="CTU71" si="9526">CTU59-CTU69</f>
        <v>0</v>
      </c>
      <c r="CTW71" s="1580">
        <f t="shared" ref="CTW71" si="9527">CTW59-CTW69</f>
        <v>0</v>
      </c>
      <c r="CTY71" s="1580">
        <f t="shared" ref="CTY71" si="9528">CTY59-CTY69</f>
        <v>0</v>
      </c>
      <c r="CUA71" s="1580">
        <f t="shared" ref="CUA71" si="9529">CUA59-CUA69</f>
        <v>0</v>
      </c>
      <c r="CUC71" s="1580">
        <f t="shared" ref="CUC71" si="9530">CUC59-CUC69</f>
        <v>0</v>
      </c>
      <c r="CUE71" s="1580">
        <f t="shared" ref="CUE71" si="9531">CUE59-CUE69</f>
        <v>0</v>
      </c>
      <c r="CUG71" s="1580">
        <f t="shared" ref="CUG71" si="9532">CUG59-CUG69</f>
        <v>0</v>
      </c>
      <c r="CUI71" s="1580">
        <f t="shared" ref="CUI71" si="9533">CUI59-CUI69</f>
        <v>0</v>
      </c>
      <c r="CUK71" s="1580">
        <f t="shared" ref="CUK71" si="9534">CUK59-CUK69</f>
        <v>0</v>
      </c>
      <c r="CUM71" s="1580">
        <f t="shared" ref="CUM71" si="9535">CUM59-CUM69</f>
        <v>0</v>
      </c>
      <c r="CUO71" s="1580">
        <f t="shared" ref="CUO71" si="9536">CUO59-CUO69</f>
        <v>0</v>
      </c>
      <c r="CUQ71" s="1580">
        <f t="shared" ref="CUQ71" si="9537">CUQ59-CUQ69</f>
        <v>0</v>
      </c>
      <c r="CUS71" s="1580">
        <f t="shared" ref="CUS71" si="9538">CUS59-CUS69</f>
        <v>0</v>
      </c>
      <c r="CUU71" s="1580">
        <f t="shared" ref="CUU71" si="9539">CUU59-CUU69</f>
        <v>0</v>
      </c>
      <c r="CUW71" s="1580">
        <f t="shared" ref="CUW71" si="9540">CUW59-CUW69</f>
        <v>0</v>
      </c>
      <c r="CUY71" s="1580">
        <f t="shared" ref="CUY71" si="9541">CUY59-CUY69</f>
        <v>0</v>
      </c>
      <c r="CVA71" s="1580">
        <f t="shared" ref="CVA71" si="9542">CVA59-CVA69</f>
        <v>0</v>
      </c>
      <c r="CVC71" s="1580">
        <f t="shared" ref="CVC71" si="9543">CVC59-CVC69</f>
        <v>0</v>
      </c>
      <c r="CVE71" s="1580">
        <f t="shared" ref="CVE71" si="9544">CVE59-CVE69</f>
        <v>0</v>
      </c>
      <c r="CVG71" s="1580">
        <f t="shared" ref="CVG71" si="9545">CVG59-CVG69</f>
        <v>0</v>
      </c>
      <c r="CVI71" s="1580">
        <f t="shared" ref="CVI71" si="9546">CVI59-CVI69</f>
        <v>0</v>
      </c>
      <c r="CVK71" s="1580">
        <f t="shared" ref="CVK71" si="9547">CVK59-CVK69</f>
        <v>0</v>
      </c>
      <c r="CVM71" s="1580">
        <f t="shared" ref="CVM71" si="9548">CVM59-CVM69</f>
        <v>0</v>
      </c>
      <c r="CVO71" s="1580">
        <f t="shared" ref="CVO71" si="9549">CVO59-CVO69</f>
        <v>0</v>
      </c>
      <c r="CVQ71" s="1580">
        <f t="shared" ref="CVQ71" si="9550">CVQ59-CVQ69</f>
        <v>0</v>
      </c>
      <c r="CVS71" s="1580">
        <f t="shared" ref="CVS71" si="9551">CVS59-CVS69</f>
        <v>0</v>
      </c>
      <c r="CVU71" s="1580">
        <f t="shared" ref="CVU71" si="9552">CVU59-CVU69</f>
        <v>0</v>
      </c>
      <c r="CVW71" s="1580">
        <f t="shared" ref="CVW71" si="9553">CVW59-CVW69</f>
        <v>0</v>
      </c>
      <c r="CVY71" s="1580">
        <f t="shared" ref="CVY71" si="9554">CVY59-CVY69</f>
        <v>0</v>
      </c>
      <c r="CWA71" s="1580">
        <f t="shared" ref="CWA71" si="9555">CWA59-CWA69</f>
        <v>0</v>
      </c>
      <c r="CWC71" s="1580">
        <f t="shared" ref="CWC71" si="9556">CWC59-CWC69</f>
        <v>0</v>
      </c>
      <c r="CWE71" s="1580">
        <f t="shared" ref="CWE71" si="9557">CWE59-CWE69</f>
        <v>0</v>
      </c>
      <c r="CWG71" s="1580">
        <f t="shared" ref="CWG71" si="9558">CWG59-CWG69</f>
        <v>0</v>
      </c>
      <c r="CWI71" s="1580">
        <f t="shared" ref="CWI71" si="9559">CWI59-CWI69</f>
        <v>0</v>
      </c>
      <c r="CWK71" s="1580">
        <f t="shared" ref="CWK71" si="9560">CWK59-CWK69</f>
        <v>0</v>
      </c>
      <c r="CWM71" s="1580">
        <f t="shared" ref="CWM71" si="9561">CWM59-CWM69</f>
        <v>0</v>
      </c>
      <c r="CWO71" s="1580">
        <f t="shared" ref="CWO71" si="9562">CWO59-CWO69</f>
        <v>0</v>
      </c>
      <c r="CWQ71" s="1580">
        <f t="shared" ref="CWQ71" si="9563">CWQ59-CWQ69</f>
        <v>0</v>
      </c>
      <c r="CWS71" s="1580">
        <f t="shared" ref="CWS71" si="9564">CWS59-CWS69</f>
        <v>0</v>
      </c>
      <c r="CWU71" s="1580">
        <f t="shared" ref="CWU71" si="9565">CWU59-CWU69</f>
        <v>0</v>
      </c>
      <c r="CWW71" s="1580">
        <f t="shared" ref="CWW71" si="9566">CWW59-CWW69</f>
        <v>0</v>
      </c>
      <c r="CWY71" s="1580">
        <f t="shared" ref="CWY71" si="9567">CWY59-CWY69</f>
        <v>0</v>
      </c>
      <c r="CXA71" s="1580">
        <f t="shared" ref="CXA71" si="9568">CXA59-CXA69</f>
        <v>0</v>
      </c>
      <c r="CXC71" s="1580">
        <f t="shared" ref="CXC71" si="9569">CXC59-CXC69</f>
        <v>0</v>
      </c>
      <c r="CXE71" s="1580">
        <f t="shared" ref="CXE71" si="9570">CXE59-CXE69</f>
        <v>0</v>
      </c>
      <c r="CXG71" s="1580">
        <f t="shared" ref="CXG71" si="9571">CXG59-CXG69</f>
        <v>0</v>
      </c>
      <c r="CXI71" s="1580">
        <f t="shared" ref="CXI71" si="9572">CXI59-CXI69</f>
        <v>0</v>
      </c>
      <c r="CXK71" s="1580">
        <f t="shared" ref="CXK71" si="9573">CXK59-CXK69</f>
        <v>0</v>
      </c>
      <c r="CXM71" s="1580">
        <f t="shared" ref="CXM71" si="9574">CXM59-CXM69</f>
        <v>0</v>
      </c>
      <c r="CXO71" s="1580">
        <f t="shared" ref="CXO71" si="9575">CXO59-CXO69</f>
        <v>0</v>
      </c>
      <c r="CXQ71" s="1580">
        <f t="shared" ref="CXQ71" si="9576">CXQ59-CXQ69</f>
        <v>0</v>
      </c>
      <c r="CXS71" s="1580">
        <f t="shared" ref="CXS71" si="9577">CXS59-CXS69</f>
        <v>0</v>
      </c>
      <c r="CXU71" s="1580">
        <f t="shared" ref="CXU71" si="9578">CXU59-CXU69</f>
        <v>0</v>
      </c>
      <c r="CXW71" s="1580">
        <f t="shared" ref="CXW71" si="9579">CXW59-CXW69</f>
        <v>0</v>
      </c>
      <c r="CXY71" s="1580">
        <f t="shared" ref="CXY71" si="9580">CXY59-CXY69</f>
        <v>0</v>
      </c>
      <c r="CYA71" s="1580">
        <f t="shared" ref="CYA71" si="9581">CYA59-CYA69</f>
        <v>0</v>
      </c>
      <c r="CYC71" s="1580">
        <f t="shared" ref="CYC71" si="9582">CYC59-CYC69</f>
        <v>0</v>
      </c>
      <c r="CYE71" s="1580">
        <f t="shared" ref="CYE71" si="9583">CYE59-CYE69</f>
        <v>0</v>
      </c>
      <c r="CYG71" s="1580">
        <f t="shared" ref="CYG71" si="9584">CYG59-CYG69</f>
        <v>0</v>
      </c>
      <c r="CYI71" s="1580">
        <f t="shared" ref="CYI71" si="9585">CYI59-CYI69</f>
        <v>0</v>
      </c>
      <c r="CYK71" s="1580">
        <f t="shared" ref="CYK71" si="9586">CYK59-CYK69</f>
        <v>0</v>
      </c>
      <c r="CYM71" s="1580">
        <f t="shared" ref="CYM71" si="9587">CYM59-CYM69</f>
        <v>0</v>
      </c>
      <c r="CYO71" s="1580">
        <f t="shared" ref="CYO71" si="9588">CYO59-CYO69</f>
        <v>0</v>
      </c>
      <c r="CYQ71" s="1580">
        <f t="shared" ref="CYQ71" si="9589">CYQ59-CYQ69</f>
        <v>0</v>
      </c>
      <c r="CYS71" s="1580">
        <f t="shared" ref="CYS71" si="9590">CYS59-CYS69</f>
        <v>0</v>
      </c>
      <c r="CYU71" s="1580">
        <f t="shared" ref="CYU71" si="9591">CYU59-CYU69</f>
        <v>0</v>
      </c>
      <c r="CYW71" s="1580">
        <f t="shared" ref="CYW71" si="9592">CYW59-CYW69</f>
        <v>0</v>
      </c>
      <c r="CYY71" s="1580">
        <f t="shared" ref="CYY71" si="9593">CYY59-CYY69</f>
        <v>0</v>
      </c>
      <c r="CZA71" s="1580">
        <f t="shared" ref="CZA71" si="9594">CZA59-CZA69</f>
        <v>0</v>
      </c>
      <c r="CZC71" s="1580">
        <f t="shared" ref="CZC71" si="9595">CZC59-CZC69</f>
        <v>0</v>
      </c>
      <c r="CZE71" s="1580">
        <f t="shared" ref="CZE71" si="9596">CZE59-CZE69</f>
        <v>0</v>
      </c>
      <c r="CZG71" s="1580">
        <f t="shared" ref="CZG71" si="9597">CZG59-CZG69</f>
        <v>0</v>
      </c>
      <c r="CZI71" s="1580">
        <f t="shared" ref="CZI71" si="9598">CZI59-CZI69</f>
        <v>0</v>
      </c>
      <c r="CZK71" s="1580">
        <f t="shared" ref="CZK71" si="9599">CZK59-CZK69</f>
        <v>0</v>
      </c>
      <c r="CZM71" s="1580">
        <f t="shared" ref="CZM71" si="9600">CZM59-CZM69</f>
        <v>0</v>
      </c>
      <c r="CZO71" s="1580">
        <f t="shared" ref="CZO71" si="9601">CZO59-CZO69</f>
        <v>0</v>
      </c>
      <c r="CZQ71" s="1580">
        <f t="shared" ref="CZQ71" si="9602">CZQ59-CZQ69</f>
        <v>0</v>
      </c>
      <c r="CZS71" s="1580">
        <f t="shared" ref="CZS71" si="9603">CZS59-CZS69</f>
        <v>0</v>
      </c>
      <c r="CZU71" s="1580">
        <f t="shared" ref="CZU71" si="9604">CZU59-CZU69</f>
        <v>0</v>
      </c>
      <c r="CZW71" s="1580">
        <f t="shared" ref="CZW71" si="9605">CZW59-CZW69</f>
        <v>0</v>
      </c>
      <c r="CZY71" s="1580">
        <f t="shared" ref="CZY71" si="9606">CZY59-CZY69</f>
        <v>0</v>
      </c>
      <c r="DAA71" s="1580">
        <f t="shared" ref="DAA71" si="9607">DAA59-DAA69</f>
        <v>0</v>
      </c>
      <c r="DAC71" s="1580">
        <f t="shared" ref="DAC71" si="9608">DAC59-DAC69</f>
        <v>0</v>
      </c>
      <c r="DAE71" s="1580">
        <f t="shared" ref="DAE71" si="9609">DAE59-DAE69</f>
        <v>0</v>
      </c>
      <c r="DAG71" s="1580">
        <f t="shared" ref="DAG71" si="9610">DAG59-DAG69</f>
        <v>0</v>
      </c>
      <c r="DAI71" s="1580">
        <f t="shared" ref="DAI71" si="9611">DAI59-DAI69</f>
        <v>0</v>
      </c>
      <c r="DAK71" s="1580">
        <f t="shared" ref="DAK71" si="9612">DAK59-DAK69</f>
        <v>0</v>
      </c>
      <c r="DAM71" s="1580">
        <f t="shared" ref="DAM71" si="9613">DAM59-DAM69</f>
        <v>0</v>
      </c>
      <c r="DAO71" s="1580">
        <f t="shared" ref="DAO71" si="9614">DAO59-DAO69</f>
        <v>0</v>
      </c>
      <c r="DAQ71" s="1580">
        <f t="shared" ref="DAQ71" si="9615">DAQ59-DAQ69</f>
        <v>0</v>
      </c>
      <c r="DAS71" s="1580">
        <f t="shared" ref="DAS71" si="9616">DAS59-DAS69</f>
        <v>0</v>
      </c>
      <c r="DAU71" s="1580">
        <f t="shared" ref="DAU71" si="9617">DAU59-DAU69</f>
        <v>0</v>
      </c>
      <c r="DAW71" s="1580">
        <f t="shared" ref="DAW71" si="9618">DAW59-DAW69</f>
        <v>0</v>
      </c>
      <c r="DAY71" s="1580">
        <f t="shared" ref="DAY71" si="9619">DAY59-DAY69</f>
        <v>0</v>
      </c>
      <c r="DBA71" s="1580">
        <f t="shared" ref="DBA71" si="9620">DBA59-DBA69</f>
        <v>0</v>
      </c>
      <c r="DBC71" s="1580">
        <f t="shared" ref="DBC71" si="9621">DBC59-DBC69</f>
        <v>0</v>
      </c>
      <c r="DBE71" s="1580">
        <f t="shared" ref="DBE71" si="9622">DBE59-DBE69</f>
        <v>0</v>
      </c>
      <c r="DBG71" s="1580">
        <f t="shared" ref="DBG71" si="9623">DBG59-DBG69</f>
        <v>0</v>
      </c>
      <c r="DBI71" s="1580">
        <f t="shared" ref="DBI71" si="9624">DBI59-DBI69</f>
        <v>0</v>
      </c>
      <c r="DBK71" s="1580">
        <f t="shared" ref="DBK71" si="9625">DBK59-DBK69</f>
        <v>0</v>
      </c>
      <c r="DBM71" s="1580">
        <f t="shared" ref="DBM71" si="9626">DBM59-DBM69</f>
        <v>0</v>
      </c>
      <c r="DBO71" s="1580">
        <f t="shared" ref="DBO71" si="9627">DBO59-DBO69</f>
        <v>0</v>
      </c>
      <c r="DBQ71" s="1580">
        <f t="shared" ref="DBQ71" si="9628">DBQ59-DBQ69</f>
        <v>0</v>
      </c>
      <c r="DBS71" s="1580">
        <f t="shared" ref="DBS71" si="9629">DBS59-DBS69</f>
        <v>0</v>
      </c>
      <c r="DBU71" s="1580">
        <f t="shared" ref="DBU71" si="9630">DBU59-DBU69</f>
        <v>0</v>
      </c>
      <c r="DBW71" s="1580">
        <f t="shared" ref="DBW71" si="9631">DBW59-DBW69</f>
        <v>0</v>
      </c>
      <c r="DBY71" s="1580">
        <f t="shared" ref="DBY71" si="9632">DBY59-DBY69</f>
        <v>0</v>
      </c>
      <c r="DCA71" s="1580">
        <f t="shared" ref="DCA71" si="9633">DCA59-DCA69</f>
        <v>0</v>
      </c>
      <c r="DCC71" s="1580">
        <f t="shared" ref="DCC71" si="9634">DCC59-DCC69</f>
        <v>0</v>
      </c>
      <c r="DCE71" s="1580">
        <f t="shared" ref="DCE71" si="9635">DCE59-DCE69</f>
        <v>0</v>
      </c>
      <c r="DCG71" s="1580">
        <f t="shared" ref="DCG71" si="9636">DCG59-DCG69</f>
        <v>0</v>
      </c>
      <c r="DCI71" s="1580">
        <f t="shared" ref="DCI71" si="9637">DCI59-DCI69</f>
        <v>0</v>
      </c>
      <c r="DCK71" s="1580">
        <f t="shared" ref="DCK71" si="9638">DCK59-DCK69</f>
        <v>0</v>
      </c>
      <c r="DCM71" s="1580">
        <f t="shared" ref="DCM71" si="9639">DCM59-DCM69</f>
        <v>0</v>
      </c>
      <c r="DCO71" s="1580">
        <f t="shared" ref="DCO71" si="9640">DCO59-DCO69</f>
        <v>0</v>
      </c>
      <c r="DCQ71" s="1580">
        <f t="shared" ref="DCQ71" si="9641">DCQ59-DCQ69</f>
        <v>0</v>
      </c>
      <c r="DCS71" s="1580">
        <f t="shared" ref="DCS71" si="9642">DCS59-DCS69</f>
        <v>0</v>
      </c>
      <c r="DCU71" s="1580">
        <f t="shared" ref="DCU71" si="9643">DCU59-DCU69</f>
        <v>0</v>
      </c>
      <c r="DCW71" s="1580">
        <f t="shared" ref="DCW71" si="9644">DCW59-DCW69</f>
        <v>0</v>
      </c>
      <c r="DCY71" s="1580">
        <f t="shared" ref="DCY71" si="9645">DCY59-DCY69</f>
        <v>0</v>
      </c>
      <c r="DDA71" s="1580">
        <f t="shared" ref="DDA71" si="9646">DDA59-DDA69</f>
        <v>0</v>
      </c>
      <c r="DDC71" s="1580">
        <f t="shared" ref="DDC71" si="9647">DDC59-DDC69</f>
        <v>0</v>
      </c>
      <c r="DDE71" s="1580">
        <f t="shared" ref="DDE71" si="9648">DDE59-DDE69</f>
        <v>0</v>
      </c>
      <c r="DDG71" s="1580">
        <f t="shared" ref="DDG71" si="9649">DDG59-DDG69</f>
        <v>0</v>
      </c>
      <c r="DDI71" s="1580">
        <f t="shared" ref="DDI71" si="9650">DDI59-DDI69</f>
        <v>0</v>
      </c>
      <c r="DDK71" s="1580">
        <f t="shared" ref="DDK71" si="9651">DDK59-DDK69</f>
        <v>0</v>
      </c>
      <c r="DDM71" s="1580">
        <f t="shared" ref="DDM71" si="9652">DDM59-DDM69</f>
        <v>0</v>
      </c>
      <c r="DDO71" s="1580">
        <f t="shared" ref="DDO71" si="9653">DDO59-DDO69</f>
        <v>0</v>
      </c>
      <c r="DDQ71" s="1580">
        <f t="shared" ref="DDQ71" si="9654">DDQ59-DDQ69</f>
        <v>0</v>
      </c>
      <c r="DDS71" s="1580">
        <f t="shared" ref="DDS71" si="9655">DDS59-DDS69</f>
        <v>0</v>
      </c>
      <c r="DDU71" s="1580">
        <f t="shared" ref="DDU71" si="9656">DDU59-DDU69</f>
        <v>0</v>
      </c>
      <c r="DDW71" s="1580">
        <f t="shared" ref="DDW71" si="9657">DDW59-DDW69</f>
        <v>0</v>
      </c>
      <c r="DDY71" s="1580">
        <f t="shared" ref="DDY71" si="9658">DDY59-DDY69</f>
        <v>0</v>
      </c>
      <c r="DEA71" s="1580">
        <f t="shared" ref="DEA71" si="9659">DEA59-DEA69</f>
        <v>0</v>
      </c>
      <c r="DEC71" s="1580">
        <f t="shared" ref="DEC71" si="9660">DEC59-DEC69</f>
        <v>0</v>
      </c>
      <c r="DEE71" s="1580">
        <f t="shared" ref="DEE71" si="9661">DEE59-DEE69</f>
        <v>0</v>
      </c>
      <c r="DEG71" s="1580">
        <f t="shared" ref="DEG71" si="9662">DEG59-DEG69</f>
        <v>0</v>
      </c>
      <c r="DEI71" s="1580">
        <f t="shared" ref="DEI71" si="9663">DEI59-DEI69</f>
        <v>0</v>
      </c>
      <c r="DEK71" s="1580">
        <f t="shared" ref="DEK71" si="9664">DEK59-DEK69</f>
        <v>0</v>
      </c>
      <c r="DEM71" s="1580">
        <f t="shared" ref="DEM71" si="9665">DEM59-DEM69</f>
        <v>0</v>
      </c>
      <c r="DEO71" s="1580">
        <f t="shared" ref="DEO71" si="9666">DEO59-DEO69</f>
        <v>0</v>
      </c>
      <c r="DEQ71" s="1580">
        <f t="shared" ref="DEQ71" si="9667">DEQ59-DEQ69</f>
        <v>0</v>
      </c>
      <c r="DES71" s="1580">
        <f t="shared" ref="DES71" si="9668">DES59-DES69</f>
        <v>0</v>
      </c>
      <c r="DEU71" s="1580">
        <f t="shared" ref="DEU71" si="9669">DEU59-DEU69</f>
        <v>0</v>
      </c>
      <c r="DEW71" s="1580">
        <f t="shared" ref="DEW71" si="9670">DEW59-DEW69</f>
        <v>0</v>
      </c>
      <c r="DEY71" s="1580">
        <f t="shared" ref="DEY71" si="9671">DEY59-DEY69</f>
        <v>0</v>
      </c>
      <c r="DFA71" s="1580">
        <f t="shared" ref="DFA71" si="9672">DFA59-DFA69</f>
        <v>0</v>
      </c>
      <c r="DFC71" s="1580">
        <f t="shared" ref="DFC71" si="9673">DFC59-DFC69</f>
        <v>0</v>
      </c>
      <c r="DFE71" s="1580">
        <f t="shared" ref="DFE71" si="9674">DFE59-DFE69</f>
        <v>0</v>
      </c>
      <c r="DFG71" s="1580">
        <f t="shared" ref="DFG71" si="9675">DFG59-DFG69</f>
        <v>0</v>
      </c>
      <c r="DFI71" s="1580">
        <f t="shared" ref="DFI71" si="9676">DFI59-DFI69</f>
        <v>0</v>
      </c>
      <c r="DFK71" s="1580">
        <f t="shared" ref="DFK71" si="9677">DFK59-DFK69</f>
        <v>0</v>
      </c>
      <c r="DFM71" s="1580">
        <f t="shared" ref="DFM71" si="9678">DFM59-DFM69</f>
        <v>0</v>
      </c>
      <c r="DFO71" s="1580">
        <f t="shared" ref="DFO71" si="9679">DFO59-DFO69</f>
        <v>0</v>
      </c>
      <c r="DFQ71" s="1580">
        <f t="shared" ref="DFQ71" si="9680">DFQ59-DFQ69</f>
        <v>0</v>
      </c>
      <c r="DFS71" s="1580">
        <f t="shared" ref="DFS71" si="9681">DFS59-DFS69</f>
        <v>0</v>
      </c>
      <c r="DFU71" s="1580">
        <f t="shared" ref="DFU71" si="9682">DFU59-DFU69</f>
        <v>0</v>
      </c>
      <c r="DFW71" s="1580">
        <f t="shared" ref="DFW71" si="9683">DFW59-DFW69</f>
        <v>0</v>
      </c>
      <c r="DFY71" s="1580">
        <f t="shared" ref="DFY71" si="9684">DFY59-DFY69</f>
        <v>0</v>
      </c>
      <c r="DGA71" s="1580">
        <f t="shared" ref="DGA71" si="9685">DGA59-DGA69</f>
        <v>0</v>
      </c>
      <c r="DGC71" s="1580">
        <f t="shared" ref="DGC71" si="9686">DGC59-DGC69</f>
        <v>0</v>
      </c>
      <c r="DGE71" s="1580">
        <f t="shared" ref="DGE71" si="9687">DGE59-DGE69</f>
        <v>0</v>
      </c>
      <c r="DGG71" s="1580">
        <f t="shared" ref="DGG71" si="9688">DGG59-DGG69</f>
        <v>0</v>
      </c>
      <c r="DGI71" s="1580">
        <f t="shared" ref="DGI71" si="9689">DGI59-DGI69</f>
        <v>0</v>
      </c>
      <c r="DGK71" s="1580">
        <f t="shared" ref="DGK71" si="9690">DGK59-DGK69</f>
        <v>0</v>
      </c>
      <c r="DGM71" s="1580">
        <f t="shared" ref="DGM71" si="9691">DGM59-DGM69</f>
        <v>0</v>
      </c>
      <c r="DGO71" s="1580">
        <f t="shared" ref="DGO71" si="9692">DGO59-DGO69</f>
        <v>0</v>
      </c>
      <c r="DGQ71" s="1580">
        <f t="shared" ref="DGQ71" si="9693">DGQ59-DGQ69</f>
        <v>0</v>
      </c>
      <c r="DGS71" s="1580">
        <f t="shared" ref="DGS71" si="9694">DGS59-DGS69</f>
        <v>0</v>
      </c>
      <c r="DGU71" s="1580">
        <f t="shared" ref="DGU71" si="9695">DGU59-DGU69</f>
        <v>0</v>
      </c>
      <c r="DGW71" s="1580">
        <f t="shared" ref="DGW71" si="9696">DGW59-DGW69</f>
        <v>0</v>
      </c>
      <c r="DGY71" s="1580">
        <f t="shared" ref="DGY71" si="9697">DGY59-DGY69</f>
        <v>0</v>
      </c>
      <c r="DHA71" s="1580">
        <f t="shared" ref="DHA71" si="9698">DHA59-DHA69</f>
        <v>0</v>
      </c>
      <c r="DHC71" s="1580">
        <f t="shared" ref="DHC71" si="9699">DHC59-DHC69</f>
        <v>0</v>
      </c>
      <c r="DHE71" s="1580">
        <f t="shared" ref="DHE71" si="9700">DHE59-DHE69</f>
        <v>0</v>
      </c>
      <c r="DHG71" s="1580">
        <f t="shared" ref="DHG71" si="9701">DHG59-DHG69</f>
        <v>0</v>
      </c>
      <c r="DHI71" s="1580">
        <f t="shared" ref="DHI71" si="9702">DHI59-DHI69</f>
        <v>0</v>
      </c>
      <c r="DHK71" s="1580">
        <f t="shared" ref="DHK71" si="9703">DHK59-DHK69</f>
        <v>0</v>
      </c>
      <c r="DHM71" s="1580">
        <f t="shared" ref="DHM71" si="9704">DHM59-DHM69</f>
        <v>0</v>
      </c>
      <c r="DHO71" s="1580">
        <f t="shared" ref="DHO71" si="9705">DHO59-DHO69</f>
        <v>0</v>
      </c>
      <c r="DHQ71" s="1580">
        <f t="shared" ref="DHQ71" si="9706">DHQ59-DHQ69</f>
        <v>0</v>
      </c>
      <c r="DHS71" s="1580">
        <f t="shared" ref="DHS71" si="9707">DHS59-DHS69</f>
        <v>0</v>
      </c>
      <c r="DHU71" s="1580">
        <f t="shared" ref="DHU71" si="9708">DHU59-DHU69</f>
        <v>0</v>
      </c>
      <c r="DHW71" s="1580">
        <f t="shared" ref="DHW71" si="9709">DHW59-DHW69</f>
        <v>0</v>
      </c>
      <c r="DHY71" s="1580">
        <f t="shared" ref="DHY71" si="9710">DHY59-DHY69</f>
        <v>0</v>
      </c>
      <c r="DIA71" s="1580">
        <f t="shared" ref="DIA71" si="9711">DIA59-DIA69</f>
        <v>0</v>
      </c>
      <c r="DIC71" s="1580">
        <f t="shared" ref="DIC71" si="9712">DIC59-DIC69</f>
        <v>0</v>
      </c>
      <c r="DIE71" s="1580">
        <f t="shared" ref="DIE71" si="9713">DIE59-DIE69</f>
        <v>0</v>
      </c>
      <c r="DIG71" s="1580">
        <f t="shared" ref="DIG71" si="9714">DIG59-DIG69</f>
        <v>0</v>
      </c>
      <c r="DII71" s="1580">
        <f t="shared" ref="DII71" si="9715">DII59-DII69</f>
        <v>0</v>
      </c>
      <c r="DIK71" s="1580">
        <f t="shared" ref="DIK71" si="9716">DIK59-DIK69</f>
        <v>0</v>
      </c>
      <c r="DIM71" s="1580">
        <f t="shared" ref="DIM71" si="9717">DIM59-DIM69</f>
        <v>0</v>
      </c>
      <c r="DIO71" s="1580">
        <f t="shared" ref="DIO71" si="9718">DIO59-DIO69</f>
        <v>0</v>
      </c>
      <c r="DIQ71" s="1580">
        <f t="shared" ref="DIQ71" si="9719">DIQ59-DIQ69</f>
        <v>0</v>
      </c>
      <c r="DIS71" s="1580">
        <f t="shared" ref="DIS71" si="9720">DIS59-DIS69</f>
        <v>0</v>
      </c>
      <c r="DIU71" s="1580">
        <f t="shared" ref="DIU71" si="9721">DIU59-DIU69</f>
        <v>0</v>
      </c>
      <c r="DIW71" s="1580">
        <f t="shared" ref="DIW71" si="9722">DIW59-DIW69</f>
        <v>0</v>
      </c>
      <c r="DIY71" s="1580">
        <f t="shared" ref="DIY71" si="9723">DIY59-DIY69</f>
        <v>0</v>
      </c>
      <c r="DJA71" s="1580">
        <f t="shared" ref="DJA71" si="9724">DJA59-DJA69</f>
        <v>0</v>
      </c>
      <c r="DJC71" s="1580">
        <f t="shared" ref="DJC71" si="9725">DJC59-DJC69</f>
        <v>0</v>
      </c>
      <c r="DJE71" s="1580">
        <f t="shared" ref="DJE71" si="9726">DJE59-DJE69</f>
        <v>0</v>
      </c>
      <c r="DJG71" s="1580">
        <f t="shared" ref="DJG71" si="9727">DJG59-DJG69</f>
        <v>0</v>
      </c>
      <c r="DJI71" s="1580">
        <f t="shared" ref="DJI71" si="9728">DJI59-DJI69</f>
        <v>0</v>
      </c>
      <c r="DJK71" s="1580">
        <f t="shared" ref="DJK71" si="9729">DJK59-DJK69</f>
        <v>0</v>
      </c>
      <c r="DJM71" s="1580">
        <f t="shared" ref="DJM71" si="9730">DJM59-DJM69</f>
        <v>0</v>
      </c>
      <c r="DJO71" s="1580">
        <f t="shared" ref="DJO71" si="9731">DJO59-DJO69</f>
        <v>0</v>
      </c>
      <c r="DJQ71" s="1580">
        <f t="shared" ref="DJQ71" si="9732">DJQ59-DJQ69</f>
        <v>0</v>
      </c>
      <c r="DJS71" s="1580">
        <f t="shared" ref="DJS71" si="9733">DJS59-DJS69</f>
        <v>0</v>
      </c>
      <c r="DJU71" s="1580">
        <f t="shared" ref="DJU71" si="9734">DJU59-DJU69</f>
        <v>0</v>
      </c>
      <c r="DJW71" s="1580">
        <f t="shared" ref="DJW71" si="9735">DJW59-DJW69</f>
        <v>0</v>
      </c>
      <c r="DJY71" s="1580">
        <f t="shared" ref="DJY71" si="9736">DJY59-DJY69</f>
        <v>0</v>
      </c>
      <c r="DKA71" s="1580">
        <f t="shared" ref="DKA71" si="9737">DKA59-DKA69</f>
        <v>0</v>
      </c>
      <c r="DKC71" s="1580">
        <f t="shared" ref="DKC71" si="9738">DKC59-DKC69</f>
        <v>0</v>
      </c>
      <c r="DKE71" s="1580">
        <f t="shared" ref="DKE71" si="9739">DKE59-DKE69</f>
        <v>0</v>
      </c>
      <c r="DKG71" s="1580">
        <f t="shared" ref="DKG71" si="9740">DKG59-DKG69</f>
        <v>0</v>
      </c>
      <c r="DKI71" s="1580">
        <f t="shared" ref="DKI71" si="9741">DKI59-DKI69</f>
        <v>0</v>
      </c>
      <c r="DKK71" s="1580">
        <f t="shared" ref="DKK71" si="9742">DKK59-DKK69</f>
        <v>0</v>
      </c>
      <c r="DKM71" s="1580">
        <f t="shared" ref="DKM71" si="9743">DKM59-DKM69</f>
        <v>0</v>
      </c>
      <c r="DKO71" s="1580">
        <f t="shared" ref="DKO71" si="9744">DKO59-DKO69</f>
        <v>0</v>
      </c>
      <c r="DKQ71" s="1580">
        <f t="shared" ref="DKQ71" si="9745">DKQ59-DKQ69</f>
        <v>0</v>
      </c>
      <c r="DKS71" s="1580">
        <f t="shared" ref="DKS71" si="9746">DKS59-DKS69</f>
        <v>0</v>
      </c>
      <c r="DKU71" s="1580">
        <f t="shared" ref="DKU71" si="9747">DKU59-DKU69</f>
        <v>0</v>
      </c>
      <c r="DKW71" s="1580">
        <f t="shared" ref="DKW71" si="9748">DKW59-DKW69</f>
        <v>0</v>
      </c>
      <c r="DKY71" s="1580">
        <f t="shared" ref="DKY71" si="9749">DKY59-DKY69</f>
        <v>0</v>
      </c>
      <c r="DLA71" s="1580">
        <f t="shared" ref="DLA71" si="9750">DLA59-DLA69</f>
        <v>0</v>
      </c>
      <c r="DLC71" s="1580">
        <f t="shared" ref="DLC71" si="9751">DLC59-DLC69</f>
        <v>0</v>
      </c>
      <c r="DLE71" s="1580">
        <f t="shared" ref="DLE71" si="9752">DLE59-DLE69</f>
        <v>0</v>
      </c>
      <c r="DLG71" s="1580">
        <f t="shared" ref="DLG71" si="9753">DLG59-DLG69</f>
        <v>0</v>
      </c>
      <c r="DLI71" s="1580">
        <f t="shared" ref="DLI71" si="9754">DLI59-DLI69</f>
        <v>0</v>
      </c>
      <c r="DLK71" s="1580">
        <f t="shared" ref="DLK71" si="9755">DLK59-DLK69</f>
        <v>0</v>
      </c>
      <c r="DLM71" s="1580">
        <f t="shared" ref="DLM71" si="9756">DLM59-DLM69</f>
        <v>0</v>
      </c>
      <c r="DLO71" s="1580">
        <f t="shared" ref="DLO71" si="9757">DLO59-DLO69</f>
        <v>0</v>
      </c>
      <c r="DLQ71" s="1580">
        <f t="shared" ref="DLQ71" si="9758">DLQ59-DLQ69</f>
        <v>0</v>
      </c>
      <c r="DLS71" s="1580">
        <f t="shared" ref="DLS71" si="9759">DLS59-DLS69</f>
        <v>0</v>
      </c>
      <c r="DLU71" s="1580">
        <f t="shared" ref="DLU71" si="9760">DLU59-DLU69</f>
        <v>0</v>
      </c>
      <c r="DLW71" s="1580">
        <f t="shared" ref="DLW71" si="9761">DLW59-DLW69</f>
        <v>0</v>
      </c>
      <c r="DLY71" s="1580">
        <f t="shared" ref="DLY71" si="9762">DLY59-DLY69</f>
        <v>0</v>
      </c>
      <c r="DMA71" s="1580">
        <f t="shared" ref="DMA71" si="9763">DMA59-DMA69</f>
        <v>0</v>
      </c>
      <c r="DMC71" s="1580">
        <f t="shared" ref="DMC71" si="9764">DMC59-DMC69</f>
        <v>0</v>
      </c>
      <c r="DME71" s="1580">
        <f t="shared" ref="DME71" si="9765">DME59-DME69</f>
        <v>0</v>
      </c>
      <c r="DMG71" s="1580">
        <f t="shared" ref="DMG71" si="9766">DMG59-DMG69</f>
        <v>0</v>
      </c>
      <c r="DMI71" s="1580">
        <f t="shared" ref="DMI71" si="9767">DMI59-DMI69</f>
        <v>0</v>
      </c>
      <c r="DMK71" s="1580">
        <f t="shared" ref="DMK71" si="9768">DMK59-DMK69</f>
        <v>0</v>
      </c>
      <c r="DMM71" s="1580">
        <f t="shared" ref="DMM71" si="9769">DMM59-DMM69</f>
        <v>0</v>
      </c>
      <c r="DMO71" s="1580">
        <f t="shared" ref="DMO71" si="9770">DMO59-DMO69</f>
        <v>0</v>
      </c>
      <c r="DMQ71" s="1580">
        <f t="shared" ref="DMQ71" si="9771">DMQ59-DMQ69</f>
        <v>0</v>
      </c>
      <c r="DMS71" s="1580">
        <f t="shared" ref="DMS71" si="9772">DMS59-DMS69</f>
        <v>0</v>
      </c>
      <c r="DMU71" s="1580">
        <f t="shared" ref="DMU71" si="9773">DMU59-DMU69</f>
        <v>0</v>
      </c>
      <c r="DMW71" s="1580">
        <f t="shared" ref="DMW71" si="9774">DMW59-DMW69</f>
        <v>0</v>
      </c>
      <c r="DMY71" s="1580">
        <f t="shared" ref="DMY71" si="9775">DMY59-DMY69</f>
        <v>0</v>
      </c>
      <c r="DNA71" s="1580">
        <f t="shared" ref="DNA71" si="9776">DNA59-DNA69</f>
        <v>0</v>
      </c>
      <c r="DNC71" s="1580">
        <f t="shared" ref="DNC71" si="9777">DNC59-DNC69</f>
        <v>0</v>
      </c>
      <c r="DNE71" s="1580">
        <f t="shared" ref="DNE71" si="9778">DNE59-DNE69</f>
        <v>0</v>
      </c>
      <c r="DNG71" s="1580">
        <f t="shared" ref="DNG71" si="9779">DNG59-DNG69</f>
        <v>0</v>
      </c>
      <c r="DNI71" s="1580">
        <f t="shared" ref="DNI71" si="9780">DNI59-DNI69</f>
        <v>0</v>
      </c>
      <c r="DNK71" s="1580">
        <f t="shared" ref="DNK71" si="9781">DNK59-DNK69</f>
        <v>0</v>
      </c>
      <c r="DNM71" s="1580">
        <f t="shared" ref="DNM71" si="9782">DNM59-DNM69</f>
        <v>0</v>
      </c>
      <c r="DNO71" s="1580">
        <f t="shared" ref="DNO71" si="9783">DNO59-DNO69</f>
        <v>0</v>
      </c>
      <c r="DNQ71" s="1580">
        <f t="shared" ref="DNQ71" si="9784">DNQ59-DNQ69</f>
        <v>0</v>
      </c>
      <c r="DNS71" s="1580">
        <f t="shared" ref="DNS71" si="9785">DNS59-DNS69</f>
        <v>0</v>
      </c>
      <c r="DNU71" s="1580">
        <f t="shared" ref="DNU71" si="9786">DNU59-DNU69</f>
        <v>0</v>
      </c>
      <c r="DNW71" s="1580">
        <f t="shared" ref="DNW71" si="9787">DNW59-DNW69</f>
        <v>0</v>
      </c>
      <c r="DNY71" s="1580">
        <f t="shared" ref="DNY71" si="9788">DNY59-DNY69</f>
        <v>0</v>
      </c>
      <c r="DOA71" s="1580">
        <f t="shared" ref="DOA71" si="9789">DOA59-DOA69</f>
        <v>0</v>
      </c>
      <c r="DOC71" s="1580">
        <f t="shared" ref="DOC71" si="9790">DOC59-DOC69</f>
        <v>0</v>
      </c>
      <c r="DOE71" s="1580">
        <f t="shared" ref="DOE71" si="9791">DOE59-DOE69</f>
        <v>0</v>
      </c>
      <c r="DOG71" s="1580">
        <f t="shared" ref="DOG71" si="9792">DOG59-DOG69</f>
        <v>0</v>
      </c>
      <c r="DOI71" s="1580">
        <f t="shared" ref="DOI71" si="9793">DOI59-DOI69</f>
        <v>0</v>
      </c>
      <c r="DOK71" s="1580">
        <f t="shared" ref="DOK71" si="9794">DOK59-DOK69</f>
        <v>0</v>
      </c>
      <c r="DOM71" s="1580">
        <f t="shared" ref="DOM71" si="9795">DOM59-DOM69</f>
        <v>0</v>
      </c>
      <c r="DOO71" s="1580">
        <f t="shared" ref="DOO71" si="9796">DOO59-DOO69</f>
        <v>0</v>
      </c>
      <c r="DOQ71" s="1580">
        <f t="shared" ref="DOQ71" si="9797">DOQ59-DOQ69</f>
        <v>0</v>
      </c>
      <c r="DOS71" s="1580">
        <f t="shared" ref="DOS71" si="9798">DOS59-DOS69</f>
        <v>0</v>
      </c>
      <c r="DOU71" s="1580">
        <f t="shared" ref="DOU71" si="9799">DOU59-DOU69</f>
        <v>0</v>
      </c>
      <c r="DOW71" s="1580">
        <f t="shared" ref="DOW71" si="9800">DOW59-DOW69</f>
        <v>0</v>
      </c>
      <c r="DOY71" s="1580">
        <f t="shared" ref="DOY71" si="9801">DOY59-DOY69</f>
        <v>0</v>
      </c>
      <c r="DPA71" s="1580">
        <f t="shared" ref="DPA71" si="9802">DPA59-DPA69</f>
        <v>0</v>
      </c>
      <c r="DPC71" s="1580">
        <f t="shared" ref="DPC71" si="9803">DPC59-DPC69</f>
        <v>0</v>
      </c>
      <c r="DPE71" s="1580">
        <f t="shared" ref="DPE71" si="9804">DPE59-DPE69</f>
        <v>0</v>
      </c>
      <c r="DPG71" s="1580">
        <f t="shared" ref="DPG71" si="9805">DPG59-DPG69</f>
        <v>0</v>
      </c>
      <c r="DPI71" s="1580">
        <f t="shared" ref="DPI71" si="9806">DPI59-DPI69</f>
        <v>0</v>
      </c>
      <c r="DPK71" s="1580">
        <f t="shared" ref="DPK71" si="9807">DPK59-DPK69</f>
        <v>0</v>
      </c>
      <c r="DPM71" s="1580">
        <f t="shared" ref="DPM71" si="9808">DPM59-DPM69</f>
        <v>0</v>
      </c>
      <c r="DPO71" s="1580">
        <f t="shared" ref="DPO71" si="9809">DPO59-DPO69</f>
        <v>0</v>
      </c>
      <c r="DPQ71" s="1580">
        <f t="shared" ref="DPQ71" si="9810">DPQ59-DPQ69</f>
        <v>0</v>
      </c>
      <c r="DPS71" s="1580">
        <f t="shared" ref="DPS71" si="9811">DPS59-DPS69</f>
        <v>0</v>
      </c>
      <c r="DPU71" s="1580">
        <f t="shared" ref="DPU71" si="9812">DPU59-DPU69</f>
        <v>0</v>
      </c>
      <c r="DPW71" s="1580">
        <f t="shared" ref="DPW71" si="9813">DPW59-DPW69</f>
        <v>0</v>
      </c>
      <c r="DPY71" s="1580">
        <f t="shared" ref="DPY71" si="9814">DPY59-DPY69</f>
        <v>0</v>
      </c>
      <c r="DQA71" s="1580">
        <f t="shared" ref="DQA71" si="9815">DQA59-DQA69</f>
        <v>0</v>
      </c>
      <c r="DQC71" s="1580">
        <f t="shared" ref="DQC71" si="9816">DQC59-DQC69</f>
        <v>0</v>
      </c>
      <c r="DQE71" s="1580">
        <f t="shared" ref="DQE71" si="9817">DQE59-DQE69</f>
        <v>0</v>
      </c>
      <c r="DQG71" s="1580">
        <f t="shared" ref="DQG71" si="9818">DQG59-DQG69</f>
        <v>0</v>
      </c>
      <c r="DQI71" s="1580">
        <f t="shared" ref="DQI71" si="9819">DQI59-DQI69</f>
        <v>0</v>
      </c>
      <c r="DQK71" s="1580">
        <f t="shared" ref="DQK71" si="9820">DQK59-DQK69</f>
        <v>0</v>
      </c>
      <c r="DQM71" s="1580">
        <f t="shared" ref="DQM71" si="9821">DQM59-DQM69</f>
        <v>0</v>
      </c>
      <c r="DQO71" s="1580">
        <f t="shared" ref="DQO71" si="9822">DQO59-DQO69</f>
        <v>0</v>
      </c>
      <c r="DQQ71" s="1580">
        <f t="shared" ref="DQQ71" si="9823">DQQ59-DQQ69</f>
        <v>0</v>
      </c>
      <c r="DQS71" s="1580">
        <f t="shared" ref="DQS71" si="9824">DQS59-DQS69</f>
        <v>0</v>
      </c>
      <c r="DQU71" s="1580">
        <f t="shared" ref="DQU71" si="9825">DQU59-DQU69</f>
        <v>0</v>
      </c>
      <c r="DQW71" s="1580">
        <f t="shared" ref="DQW71" si="9826">DQW59-DQW69</f>
        <v>0</v>
      </c>
      <c r="DQY71" s="1580">
        <f t="shared" ref="DQY71" si="9827">DQY59-DQY69</f>
        <v>0</v>
      </c>
      <c r="DRA71" s="1580">
        <f t="shared" ref="DRA71" si="9828">DRA59-DRA69</f>
        <v>0</v>
      </c>
      <c r="DRC71" s="1580">
        <f t="shared" ref="DRC71" si="9829">DRC59-DRC69</f>
        <v>0</v>
      </c>
      <c r="DRE71" s="1580">
        <f t="shared" ref="DRE71" si="9830">DRE59-DRE69</f>
        <v>0</v>
      </c>
      <c r="DRG71" s="1580">
        <f t="shared" ref="DRG71" si="9831">DRG59-DRG69</f>
        <v>0</v>
      </c>
      <c r="DRI71" s="1580">
        <f t="shared" ref="DRI71" si="9832">DRI59-DRI69</f>
        <v>0</v>
      </c>
      <c r="DRK71" s="1580">
        <f t="shared" ref="DRK71" si="9833">DRK59-DRK69</f>
        <v>0</v>
      </c>
      <c r="DRM71" s="1580">
        <f t="shared" ref="DRM71" si="9834">DRM59-DRM69</f>
        <v>0</v>
      </c>
      <c r="DRO71" s="1580">
        <f t="shared" ref="DRO71" si="9835">DRO59-DRO69</f>
        <v>0</v>
      </c>
      <c r="DRQ71" s="1580">
        <f t="shared" ref="DRQ71" si="9836">DRQ59-DRQ69</f>
        <v>0</v>
      </c>
      <c r="DRS71" s="1580">
        <f t="shared" ref="DRS71" si="9837">DRS59-DRS69</f>
        <v>0</v>
      </c>
      <c r="DRU71" s="1580">
        <f t="shared" ref="DRU71" si="9838">DRU59-DRU69</f>
        <v>0</v>
      </c>
      <c r="DRW71" s="1580">
        <f t="shared" ref="DRW71" si="9839">DRW59-DRW69</f>
        <v>0</v>
      </c>
      <c r="DRY71" s="1580">
        <f t="shared" ref="DRY71" si="9840">DRY59-DRY69</f>
        <v>0</v>
      </c>
      <c r="DSA71" s="1580">
        <f t="shared" ref="DSA71" si="9841">DSA59-DSA69</f>
        <v>0</v>
      </c>
      <c r="DSC71" s="1580">
        <f t="shared" ref="DSC71" si="9842">DSC59-DSC69</f>
        <v>0</v>
      </c>
      <c r="DSE71" s="1580">
        <f t="shared" ref="DSE71" si="9843">DSE59-DSE69</f>
        <v>0</v>
      </c>
      <c r="DSG71" s="1580">
        <f t="shared" ref="DSG71" si="9844">DSG59-DSG69</f>
        <v>0</v>
      </c>
      <c r="DSI71" s="1580">
        <f t="shared" ref="DSI71" si="9845">DSI59-DSI69</f>
        <v>0</v>
      </c>
      <c r="DSK71" s="1580">
        <f t="shared" ref="DSK71" si="9846">DSK59-DSK69</f>
        <v>0</v>
      </c>
      <c r="DSM71" s="1580">
        <f t="shared" ref="DSM71" si="9847">DSM59-DSM69</f>
        <v>0</v>
      </c>
      <c r="DSO71" s="1580">
        <f t="shared" ref="DSO71" si="9848">DSO59-DSO69</f>
        <v>0</v>
      </c>
      <c r="DSQ71" s="1580">
        <f t="shared" ref="DSQ71" si="9849">DSQ59-DSQ69</f>
        <v>0</v>
      </c>
      <c r="DSS71" s="1580">
        <f t="shared" ref="DSS71" si="9850">DSS59-DSS69</f>
        <v>0</v>
      </c>
      <c r="DSU71" s="1580">
        <f t="shared" ref="DSU71" si="9851">DSU59-DSU69</f>
        <v>0</v>
      </c>
      <c r="DSW71" s="1580">
        <f t="shared" ref="DSW71" si="9852">DSW59-DSW69</f>
        <v>0</v>
      </c>
      <c r="DSY71" s="1580">
        <f t="shared" ref="DSY71" si="9853">DSY59-DSY69</f>
        <v>0</v>
      </c>
      <c r="DTA71" s="1580">
        <f t="shared" ref="DTA71" si="9854">DTA59-DTA69</f>
        <v>0</v>
      </c>
      <c r="DTC71" s="1580">
        <f t="shared" ref="DTC71" si="9855">DTC59-DTC69</f>
        <v>0</v>
      </c>
      <c r="DTE71" s="1580">
        <f t="shared" ref="DTE71" si="9856">DTE59-DTE69</f>
        <v>0</v>
      </c>
      <c r="DTG71" s="1580">
        <f t="shared" ref="DTG71" si="9857">DTG59-DTG69</f>
        <v>0</v>
      </c>
      <c r="DTI71" s="1580">
        <f t="shared" ref="DTI71" si="9858">DTI59-DTI69</f>
        <v>0</v>
      </c>
      <c r="DTK71" s="1580">
        <f t="shared" ref="DTK71" si="9859">DTK59-DTK69</f>
        <v>0</v>
      </c>
      <c r="DTM71" s="1580">
        <f t="shared" ref="DTM71" si="9860">DTM59-DTM69</f>
        <v>0</v>
      </c>
      <c r="DTO71" s="1580">
        <f t="shared" ref="DTO71" si="9861">DTO59-DTO69</f>
        <v>0</v>
      </c>
      <c r="DTQ71" s="1580">
        <f t="shared" ref="DTQ71" si="9862">DTQ59-DTQ69</f>
        <v>0</v>
      </c>
      <c r="DTS71" s="1580">
        <f t="shared" ref="DTS71" si="9863">DTS59-DTS69</f>
        <v>0</v>
      </c>
      <c r="DTU71" s="1580">
        <f t="shared" ref="DTU71" si="9864">DTU59-DTU69</f>
        <v>0</v>
      </c>
      <c r="DTW71" s="1580">
        <f t="shared" ref="DTW71" si="9865">DTW59-DTW69</f>
        <v>0</v>
      </c>
      <c r="DTY71" s="1580">
        <f t="shared" ref="DTY71" si="9866">DTY59-DTY69</f>
        <v>0</v>
      </c>
      <c r="DUA71" s="1580">
        <f t="shared" ref="DUA71" si="9867">DUA59-DUA69</f>
        <v>0</v>
      </c>
      <c r="DUC71" s="1580">
        <f t="shared" ref="DUC71" si="9868">DUC59-DUC69</f>
        <v>0</v>
      </c>
      <c r="DUE71" s="1580">
        <f t="shared" ref="DUE71" si="9869">DUE59-DUE69</f>
        <v>0</v>
      </c>
      <c r="DUG71" s="1580">
        <f t="shared" ref="DUG71" si="9870">DUG59-DUG69</f>
        <v>0</v>
      </c>
      <c r="DUI71" s="1580">
        <f t="shared" ref="DUI71" si="9871">DUI59-DUI69</f>
        <v>0</v>
      </c>
      <c r="DUK71" s="1580">
        <f t="shared" ref="DUK71" si="9872">DUK59-DUK69</f>
        <v>0</v>
      </c>
      <c r="DUM71" s="1580">
        <f t="shared" ref="DUM71" si="9873">DUM59-DUM69</f>
        <v>0</v>
      </c>
      <c r="DUO71" s="1580">
        <f t="shared" ref="DUO71" si="9874">DUO59-DUO69</f>
        <v>0</v>
      </c>
      <c r="DUQ71" s="1580">
        <f t="shared" ref="DUQ71" si="9875">DUQ59-DUQ69</f>
        <v>0</v>
      </c>
      <c r="DUS71" s="1580">
        <f t="shared" ref="DUS71" si="9876">DUS59-DUS69</f>
        <v>0</v>
      </c>
      <c r="DUU71" s="1580">
        <f t="shared" ref="DUU71" si="9877">DUU59-DUU69</f>
        <v>0</v>
      </c>
      <c r="DUW71" s="1580">
        <f t="shared" ref="DUW71" si="9878">DUW59-DUW69</f>
        <v>0</v>
      </c>
      <c r="DUY71" s="1580">
        <f t="shared" ref="DUY71" si="9879">DUY59-DUY69</f>
        <v>0</v>
      </c>
      <c r="DVA71" s="1580">
        <f t="shared" ref="DVA71" si="9880">DVA59-DVA69</f>
        <v>0</v>
      </c>
      <c r="DVC71" s="1580">
        <f t="shared" ref="DVC71" si="9881">DVC59-DVC69</f>
        <v>0</v>
      </c>
      <c r="DVE71" s="1580">
        <f t="shared" ref="DVE71" si="9882">DVE59-DVE69</f>
        <v>0</v>
      </c>
      <c r="DVG71" s="1580">
        <f t="shared" ref="DVG71" si="9883">DVG59-DVG69</f>
        <v>0</v>
      </c>
      <c r="DVI71" s="1580">
        <f t="shared" ref="DVI71" si="9884">DVI59-DVI69</f>
        <v>0</v>
      </c>
      <c r="DVK71" s="1580">
        <f t="shared" ref="DVK71" si="9885">DVK59-DVK69</f>
        <v>0</v>
      </c>
      <c r="DVM71" s="1580">
        <f t="shared" ref="DVM71" si="9886">DVM59-DVM69</f>
        <v>0</v>
      </c>
      <c r="DVO71" s="1580">
        <f t="shared" ref="DVO71" si="9887">DVO59-DVO69</f>
        <v>0</v>
      </c>
      <c r="DVQ71" s="1580">
        <f t="shared" ref="DVQ71" si="9888">DVQ59-DVQ69</f>
        <v>0</v>
      </c>
      <c r="DVS71" s="1580">
        <f t="shared" ref="DVS71" si="9889">DVS59-DVS69</f>
        <v>0</v>
      </c>
      <c r="DVU71" s="1580">
        <f t="shared" ref="DVU71" si="9890">DVU59-DVU69</f>
        <v>0</v>
      </c>
      <c r="DVW71" s="1580">
        <f t="shared" ref="DVW71" si="9891">DVW59-DVW69</f>
        <v>0</v>
      </c>
      <c r="DVY71" s="1580">
        <f t="shared" ref="DVY71" si="9892">DVY59-DVY69</f>
        <v>0</v>
      </c>
      <c r="DWA71" s="1580">
        <f t="shared" ref="DWA71" si="9893">DWA59-DWA69</f>
        <v>0</v>
      </c>
      <c r="DWC71" s="1580">
        <f t="shared" ref="DWC71" si="9894">DWC59-DWC69</f>
        <v>0</v>
      </c>
      <c r="DWE71" s="1580">
        <f t="shared" ref="DWE71" si="9895">DWE59-DWE69</f>
        <v>0</v>
      </c>
      <c r="DWG71" s="1580">
        <f t="shared" ref="DWG71" si="9896">DWG59-DWG69</f>
        <v>0</v>
      </c>
      <c r="DWI71" s="1580">
        <f t="shared" ref="DWI71" si="9897">DWI59-DWI69</f>
        <v>0</v>
      </c>
      <c r="DWK71" s="1580">
        <f t="shared" ref="DWK71" si="9898">DWK59-DWK69</f>
        <v>0</v>
      </c>
      <c r="DWM71" s="1580">
        <f t="shared" ref="DWM71" si="9899">DWM59-DWM69</f>
        <v>0</v>
      </c>
      <c r="DWO71" s="1580">
        <f t="shared" ref="DWO71" si="9900">DWO59-DWO69</f>
        <v>0</v>
      </c>
      <c r="DWQ71" s="1580">
        <f t="shared" ref="DWQ71" si="9901">DWQ59-DWQ69</f>
        <v>0</v>
      </c>
      <c r="DWS71" s="1580">
        <f t="shared" ref="DWS71" si="9902">DWS59-DWS69</f>
        <v>0</v>
      </c>
      <c r="DWU71" s="1580">
        <f t="shared" ref="DWU71" si="9903">DWU59-DWU69</f>
        <v>0</v>
      </c>
      <c r="DWW71" s="1580">
        <f t="shared" ref="DWW71" si="9904">DWW59-DWW69</f>
        <v>0</v>
      </c>
      <c r="DWY71" s="1580">
        <f t="shared" ref="DWY71" si="9905">DWY59-DWY69</f>
        <v>0</v>
      </c>
      <c r="DXA71" s="1580">
        <f t="shared" ref="DXA71" si="9906">DXA59-DXA69</f>
        <v>0</v>
      </c>
      <c r="DXC71" s="1580">
        <f t="shared" ref="DXC71" si="9907">DXC59-DXC69</f>
        <v>0</v>
      </c>
      <c r="DXE71" s="1580">
        <f t="shared" ref="DXE71" si="9908">DXE59-DXE69</f>
        <v>0</v>
      </c>
      <c r="DXG71" s="1580">
        <f t="shared" ref="DXG71" si="9909">DXG59-DXG69</f>
        <v>0</v>
      </c>
      <c r="DXI71" s="1580">
        <f t="shared" ref="DXI71" si="9910">DXI59-DXI69</f>
        <v>0</v>
      </c>
      <c r="DXK71" s="1580">
        <f t="shared" ref="DXK71" si="9911">DXK59-DXK69</f>
        <v>0</v>
      </c>
      <c r="DXM71" s="1580">
        <f t="shared" ref="DXM71" si="9912">DXM59-DXM69</f>
        <v>0</v>
      </c>
      <c r="DXO71" s="1580">
        <f t="shared" ref="DXO71" si="9913">DXO59-DXO69</f>
        <v>0</v>
      </c>
      <c r="DXQ71" s="1580">
        <f t="shared" ref="DXQ71" si="9914">DXQ59-DXQ69</f>
        <v>0</v>
      </c>
      <c r="DXS71" s="1580">
        <f t="shared" ref="DXS71" si="9915">DXS59-DXS69</f>
        <v>0</v>
      </c>
      <c r="DXU71" s="1580">
        <f t="shared" ref="DXU71" si="9916">DXU59-DXU69</f>
        <v>0</v>
      </c>
      <c r="DXW71" s="1580">
        <f t="shared" ref="DXW71" si="9917">DXW59-DXW69</f>
        <v>0</v>
      </c>
      <c r="DXY71" s="1580">
        <f t="shared" ref="DXY71" si="9918">DXY59-DXY69</f>
        <v>0</v>
      </c>
      <c r="DYA71" s="1580">
        <f t="shared" ref="DYA71" si="9919">DYA59-DYA69</f>
        <v>0</v>
      </c>
      <c r="DYC71" s="1580">
        <f t="shared" ref="DYC71" si="9920">DYC59-DYC69</f>
        <v>0</v>
      </c>
      <c r="DYE71" s="1580">
        <f t="shared" ref="DYE71" si="9921">DYE59-DYE69</f>
        <v>0</v>
      </c>
      <c r="DYG71" s="1580">
        <f t="shared" ref="DYG71" si="9922">DYG59-DYG69</f>
        <v>0</v>
      </c>
      <c r="DYI71" s="1580">
        <f t="shared" ref="DYI71" si="9923">DYI59-DYI69</f>
        <v>0</v>
      </c>
      <c r="DYK71" s="1580">
        <f t="shared" ref="DYK71" si="9924">DYK59-DYK69</f>
        <v>0</v>
      </c>
      <c r="DYM71" s="1580">
        <f t="shared" ref="DYM71" si="9925">DYM59-DYM69</f>
        <v>0</v>
      </c>
      <c r="DYO71" s="1580">
        <f t="shared" ref="DYO71" si="9926">DYO59-DYO69</f>
        <v>0</v>
      </c>
      <c r="DYQ71" s="1580">
        <f t="shared" ref="DYQ71" si="9927">DYQ59-DYQ69</f>
        <v>0</v>
      </c>
      <c r="DYS71" s="1580">
        <f t="shared" ref="DYS71" si="9928">DYS59-DYS69</f>
        <v>0</v>
      </c>
      <c r="DYU71" s="1580">
        <f t="shared" ref="DYU71" si="9929">DYU59-DYU69</f>
        <v>0</v>
      </c>
      <c r="DYW71" s="1580">
        <f t="shared" ref="DYW71" si="9930">DYW59-DYW69</f>
        <v>0</v>
      </c>
      <c r="DYY71" s="1580">
        <f t="shared" ref="DYY71" si="9931">DYY59-DYY69</f>
        <v>0</v>
      </c>
      <c r="DZA71" s="1580">
        <f t="shared" ref="DZA71" si="9932">DZA59-DZA69</f>
        <v>0</v>
      </c>
      <c r="DZC71" s="1580">
        <f t="shared" ref="DZC71" si="9933">DZC59-DZC69</f>
        <v>0</v>
      </c>
      <c r="DZE71" s="1580">
        <f t="shared" ref="DZE71" si="9934">DZE59-DZE69</f>
        <v>0</v>
      </c>
      <c r="DZG71" s="1580">
        <f t="shared" ref="DZG71" si="9935">DZG59-DZG69</f>
        <v>0</v>
      </c>
      <c r="DZI71" s="1580">
        <f t="shared" ref="DZI71" si="9936">DZI59-DZI69</f>
        <v>0</v>
      </c>
      <c r="DZK71" s="1580">
        <f t="shared" ref="DZK71" si="9937">DZK59-DZK69</f>
        <v>0</v>
      </c>
      <c r="DZM71" s="1580">
        <f t="shared" ref="DZM71" si="9938">DZM59-DZM69</f>
        <v>0</v>
      </c>
      <c r="DZO71" s="1580">
        <f t="shared" ref="DZO71" si="9939">DZO59-DZO69</f>
        <v>0</v>
      </c>
      <c r="DZQ71" s="1580">
        <f t="shared" ref="DZQ71" si="9940">DZQ59-DZQ69</f>
        <v>0</v>
      </c>
      <c r="DZS71" s="1580">
        <f t="shared" ref="DZS71" si="9941">DZS59-DZS69</f>
        <v>0</v>
      </c>
      <c r="DZU71" s="1580">
        <f t="shared" ref="DZU71" si="9942">DZU59-DZU69</f>
        <v>0</v>
      </c>
      <c r="DZW71" s="1580">
        <f t="shared" ref="DZW71" si="9943">DZW59-DZW69</f>
        <v>0</v>
      </c>
      <c r="DZY71" s="1580">
        <f t="shared" ref="DZY71" si="9944">DZY59-DZY69</f>
        <v>0</v>
      </c>
      <c r="EAA71" s="1580">
        <f t="shared" ref="EAA71" si="9945">EAA59-EAA69</f>
        <v>0</v>
      </c>
      <c r="EAC71" s="1580">
        <f t="shared" ref="EAC71" si="9946">EAC59-EAC69</f>
        <v>0</v>
      </c>
      <c r="EAE71" s="1580">
        <f t="shared" ref="EAE71" si="9947">EAE59-EAE69</f>
        <v>0</v>
      </c>
      <c r="EAG71" s="1580">
        <f t="shared" ref="EAG71" si="9948">EAG59-EAG69</f>
        <v>0</v>
      </c>
      <c r="EAI71" s="1580">
        <f t="shared" ref="EAI71" si="9949">EAI59-EAI69</f>
        <v>0</v>
      </c>
      <c r="EAK71" s="1580">
        <f t="shared" ref="EAK71" si="9950">EAK59-EAK69</f>
        <v>0</v>
      </c>
      <c r="EAM71" s="1580">
        <f t="shared" ref="EAM71" si="9951">EAM59-EAM69</f>
        <v>0</v>
      </c>
      <c r="EAO71" s="1580">
        <f t="shared" ref="EAO71" si="9952">EAO59-EAO69</f>
        <v>0</v>
      </c>
      <c r="EAQ71" s="1580">
        <f t="shared" ref="EAQ71" si="9953">EAQ59-EAQ69</f>
        <v>0</v>
      </c>
      <c r="EAS71" s="1580">
        <f t="shared" ref="EAS71" si="9954">EAS59-EAS69</f>
        <v>0</v>
      </c>
      <c r="EAU71" s="1580">
        <f t="shared" ref="EAU71" si="9955">EAU59-EAU69</f>
        <v>0</v>
      </c>
      <c r="EAW71" s="1580">
        <f t="shared" ref="EAW71" si="9956">EAW59-EAW69</f>
        <v>0</v>
      </c>
      <c r="EAY71" s="1580">
        <f t="shared" ref="EAY71" si="9957">EAY59-EAY69</f>
        <v>0</v>
      </c>
      <c r="EBA71" s="1580">
        <f t="shared" ref="EBA71" si="9958">EBA59-EBA69</f>
        <v>0</v>
      </c>
      <c r="EBC71" s="1580">
        <f t="shared" ref="EBC71" si="9959">EBC59-EBC69</f>
        <v>0</v>
      </c>
      <c r="EBE71" s="1580">
        <f t="shared" ref="EBE71" si="9960">EBE59-EBE69</f>
        <v>0</v>
      </c>
      <c r="EBG71" s="1580">
        <f t="shared" ref="EBG71" si="9961">EBG59-EBG69</f>
        <v>0</v>
      </c>
      <c r="EBI71" s="1580">
        <f t="shared" ref="EBI71" si="9962">EBI59-EBI69</f>
        <v>0</v>
      </c>
      <c r="EBK71" s="1580">
        <f t="shared" ref="EBK71" si="9963">EBK59-EBK69</f>
        <v>0</v>
      </c>
      <c r="EBM71" s="1580">
        <f t="shared" ref="EBM71" si="9964">EBM59-EBM69</f>
        <v>0</v>
      </c>
      <c r="EBO71" s="1580">
        <f t="shared" ref="EBO71" si="9965">EBO59-EBO69</f>
        <v>0</v>
      </c>
      <c r="EBQ71" s="1580">
        <f t="shared" ref="EBQ71" si="9966">EBQ59-EBQ69</f>
        <v>0</v>
      </c>
      <c r="EBS71" s="1580">
        <f t="shared" ref="EBS71" si="9967">EBS59-EBS69</f>
        <v>0</v>
      </c>
      <c r="EBU71" s="1580">
        <f t="shared" ref="EBU71" si="9968">EBU59-EBU69</f>
        <v>0</v>
      </c>
      <c r="EBW71" s="1580">
        <f t="shared" ref="EBW71" si="9969">EBW59-EBW69</f>
        <v>0</v>
      </c>
      <c r="EBY71" s="1580">
        <f t="shared" ref="EBY71" si="9970">EBY59-EBY69</f>
        <v>0</v>
      </c>
      <c r="ECA71" s="1580">
        <f t="shared" ref="ECA71" si="9971">ECA59-ECA69</f>
        <v>0</v>
      </c>
      <c r="ECC71" s="1580">
        <f t="shared" ref="ECC71" si="9972">ECC59-ECC69</f>
        <v>0</v>
      </c>
      <c r="ECE71" s="1580">
        <f t="shared" ref="ECE71" si="9973">ECE59-ECE69</f>
        <v>0</v>
      </c>
      <c r="ECG71" s="1580">
        <f t="shared" ref="ECG71" si="9974">ECG59-ECG69</f>
        <v>0</v>
      </c>
      <c r="ECI71" s="1580">
        <f t="shared" ref="ECI71" si="9975">ECI59-ECI69</f>
        <v>0</v>
      </c>
      <c r="ECK71" s="1580">
        <f t="shared" ref="ECK71" si="9976">ECK59-ECK69</f>
        <v>0</v>
      </c>
      <c r="ECM71" s="1580">
        <f t="shared" ref="ECM71" si="9977">ECM59-ECM69</f>
        <v>0</v>
      </c>
      <c r="ECO71" s="1580">
        <f t="shared" ref="ECO71" si="9978">ECO59-ECO69</f>
        <v>0</v>
      </c>
      <c r="ECQ71" s="1580">
        <f t="shared" ref="ECQ71" si="9979">ECQ59-ECQ69</f>
        <v>0</v>
      </c>
      <c r="ECS71" s="1580">
        <f t="shared" ref="ECS71" si="9980">ECS59-ECS69</f>
        <v>0</v>
      </c>
      <c r="ECU71" s="1580">
        <f t="shared" ref="ECU71" si="9981">ECU59-ECU69</f>
        <v>0</v>
      </c>
      <c r="ECW71" s="1580">
        <f t="shared" ref="ECW71" si="9982">ECW59-ECW69</f>
        <v>0</v>
      </c>
      <c r="ECY71" s="1580">
        <f t="shared" ref="ECY71" si="9983">ECY59-ECY69</f>
        <v>0</v>
      </c>
      <c r="EDA71" s="1580">
        <f t="shared" ref="EDA71" si="9984">EDA59-EDA69</f>
        <v>0</v>
      </c>
      <c r="EDC71" s="1580">
        <f t="shared" ref="EDC71" si="9985">EDC59-EDC69</f>
        <v>0</v>
      </c>
      <c r="EDE71" s="1580">
        <f t="shared" ref="EDE71" si="9986">EDE59-EDE69</f>
        <v>0</v>
      </c>
      <c r="EDG71" s="1580">
        <f t="shared" ref="EDG71" si="9987">EDG59-EDG69</f>
        <v>0</v>
      </c>
      <c r="EDI71" s="1580">
        <f t="shared" ref="EDI71" si="9988">EDI59-EDI69</f>
        <v>0</v>
      </c>
      <c r="EDK71" s="1580">
        <f t="shared" ref="EDK71" si="9989">EDK59-EDK69</f>
        <v>0</v>
      </c>
      <c r="EDM71" s="1580">
        <f t="shared" ref="EDM71" si="9990">EDM59-EDM69</f>
        <v>0</v>
      </c>
      <c r="EDO71" s="1580">
        <f t="shared" ref="EDO71" si="9991">EDO59-EDO69</f>
        <v>0</v>
      </c>
      <c r="EDQ71" s="1580">
        <f t="shared" ref="EDQ71" si="9992">EDQ59-EDQ69</f>
        <v>0</v>
      </c>
      <c r="EDS71" s="1580">
        <f t="shared" ref="EDS71" si="9993">EDS59-EDS69</f>
        <v>0</v>
      </c>
      <c r="EDU71" s="1580">
        <f t="shared" ref="EDU71" si="9994">EDU59-EDU69</f>
        <v>0</v>
      </c>
      <c r="EDW71" s="1580">
        <f t="shared" ref="EDW71" si="9995">EDW59-EDW69</f>
        <v>0</v>
      </c>
      <c r="EDY71" s="1580">
        <f t="shared" ref="EDY71" si="9996">EDY59-EDY69</f>
        <v>0</v>
      </c>
      <c r="EEA71" s="1580">
        <f t="shared" ref="EEA71" si="9997">EEA59-EEA69</f>
        <v>0</v>
      </c>
      <c r="EEC71" s="1580">
        <f t="shared" ref="EEC71" si="9998">EEC59-EEC69</f>
        <v>0</v>
      </c>
      <c r="EEE71" s="1580">
        <f t="shared" ref="EEE71" si="9999">EEE59-EEE69</f>
        <v>0</v>
      </c>
      <c r="EEG71" s="1580">
        <f t="shared" ref="EEG71" si="10000">EEG59-EEG69</f>
        <v>0</v>
      </c>
      <c r="EEI71" s="1580">
        <f t="shared" ref="EEI71" si="10001">EEI59-EEI69</f>
        <v>0</v>
      </c>
      <c r="EEK71" s="1580">
        <f t="shared" ref="EEK71" si="10002">EEK59-EEK69</f>
        <v>0</v>
      </c>
      <c r="EEM71" s="1580">
        <f t="shared" ref="EEM71" si="10003">EEM59-EEM69</f>
        <v>0</v>
      </c>
      <c r="EEO71" s="1580">
        <f t="shared" ref="EEO71" si="10004">EEO59-EEO69</f>
        <v>0</v>
      </c>
      <c r="EEQ71" s="1580">
        <f t="shared" ref="EEQ71" si="10005">EEQ59-EEQ69</f>
        <v>0</v>
      </c>
      <c r="EES71" s="1580">
        <f t="shared" ref="EES71" si="10006">EES59-EES69</f>
        <v>0</v>
      </c>
      <c r="EEU71" s="1580">
        <f t="shared" ref="EEU71" si="10007">EEU59-EEU69</f>
        <v>0</v>
      </c>
      <c r="EEW71" s="1580">
        <f t="shared" ref="EEW71" si="10008">EEW59-EEW69</f>
        <v>0</v>
      </c>
      <c r="EEY71" s="1580">
        <f t="shared" ref="EEY71" si="10009">EEY59-EEY69</f>
        <v>0</v>
      </c>
      <c r="EFA71" s="1580">
        <f t="shared" ref="EFA71" si="10010">EFA59-EFA69</f>
        <v>0</v>
      </c>
      <c r="EFC71" s="1580">
        <f t="shared" ref="EFC71" si="10011">EFC59-EFC69</f>
        <v>0</v>
      </c>
      <c r="EFE71" s="1580">
        <f t="shared" ref="EFE71" si="10012">EFE59-EFE69</f>
        <v>0</v>
      </c>
      <c r="EFG71" s="1580">
        <f t="shared" ref="EFG71" si="10013">EFG59-EFG69</f>
        <v>0</v>
      </c>
      <c r="EFI71" s="1580">
        <f t="shared" ref="EFI71" si="10014">EFI59-EFI69</f>
        <v>0</v>
      </c>
      <c r="EFK71" s="1580">
        <f t="shared" ref="EFK71" si="10015">EFK59-EFK69</f>
        <v>0</v>
      </c>
      <c r="EFM71" s="1580">
        <f t="shared" ref="EFM71" si="10016">EFM59-EFM69</f>
        <v>0</v>
      </c>
      <c r="EFO71" s="1580">
        <f t="shared" ref="EFO71" si="10017">EFO59-EFO69</f>
        <v>0</v>
      </c>
      <c r="EFQ71" s="1580">
        <f t="shared" ref="EFQ71" si="10018">EFQ59-EFQ69</f>
        <v>0</v>
      </c>
      <c r="EFS71" s="1580">
        <f t="shared" ref="EFS71" si="10019">EFS59-EFS69</f>
        <v>0</v>
      </c>
      <c r="EFU71" s="1580">
        <f t="shared" ref="EFU71" si="10020">EFU59-EFU69</f>
        <v>0</v>
      </c>
      <c r="EFW71" s="1580">
        <f t="shared" ref="EFW71" si="10021">EFW59-EFW69</f>
        <v>0</v>
      </c>
      <c r="EFY71" s="1580">
        <f t="shared" ref="EFY71" si="10022">EFY59-EFY69</f>
        <v>0</v>
      </c>
      <c r="EGA71" s="1580">
        <f t="shared" ref="EGA71" si="10023">EGA59-EGA69</f>
        <v>0</v>
      </c>
      <c r="EGC71" s="1580">
        <f t="shared" ref="EGC71" si="10024">EGC59-EGC69</f>
        <v>0</v>
      </c>
      <c r="EGE71" s="1580">
        <f t="shared" ref="EGE71" si="10025">EGE59-EGE69</f>
        <v>0</v>
      </c>
      <c r="EGG71" s="1580">
        <f t="shared" ref="EGG71" si="10026">EGG59-EGG69</f>
        <v>0</v>
      </c>
      <c r="EGI71" s="1580">
        <f t="shared" ref="EGI71" si="10027">EGI59-EGI69</f>
        <v>0</v>
      </c>
      <c r="EGK71" s="1580">
        <f t="shared" ref="EGK71" si="10028">EGK59-EGK69</f>
        <v>0</v>
      </c>
      <c r="EGM71" s="1580">
        <f t="shared" ref="EGM71" si="10029">EGM59-EGM69</f>
        <v>0</v>
      </c>
      <c r="EGO71" s="1580">
        <f t="shared" ref="EGO71" si="10030">EGO59-EGO69</f>
        <v>0</v>
      </c>
      <c r="EGQ71" s="1580">
        <f t="shared" ref="EGQ71" si="10031">EGQ59-EGQ69</f>
        <v>0</v>
      </c>
      <c r="EGS71" s="1580">
        <f t="shared" ref="EGS71" si="10032">EGS59-EGS69</f>
        <v>0</v>
      </c>
      <c r="EGU71" s="1580">
        <f t="shared" ref="EGU71" si="10033">EGU59-EGU69</f>
        <v>0</v>
      </c>
      <c r="EGW71" s="1580">
        <f t="shared" ref="EGW71" si="10034">EGW59-EGW69</f>
        <v>0</v>
      </c>
      <c r="EGY71" s="1580">
        <f t="shared" ref="EGY71" si="10035">EGY59-EGY69</f>
        <v>0</v>
      </c>
      <c r="EHA71" s="1580">
        <f t="shared" ref="EHA71" si="10036">EHA59-EHA69</f>
        <v>0</v>
      </c>
      <c r="EHC71" s="1580">
        <f t="shared" ref="EHC71" si="10037">EHC59-EHC69</f>
        <v>0</v>
      </c>
      <c r="EHE71" s="1580">
        <f t="shared" ref="EHE71" si="10038">EHE59-EHE69</f>
        <v>0</v>
      </c>
      <c r="EHG71" s="1580">
        <f t="shared" ref="EHG71" si="10039">EHG59-EHG69</f>
        <v>0</v>
      </c>
      <c r="EHI71" s="1580">
        <f t="shared" ref="EHI71" si="10040">EHI59-EHI69</f>
        <v>0</v>
      </c>
      <c r="EHK71" s="1580">
        <f t="shared" ref="EHK71" si="10041">EHK59-EHK69</f>
        <v>0</v>
      </c>
      <c r="EHM71" s="1580">
        <f t="shared" ref="EHM71" si="10042">EHM59-EHM69</f>
        <v>0</v>
      </c>
      <c r="EHO71" s="1580">
        <f t="shared" ref="EHO71" si="10043">EHO59-EHO69</f>
        <v>0</v>
      </c>
      <c r="EHQ71" s="1580">
        <f t="shared" ref="EHQ71" si="10044">EHQ59-EHQ69</f>
        <v>0</v>
      </c>
      <c r="EHS71" s="1580">
        <f t="shared" ref="EHS71" si="10045">EHS59-EHS69</f>
        <v>0</v>
      </c>
      <c r="EHU71" s="1580">
        <f t="shared" ref="EHU71" si="10046">EHU59-EHU69</f>
        <v>0</v>
      </c>
      <c r="EHW71" s="1580">
        <f t="shared" ref="EHW71" si="10047">EHW59-EHW69</f>
        <v>0</v>
      </c>
      <c r="EHY71" s="1580">
        <f t="shared" ref="EHY71" si="10048">EHY59-EHY69</f>
        <v>0</v>
      </c>
      <c r="EIA71" s="1580">
        <f t="shared" ref="EIA71" si="10049">EIA59-EIA69</f>
        <v>0</v>
      </c>
      <c r="EIC71" s="1580">
        <f t="shared" ref="EIC71" si="10050">EIC59-EIC69</f>
        <v>0</v>
      </c>
      <c r="EIE71" s="1580">
        <f t="shared" ref="EIE71" si="10051">EIE59-EIE69</f>
        <v>0</v>
      </c>
      <c r="EIG71" s="1580">
        <f t="shared" ref="EIG71" si="10052">EIG59-EIG69</f>
        <v>0</v>
      </c>
      <c r="EII71" s="1580">
        <f t="shared" ref="EII71" si="10053">EII59-EII69</f>
        <v>0</v>
      </c>
      <c r="EIK71" s="1580">
        <f t="shared" ref="EIK71" si="10054">EIK59-EIK69</f>
        <v>0</v>
      </c>
      <c r="EIM71" s="1580">
        <f t="shared" ref="EIM71" si="10055">EIM59-EIM69</f>
        <v>0</v>
      </c>
      <c r="EIO71" s="1580">
        <f t="shared" ref="EIO71" si="10056">EIO59-EIO69</f>
        <v>0</v>
      </c>
      <c r="EIQ71" s="1580">
        <f t="shared" ref="EIQ71" si="10057">EIQ59-EIQ69</f>
        <v>0</v>
      </c>
      <c r="EIS71" s="1580">
        <f t="shared" ref="EIS71" si="10058">EIS59-EIS69</f>
        <v>0</v>
      </c>
      <c r="EIU71" s="1580">
        <f t="shared" ref="EIU71" si="10059">EIU59-EIU69</f>
        <v>0</v>
      </c>
      <c r="EIW71" s="1580">
        <f t="shared" ref="EIW71" si="10060">EIW59-EIW69</f>
        <v>0</v>
      </c>
      <c r="EIY71" s="1580">
        <f t="shared" ref="EIY71" si="10061">EIY59-EIY69</f>
        <v>0</v>
      </c>
      <c r="EJA71" s="1580">
        <f t="shared" ref="EJA71" si="10062">EJA59-EJA69</f>
        <v>0</v>
      </c>
      <c r="EJC71" s="1580">
        <f t="shared" ref="EJC71" si="10063">EJC59-EJC69</f>
        <v>0</v>
      </c>
      <c r="EJE71" s="1580">
        <f t="shared" ref="EJE71" si="10064">EJE59-EJE69</f>
        <v>0</v>
      </c>
      <c r="EJG71" s="1580">
        <f t="shared" ref="EJG71" si="10065">EJG59-EJG69</f>
        <v>0</v>
      </c>
      <c r="EJI71" s="1580">
        <f t="shared" ref="EJI71" si="10066">EJI59-EJI69</f>
        <v>0</v>
      </c>
      <c r="EJK71" s="1580">
        <f t="shared" ref="EJK71" si="10067">EJK59-EJK69</f>
        <v>0</v>
      </c>
      <c r="EJM71" s="1580">
        <f t="shared" ref="EJM71" si="10068">EJM59-EJM69</f>
        <v>0</v>
      </c>
      <c r="EJO71" s="1580">
        <f t="shared" ref="EJO71" si="10069">EJO59-EJO69</f>
        <v>0</v>
      </c>
      <c r="EJQ71" s="1580">
        <f t="shared" ref="EJQ71" si="10070">EJQ59-EJQ69</f>
        <v>0</v>
      </c>
      <c r="EJS71" s="1580">
        <f t="shared" ref="EJS71" si="10071">EJS59-EJS69</f>
        <v>0</v>
      </c>
      <c r="EJU71" s="1580">
        <f t="shared" ref="EJU71" si="10072">EJU59-EJU69</f>
        <v>0</v>
      </c>
      <c r="EJW71" s="1580">
        <f t="shared" ref="EJW71" si="10073">EJW59-EJW69</f>
        <v>0</v>
      </c>
      <c r="EJY71" s="1580">
        <f t="shared" ref="EJY71" si="10074">EJY59-EJY69</f>
        <v>0</v>
      </c>
      <c r="EKA71" s="1580">
        <f t="shared" ref="EKA71" si="10075">EKA59-EKA69</f>
        <v>0</v>
      </c>
      <c r="EKC71" s="1580">
        <f t="shared" ref="EKC71" si="10076">EKC59-EKC69</f>
        <v>0</v>
      </c>
      <c r="EKE71" s="1580">
        <f t="shared" ref="EKE71" si="10077">EKE59-EKE69</f>
        <v>0</v>
      </c>
      <c r="EKG71" s="1580">
        <f t="shared" ref="EKG71" si="10078">EKG59-EKG69</f>
        <v>0</v>
      </c>
      <c r="EKI71" s="1580">
        <f t="shared" ref="EKI71" si="10079">EKI59-EKI69</f>
        <v>0</v>
      </c>
      <c r="EKK71" s="1580">
        <f t="shared" ref="EKK71" si="10080">EKK59-EKK69</f>
        <v>0</v>
      </c>
      <c r="EKM71" s="1580">
        <f t="shared" ref="EKM71" si="10081">EKM59-EKM69</f>
        <v>0</v>
      </c>
      <c r="EKO71" s="1580">
        <f t="shared" ref="EKO71" si="10082">EKO59-EKO69</f>
        <v>0</v>
      </c>
      <c r="EKQ71" s="1580">
        <f t="shared" ref="EKQ71" si="10083">EKQ59-EKQ69</f>
        <v>0</v>
      </c>
      <c r="EKS71" s="1580">
        <f t="shared" ref="EKS71" si="10084">EKS59-EKS69</f>
        <v>0</v>
      </c>
      <c r="EKU71" s="1580">
        <f t="shared" ref="EKU71" si="10085">EKU59-EKU69</f>
        <v>0</v>
      </c>
      <c r="EKW71" s="1580">
        <f t="shared" ref="EKW71" si="10086">EKW59-EKW69</f>
        <v>0</v>
      </c>
      <c r="EKY71" s="1580">
        <f t="shared" ref="EKY71" si="10087">EKY59-EKY69</f>
        <v>0</v>
      </c>
      <c r="ELA71" s="1580">
        <f t="shared" ref="ELA71" si="10088">ELA59-ELA69</f>
        <v>0</v>
      </c>
      <c r="ELC71" s="1580">
        <f t="shared" ref="ELC71" si="10089">ELC59-ELC69</f>
        <v>0</v>
      </c>
      <c r="ELE71" s="1580">
        <f t="shared" ref="ELE71" si="10090">ELE59-ELE69</f>
        <v>0</v>
      </c>
      <c r="ELG71" s="1580">
        <f t="shared" ref="ELG71" si="10091">ELG59-ELG69</f>
        <v>0</v>
      </c>
      <c r="ELI71" s="1580">
        <f t="shared" ref="ELI71" si="10092">ELI59-ELI69</f>
        <v>0</v>
      </c>
      <c r="ELK71" s="1580">
        <f t="shared" ref="ELK71" si="10093">ELK59-ELK69</f>
        <v>0</v>
      </c>
      <c r="ELM71" s="1580">
        <f t="shared" ref="ELM71" si="10094">ELM59-ELM69</f>
        <v>0</v>
      </c>
      <c r="ELO71" s="1580">
        <f t="shared" ref="ELO71" si="10095">ELO59-ELO69</f>
        <v>0</v>
      </c>
      <c r="ELQ71" s="1580">
        <f t="shared" ref="ELQ71" si="10096">ELQ59-ELQ69</f>
        <v>0</v>
      </c>
      <c r="ELS71" s="1580">
        <f t="shared" ref="ELS71" si="10097">ELS59-ELS69</f>
        <v>0</v>
      </c>
      <c r="ELU71" s="1580">
        <f t="shared" ref="ELU71" si="10098">ELU59-ELU69</f>
        <v>0</v>
      </c>
      <c r="ELW71" s="1580">
        <f t="shared" ref="ELW71" si="10099">ELW59-ELW69</f>
        <v>0</v>
      </c>
      <c r="ELY71" s="1580">
        <f t="shared" ref="ELY71" si="10100">ELY59-ELY69</f>
        <v>0</v>
      </c>
      <c r="EMA71" s="1580">
        <f t="shared" ref="EMA71" si="10101">EMA59-EMA69</f>
        <v>0</v>
      </c>
      <c r="EMC71" s="1580">
        <f t="shared" ref="EMC71" si="10102">EMC59-EMC69</f>
        <v>0</v>
      </c>
      <c r="EME71" s="1580">
        <f t="shared" ref="EME71" si="10103">EME59-EME69</f>
        <v>0</v>
      </c>
      <c r="EMG71" s="1580">
        <f t="shared" ref="EMG71" si="10104">EMG59-EMG69</f>
        <v>0</v>
      </c>
      <c r="EMI71" s="1580">
        <f t="shared" ref="EMI71" si="10105">EMI59-EMI69</f>
        <v>0</v>
      </c>
      <c r="EMK71" s="1580">
        <f t="shared" ref="EMK71" si="10106">EMK59-EMK69</f>
        <v>0</v>
      </c>
      <c r="EMM71" s="1580">
        <f t="shared" ref="EMM71" si="10107">EMM59-EMM69</f>
        <v>0</v>
      </c>
      <c r="EMO71" s="1580">
        <f t="shared" ref="EMO71" si="10108">EMO59-EMO69</f>
        <v>0</v>
      </c>
      <c r="EMQ71" s="1580">
        <f t="shared" ref="EMQ71" si="10109">EMQ59-EMQ69</f>
        <v>0</v>
      </c>
      <c r="EMS71" s="1580">
        <f t="shared" ref="EMS71" si="10110">EMS59-EMS69</f>
        <v>0</v>
      </c>
      <c r="EMU71" s="1580">
        <f t="shared" ref="EMU71" si="10111">EMU59-EMU69</f>
        <v>0</v>
      </c>
      <c r="EMW71" s="1580">
        <f t="shared" ref="EMW71" si="10112">EMW59-EMW69</f>
        <v>0</v>
      </c>
      <c r="EMY71" s="1580">
        <f t="shared" ref="EMY71" si="10113">EMY59-EMY69</f>
        <v>0</v>
      </c>
      <c r="ENA71" s="1580">
        <f t="shared" ref="ENA71" si="10114">ENA59-ENA69</f>
        <v>0</v>
      </c>
      <c r="ENC71" s="1580">
        <f t="shared" ref="ENC71" si="10115">ENC59-ENC69</f>
        <v>0</v>
      </c>
      <c r="ENE71" s="1580">
        <f t="shared" ref="ENE71" si="10116">ENE59-ENE69</f>
        <v>0</v>
      </c>
      <c r="ENG71" s="1580">
        <f t="shared" ref="ENG71" si="10117">ENG59-ENG69</f>
        <v>0</v>
      </c>
      <c r="ENI71" s="1580">
        <f t="shared" ref="ENI71" si="10118">ENI59-ENI69</f>
        <v>0</v>
      </c>
      <c r="ENK71" s="1580">
        <f t="shared" ref="ENK71" si="10119">ENK59-ENK69</f>
        <v>0</v>
      </c>
      <c r="ENM71" s="1580">
        <f t="shared" ref="ENM71" si="10120">ENM59-ENM69</f>
        <v>0</v>
      </c>
      <c r="ENO71" s="1580">
        <f t="shared" ref="ENO71" si="10121">ENO59-ENO69</f>
        <v>0</v>
      </c>
      <c r="ENQ71" s="1580">
        <f t="shared" ref="ENQ71" si="10122">ENQ59-ENQ69</f>
        <v>0</v>
      </c>
      <c r="ENS71" s="1580">
        <f t="shared" ref="ENS71" si="10123">ENS59-ENS69</f>
        <v>0</v>
      </c>
      <c r="ENU71" s="1580">
        <f t="shared" ref="ENU71" si="10124">ENU59-ENU69</f>
        <v>0</v>
      </c>
      <c r="ENW71" s="1580">
        <f t="shared" ref="ENW71" si="10125">ENW59-ENW69</f>
        <v>0</v>
      </c>
      <c r="ENY71" s="1580">
        <f t="shared" ref="ENY71" si="10126">ENY59-ENY69</f>
        <v>0</v>
      </c>
      <c r="EOA71" s="1580">
        <f t="shared" ref="EOA71" si="10127">EOA59-EOA69</f>
        <v>0</v>
      </c>
      <c r="EOC71" s="1580">
        <f t="shared" ref="EOC71" si="10128">EOC59-EOC69</f>
        <v>0</v>
      </c>
      <c r="EOE71" s="1580">
        <f t="shared" ref="EOE71" si="10129">EOE59-EOE69</f>
        <v>0</v>
      </c>
      <c r="EOG71" s="1580">
        <f t="shared" ref="EOG71" si="10130">EOG59-EOG69</f>
        <v>0</v>
      </c>
      <c r="EOI71" s="1580">
        <f t="shared" ref="EOI71" si="10131">EOI59-EOI69</f>
        <v>0</v>
      </c>
      <c r="EOK71" s="1580">
        <f t="shared" ref="EOK71" si="10132">EOK59-EOK69</f>
        <v>0</v>
      </c>
      <c r="EOM71" s="1580">
        <f t="shared" ref="EOM71" si="10133">EOM59-EOM69</f>
        <v>0</v>
      </c>
      <c r="EOO71" s="1580">
        <f t="shared" ref="EOO71" si="10134">EOO59-EOO69</f>
        <v>0</v>
      </c>
      <c r="EOQ71" s="1580">
        <f t="shared" ref="EOQ71" si="10135">EOQ59-EOQ69</f>
        <v>0</v>
      </c>
      <c r="EOS71" s="1580">
        <f t="shared" ref="EOS71" si="10136">EOS59-EOS69</f>
        <v>0</v>
      </c>
      <c r="EOU71" s="1580">
        <f t="shared" ref="EOU71" si="10137">EOU59-EOU69</f>
        <v>0</v>
      </c>
      <c r="EOW71" s="1580">
        <f t="shared" ref="EOW71" si="10138">EOW59-EOW69</f>
        <v>0</v>
      </c>
      <c r="EOY71" s="1580">
        <f t="shared" ref="EOY71" si="10139">EOY59-EOY69</f>
        <v>0</v>
      </c>
      <c r="EPA71" s="1580">
        <f t="shared" ref="EPA71" si="10140">EPA59-EPA69</f>
        <v>0</v>
      </c>
      <c r="EPC71" s="1580">
        <f t="shared" ref="EPC71" si="10141">EPC59-EPC69</f>
        <v>0</v>
      </c>
      <c r="EPE71" s="1580">
        <f t="shared" ref="EPE71" si="10142">EPE59-EPE69</f>
        <v>0</v>
      </c>
      <c r="EPG71" s="1580">
        <f t="shared" ref="EPG71" si="10143">EPG59-EPG69</f>
        <v>0</v>
      </c>
      <c r="EPI71" s="1580">
        <f t="shared" ref="EPI71" si="10144">EPI59-EPI69</f>
        <v>0</v>
      </c>
      <c r="EPK71" s="1580">
        <f t="shared" ref="EPK71" si="10145">EPK59-EPK69</f>
        <v>0</v>
      </c>
      <c r="EPM71" s="1580">
        <f t="shared" ref="EPM71" si="10146">EPM59-EPM69</f>
        <v>0</v>
      </c>
      <c r="EPO71" s="1580">
        <f t="shared" ref="EPO71" si="10147">EPO59-EPO69</f>
        <v>0</v>
      </c>
      <c r="EPQ71" s="1580">
        <f t="shared" ref="EPQ71" si="10148">EPQ59-EPQ69</f>
        <v>0</v>
      </c>
      <c r="EPS71" s="1580">
        <f t="shared" ref="EPS71" si="10149">EPS59-EPS69</f>
        <v>0</v>
      </c>
      <c r="EPU71" s="1580">
        <f t="shared" ref="EPU71" si="10150">EPU59-EPU69</f>
        <v>0</v>
      </c>
      <c r="EPW71" s="1580">
        <f t="shared" ref="EPW71" si="10151">EPW59-EPW69</f>
        <v>0</v>
      </c>
      <c r="EPY71" s="1580">
        <f t="shared" ref="EPY71" si="10152">EPY59-EPY69</f>
        <v>0</v>
      </c>
      <c r="EQA71" s="1580">
        <f t="shared" ref="EQA71" si="10153">EQA59-EQA69</f>
        <v>0</v>
      </c>
      <c r="EQC71" s="1580">
        <f t="shared" ref="EQC71" si="10154">EQC59-EQC69</f>
        <v>0</v>
      </c>
      <c r="EQE71" s="1580">
        <f t="shared" ref="EQE71" si="10155">EQE59-EQE69</f>
        <v>0</v>
      </c>
      <c r="EQG71" s="1580">
        <f t="shared" ref="EQG71" si="10156">EQG59-EQG69</f>
        <v>0</v>
      </c>
      <c r="EQI71" s="1580">
        <f t="shared" ref="EQI71" si="10157">EQI59-EQI69</f>
        <v>0</v>
      </c>
      <c r="EQK71" s="1580">
        <f t="shared" ref="EQK71" si="10158">EQK59-EQK69</f>
        <v>0</v>
      </c>
      <c r="EQM71" s="1580">
        <f t="shared" ref="EQM71" si="10159">EQM59-EQM69</f>
        <v>0</v>
      </c>
      <c r="EQO71" s="1580">
        <f t="shared" ref="EQO71" si="10160">EQO59-EQO69</f>
        <v>0</v>
      </c>
      <c r="EQQ71" s="1580">
        <f t="shared" ref="EQQ71" si="10161">EQQ59-EQQ69</f>
        <v>0</v>
      </c>
      <c r="EQS71" s="1580">
        <f t="shared" ref="EQS71" si="10162">EQS59-EQS69</f>
        <v>0</v>
      </c>
      <c r="EQU71" s="1580">
        <f t="shared" ref="EQU71" si="10163">EQU59-EQU69</f>
        <v>0</v>
      </c>
      <c r="EQW71" s="1580">
        <f t="shared" ref="EQW71" si="10164">EQW59-EQW69</f>
        <v>0</v>
      </c>
      <c r="EQY71" s="1580">
        <f t="shared" ref="EQY71" si="10165">EQY59-EQY69</f>
        <v>0</v>
      </c>
      <c r="ERA71" s="1580">
        <f t="shared" ref="ERA71" si="10166">ERA59-ERA69</f>
        <v>0</v>
      </c>
      <c r="ERC71" s="1580">
        <f t="shared" ref="ERC71" si="10167">ERC59-ERC69</f>
        <v>0</v>
      </c>
      <c r="ERE71" s="1580">
        <f t="shared" ref="ERE71" si="10168">ERE59-ERE69</f>
        <v>0</v>
      </c>
      <c r="ERG71" s="1580">
        <f t="shared" ref="ERG71" si="10169">ERG59-ERG69</f>
        <v>0</v>
      </c>
      <c r="ERI71" s="1580">
        <f t="shared" ref="ERI71" si="10170">ERI59-ERI69</f>
        <v>0</v>
      </c>
      <c r="ERK71" s="1580">
        <f t="shared" ref="ERK71" si="10171">ERK59-ERK69</f>
        <v>0</v>
      </c>
      <c r="ERM71" s="1580">
        <f t="shared" ref="ERM71" si="10172">ERM59-ERM69</f>
        <v>0</v>
      </c>
      <c r="ERO71" s="1580">
        <f t="shared" ref="ERO71" si="10173">ERO59-ERO69</f>
        <v>0</v>
      </c>
      <c r="ERQ71" s="1580">
        <f t="shared" ref="ERQ71" si="10174">ERQ59-ERQ69</f>
        <v>0</v>
      </c>
      <c r="ERS71" s="1580">
        <f t="shared" ref="ERS71" si="10175">ERS59-ERS69</f>
        <v>0</v>
      </c>
      <c r="ERU71" s="1580">
        <f t="shared" ref="ERU71" si="10176">ERU59-ERU69</f>
        <v>0</v>
      </c>
      <c r="ERW71" s="1580">
        <f t="shared" ref="ERW71" si="10177">ERW59-ERW69</f>
        <v>0</v>
      </c>
      <c r="ERY71" s="1580">
        <f t="shared" ref="ERY71" si="10178">ERY59-ERY69</f>
        <v>0</v>
      </c>
      <c r="ESA71" s="1580">
        <f t="shared" ref="ESA71" si="10179">ESA59-ESA69</f>
        <v>0</v>
      </c>
      <c r="ESC71" s="1580">
        <f t="shared" ref="ESC71" si="10180">ESC59-ESC69</f>
        <v>0</v>
      </c>
      <c r="ESE71" s="1580">
        <f t="shared" ref="ESE71" si="10181">ESE59-ESE69</f>
        <v>0</v>
      </c>
      <c r="ESG71" s="1580">
        <f t="shared" ref="ESG71" si="10182">ESG59-ESG69</f>
        <v>0</v>
      </c>
      <c r="ESI71" s="1580">
        <f t="shared" ref="ESI71" si="10183">ESI59-ESI69</f>
        <v>0</v>
      </c>
      <c r="ESK71" s="1580">
        <f t="shared" ref="ESK71" si="10184">ESK59-ESK69</f>
        <v>0</v>
      </c>
      <c r="ESM71" s="1580">
        <f t="shared" ref="ESM71" si="10185">ESM59-ESM69</f>
        <v>0</v>
      </c>
      <c r="ESO71" s="1580">
        <f t="shared" ref="ESO71" si="10186">ESO59-ESO69</f>
        <v>0</v>
      </c>
      <c r="ESQ71" s="1580">
        <f t="shared" ref="ESQ71" si="10187">ESQ59-ESQ69</f>
        <v>0</v>
      </c>
      <c r="ESS71" s="1580">
        <f t="shared" ref="ESS71" si="10188">ESS59-ESS69</f>
        <v>0</v>
      </c>
      <c r="ESU71" s="1580">
        <f t="shared" ref="ESU71" si="10189">ESU59-ESU69</f>
        <v>0</v>
      </c>
      <c r="ESW71" s="1580">
        <f t="shared" ref="ESW71" si="10190">ESW59-ESW69</f>
        <v>0</v>
      </c>
      <c r="ESY71" s="1580">
        <f t="shared" ref="ESY71" si="10191">ESY59-ESY69</f>
        <v>0</v>
      </c>
      <c r="ETA71" s="1580">
        <f t="shared" ref="ETA71" si="10192">ETA59-ETA69</f>
        <v>0</v>
      </c>
      <c r="ETC71" s="1580">
        <f t="shared" ref="ETC71" si="10193">ETC59-ETC69</f>
        <v>0</v>
      </c>
      <c r="ETE71" s="1580">
        <f t="shared" ref="ETE71" si="10194">ETE59-ETE69</f>
        <v>0</v>
      </c>
      <c r="ETG71" s="1580">
        <f t="shared" ref="ETG71" si="10195">ETG59-ETG69</f>
        <v>0</v>
      </c>
      <c r="ETI71" s="1580">
        <f t="shared" ref="ETI71" si="10196">ETI59-ETI69</f>
        <v>0</v>
      </c>
      <c r="ETK71" s="1580">
        <f t="shared" ref="ETK71" si="10197">ETK59-ETK69</f>
        <v>0</v>
      </c>
      <c r="ETM71" s="1580">
        <f t="shared" ref="ETM71" si="10198">ETM59-ETM69</f>
        <v>0</v>
      </c>
      <c r="ETO71" s="1580">
        <f t="shared" ref="ETO71" si="10199">ETO59-ETO69</f>
        <v>0</v>
      </c>
      <c r="ETQ71" s="1580">
        <f t="shared" ref="ETQ71" si="10200">ETQ59-ETQ69</f>
        <v>0</v>
      </c>
      <c r="ETS71" s="1580">
        <f t="shared" ref="ETS71" si="10201">ETS59-ETS69</f>
        <v>0</v>
      </c>
      <c r="ETU71" s="1580">
        <f t="shared" ref="ETU71" si="10202">ETU59-ETU69</f>
        <v>0</v>
      </c>
      <c r="ETW71" s="1580">
        <f t="shared" ref="ETW71" si="10203">ETW59-ETW69</f>
        <v>0</v>
      </c>
      <c r="ETY71" s="1580">
        <f t="shared" ref="ETY71" si="10204">ETY59-ETY69</f>
        <v>0</v>
      </c>
      <c r="EUA71" s="1580">
        <f t="shared" ref="EUA71" si="10205">EUA59-EUA69</f>
        <v>0</v>
      </c>
      <c r="EUC71" s="1580">
        <f t="shared" ref="EUC71" si="10206">EUC59-EUC69</f>
        <v>0</v>
      </c>
      <c r="EUE71" s="1580">
        <f t="shared" ref="EUE71" si="10207">EUE59-EUE69</f>
        <v>0</v>
      </c>
      <c r="EUG71" s="1580">
        <f t="shared" ref="EUG71" si="10208">EUG59-EUG69</f>
        <v>0</v>
      </c>
      <c r="EUI71" s="1580">
        <f t="shared" ref="EUI71" si="10209">EUI59-EUI69</f>
        <v>0</v>
      </c>
      <c r="EUK71" s="1580">
        <f t="shared" ref="EUK71" si="10210">EUK59-EUK69</f>
        <v>0</v>
      </c>
      <c r="EUM71" s="1580">
        <f t="shared" ref="EUM71" si="10211">EUM59-EUM69</f>
        <v>0</v>
      </c>
      <c r="EUO71" s="1580">
        <f t="shared" ref="EUO71" si="10212">EUO59-EUO69</f>
        <v>0</v>
      </c>
      <c r="EUQ71" s="1580">
        <f t="shared" ref="EUQ71" si="10213">EUQ59-EUQ69</f>
        <v>0</v>
      </c>
      <c r="EUS71" s="1580">
        <f t="shared" ref="EUS71" si="10214">EUS59-EUS69</f>
        <v>0</v>
      </c>
      <c r="EUU71" s="1580">
        <f t="shared" ref="EUU71" si="10215">EUU59-EUU69</f>
        <v>0</v>
      </c>
      <c r="EUW71" s="1580">
        <f t="shared" ref="EUW71" si="10216">EUW59-EUW69</f>
        <v>0</v>
      </c>
      <c r="EUY71" s="1580">
        <f t="shared" ref="EUY71" si="10217">EUY59-EUY69</f>
        <v>0</v>
      </c>
      <c r="EVA71" s="1580">
        <f t="shared" ref="EVA71" si="10218">EVA59-EVA69</f>
        <v>0</v>
      </c>
      <c r="EVC71" s="1580">
        <f t="shared" ref="EVC71" si="10219">EVC59-EVC69</f>
        <v>0</v>
      </c>
      <c r="EVE71" s="1580">
        <f t="shared" ref="EVE71" si="10220">EVE59-EVE69</f>
        <v>0</v>
      </c>
      <c r="EVG71" s="1580">
        <f t="shared" ref="EVG71" si="10221">EVG59-EVG69</f>
        <v>0</v>
      </c>
      <c r="EVI71" s="1580">
        <f t="shared" ref="EVI71" si="10222">EVI59-EVI69</f>
        <v>0</v>
      </c>
      <c r="EVK71" s="1580">
        <f t="shared" ref="EVK71" si="10223">EVK59-EVK69</f>
        <v>0</v>
      </c>
      <c r="EVM71" s="1580">
        <f t="shared" ref="EVM71" si="10224">EVM59-EVM69</f>
        <v>0</v>
      </c>
      <c r="EVO71" s="1580">
        <f t="shared" ref="EVO71" si="10225">EVO59-EVO69</f>
        <v>0</v>
      </c>
      <c r="EVQ71" s="1580">
        <f t="shared" ref="EVQ71" si="10226">EVQ59-EVQ69</f>
        <v>0</v>
      </c>
      <c r="EVS71" s="1580">
        <f t="shared" ref="EVS71" si="10227">EVS59-EVS69</f>
        <v>0</v>
      </c>
      <c r="EVU71" s="1580">
        <f t="shared" ref="EVU71" si="10228">EVU59-EVU69</f>
        <v>0</v>
      </c>
      <c r="EVW71" s="1580">
        <f t="shared" ref="EVW71" si="10229">EVW59-EVW69</f>
        <v>0</v>
      </c>
      <c r="EVY71" s="1580">
        <f t="shared" ref="EVY71" si="10230">EVY59-EVY69</f>
        <v>0</v>
      </c>
      <c r="EWA71" s="1580">
        <f t="shared" ref="EWA71" si="10231">EWA59-EWA69</f>
        <v>0</v>
      </c>
      <c r="EWC71" s="1580">
        <f t="shared" ref="EWC71" si="10232">EWC59-EWC69</f>
        <v>0</v>
      </c>
      <c r="EWE71" s="1580">
        <f t="shared" ref="EWE71" si="10233">EWE59-EWE69</f>
        <v>0</v>
      </c>
      <c r="EWG71" s="1580">
        <f t="shared" ref="EWG71" si="10234">EWG59-EWG69</f>
        <v>0</v>
      </c>
      <c r="EWI71" s="1580">
        <f t="shared" ref="EWI71" si="10235">EWI59-EWI69</f>
        <v>0</v>
      </c>
      <c r="EWK71" s="1580">
        <f t="shared" ref="EWK71" si="10236">EWK59-EWK69</f>
        <v>0</v>
      </c>
      <c r="EWM71" s="1580">
        <f t="shared" ref="EWM71" si="10237">EWM59-EWM69</f>
        <v>0</v>
      </c>
      <c r="EWO71" s="1580">
        <f t="shared" ref="EWO71" si="10238">EWO59-EWO69</f>
        <v>0</v>
      </c>
      <c r="EWQ71" s="1580">
        <f t="shared" ref="EWQ71" si="10239">EWQ59-EWQ69</f>
        <v>0</v>
      </c>
      <c r="EWS71" s="1580">
        <f t="shared" ref="EWS71" si="10240">EWS59-EWS69</f>
        <v>0</v>
      </c>
      <c r="EWU71" s="1580">
        <f t="shared" ref="EWU71" si="10241">EWU59-EWU69</f>
        <v>0</v>
      </c>
      <c r="EWW71" s="1580">
        <f t="shared" ref="EWW71" si="10242">EWW59-EWW69</f>
        <v>0</v>
      </c>
      <c r="EWY71" s="1580">
        <f t="shared" ref="EWY71" si="10243">EWY59-EWY69</f>
        <v>0</v>
      </c>
      <c r="EXA71" s="1580">
        <f t="shared" ref="EXA71" si="10244">EXA59-EXA69</f>
        <v>0</v>
      </c>
      <c r="EXC71" s="1580">
        <f t="shared" ref="EXC71" si="10245">EXC59-EXC69</f>
        <v>0</v>
      </c>
      <c r="EXE71" s="1580">
        <f t="shared" ref="EXE71" si="10246">EXE59-EXE69</f>
        <v>0</v>
      </c>
      <c r="EXG71" s="1580">
        <f t="shared" ref="EXG71" si="10247">EXG59-EXG69</f>
        <v>0</v>
      </c>
      <c r="EXI71" s="1580">
        <f t="shared" ref="EXI71" si="10248">EXI59-EXI69</f>
        <v>0</v>
      </c>
      <c r="EXK71" s="1580">
        <f t="shared" ref="EXK71" si="10249">EXK59-EXK69</f>
        <v>0</v>
      </c>
      <c r="EXM71" s="1580">
        <f t="shared" ref="EXM71" si="10250">EXM59-EXM69</f>
        <v>0</v>
      </c>
      <c r="EXO71" s="1580">
        <f t="shared" ref="EXO71" si="10251">EXO59-EXO69</f>
        <v>0</v>
      </c>
      <c r="EXQ71" s="1580">
        <f t="shared" ref="EXQ71" si="10252">EXQ59-EXQ69</f>
        <v>0</v>
      </c>
      <c r="EXS71" s="1580">
        <f t="shared" ref="EXS71" si="10253">EXS59-EXS69</f>
        <v>0</v>
      </c>
      <c r="EXU71" s="1580">
        <f t="shared" ref="EXU71" si="10254">EXU59-EXU69</f>
        <v>0</v>
      </c>
      <c r="EXW71" s="1580">
        <f t="shared" ref="EXW71" si="10255">EXW59-EXW69</f>
        <v>0</v>
      </c>
      <c r="EXY71" s="1580">
        <f t="shared" ref="EXY71" si="10256">EXY59-EXY69</f>
        <v>0</v>
      </c>
      <c r="EYA71" s="1580">
        <f t="shared" ref="EYA71" si="10257">EYA59-EYA69</f>
        <v>0</v>
      </c>
      <c r="EYC71" s="1580">
        <f t="shared" ref="EYC71" si="10258">EYC59-EYC69</f>
        <v>0</v>
      </c>
      <c r="EYE71" s="1580">
        <f t="shared" ref="EYE71" si="10259">EYE59-EYE69</f>
        <v>0</v>
      </c>
      <c r="EYG71" s="1580">
        <f t="shared" ref="EYG71" si="10260">EYG59-EYG69</f>
        <v>0</v>
      </c>
      <c r="EYI71" s="1580">
        <f t="shared" ref="EYI71" si="10261">EYI59-EYI69</f>
        <v>0</v>
      </c>
      <c r="EYK71" s="1580">
        <f t="shared" ref="EYK71" si="10262">EYK59-EYK69</f>
        <v>0</v>
      </c>
      <c r="EYM71" s="1580">
        <f t="shared" ref="EYM71" si="10263">EYM59-EYM69</f>
        <v>0</v>
      </c>
      <c r="EYO71" s="1580">
        <f t="shared" ref="EYO71" si="10264">EYO59-EYO69</f>
        <v>0</v>
      </c>
      <c r="EYQ71" s="1580">
        <f t="shared" ref="EYQ71" si="10265">EYQ59-EYQ69</f>
        <v>0</v>
      </c>
      <c r="EYS71" s="1580">
        <f t="shared" ref="EYS71" si="10266">EYS59-EYS69</f>
        <v>0</v>
      </c>
      <c r="EYU71" s="1580">
        <f t="shared" ref="EYU71" si="10267">EYU59-EYU69</f>
        <v>0</v>
      </c>
      <c r="EYW71" s="1580">
        <f t="shared" ref="EYW71" si="10268">EYW59-EYW69</f>
        <v>0</v>
      </c>
      <c r="EYY71" s="1580">
        <f t="shared" ref="EYY71" si="10269">EYY59-EYY69</f>
        <v>0</v>
      </c>
      <c r="EZA71" s="1580">
        <f t="shared" ref="EZA71" si="10270">EZA59-EZA69</f>
        <v>0</v>
      </c>
      <c r="EZC71" s="1580">
        <f t="shared" ref="EZC71" si="10271">EZC59-EZC69</f>
        <v>0</v>
      </c>
      <c r="EZE71" s="1580">
        <f t="shared" ref="EZE71" si="10272">EZE59-EZE69</f>
        <v>0</v>
      </c>
      <c r="EZG71" s="1580">
        <f t="shared" ref="EZG71" si="10273">EZG59-EZG69</f>
        <v>0</v>
      </c>
      <c r="EZI71" s="1580">
        <f t="shared" ref="EZI71" si="10274">EZI59-EZI69</f>
        <v>0</v>
      </c>
      <c r="EZK71" s="1580">
        <f t="shared" ref="EZK71" si="10275">EZK59-EZK69</f>
        <v>0</v>
      </c>
      <c r="EZM71" s="1580">
        <f t="shared" ref="EZM71" si="10276">EZM59-EZM69</f>
        <v>0</v>
      </c>
      <c r="EZO71" s="1580">
        <f t="shared" ref="EZO71" si="10277">EZO59-EZO69</f>
        <v>0</v>
      </c>
      <c r="EZQ71" s="1580">
        <f t="shared" ref="EZQ71" si="10278">EZQ59-EZQ69</f>
        <v>0</v>
      </c>
      <c r="EZS71" s="1580">
        <f t="shared" ref="EZS71" si="10279">EZS59-EZS69</f>
        <v>0</v>
      </c>
      <c r="EZU71" s="1580">
        <f t="shared" ref="EZU71" si="10280">EZU59-EZU69</f>
        <v>0</v>
      </c>
      <c r="EZW71" s="1580">
        <f t="shared" ref="EZW71" si="10281">EZW59-EZW69</f>
        <v>0</v>
      </c>
      <c r="EZY71" s="1580">
        <f t="shared" ref="EZY71" si="10282">EZY59-EZY69</f>
        <v>0</v>
      </c>
      <c r="FAA71" s="1580">
        <f t="shared" ref="FAA71" si="10283">FAA59-FAA69</f>
        <v>0</v>
      </c>
      <c r="FAC71" s="1580">
        <f t="shared" ref="FAC71" si="10284">FAC59-FAC69</f>
        <v>0</v>
      </c>
      <c r="FAE71" s="1580">
        <f t="shared" ref="FAE71" si="10285">FAE59-FAE69</f>
        <v>0</v>
      </c>
      <c r="FAG71" s="1580">
        <f t="shared" ref="FAG71" si="10286">FAG59-FAG69</f>
        <v>0</v>
      </c>
      <c r="FAI71" s="1580">
        <f t="shared" ref="FAI71" si="10287">FAI59-FAI69</f>
        <v>0</v>
      </c>
      <c r="FAK71" s="1580">
        <f t="shared" ref="FAK71" si="10288">FAK59-FAK69</f>
        <v>0</v>
      </c>
      <c r="FAM71" s="1580">
        <f t="shared" ref="FAM71" si="10289">FAM59-FAM69</f>
        <v>0</v>
      </c>
      <c r="FAO71" s="1580">
        <f t="shared" ref="FAO71" si="10290">FAO59-FAO69</f>
        <v>0</v>
      </c>
      <c r="FAQ71" s="1580">
        <f t="shared" ref="FAQ71" si="10291">FAQ59-FAQ69</f>
        <v>0</v>
      </c>
      <c r="FAS71" s="1580">
        <f t="shared" ref="FAS71" si="10292">FAS59-FAS69</f>
        <v>0</v>
      </c>
      <c r="FAU71" s="1580">
        <f t="shared" ref="FAU71" si="10293">FAU59-FAU69</f>
        <v>0</v>
      </c>
      <c r="FAW71" s="1580">
        <f t="shared" ref="FAW71" si="10294">FAW59-FAW69</f>
        <v>0</v>
      </c>
      <c r="FAY71" s="1580">
        <f t="shared" ref="FAY71" si="10295">FAY59-FAY69</f>
        <v>0</v>
      </c>
      <c r="FBA71" s="1580">
        <f t="shared" ref="FBA71" si="10296">FBA59-FBA69</f>
        <v>0</v>
      </c>
      <c r="FBC71" s="1580">
        <f t="shared" ref="FBC71" si="10297">FBC59-FBC69</f>
        <v>0</v>
      </c>
      <c r="FBE71" s="1580">
        <f t="shared" ref="FBE71" si="10298">FBE59-FBE69</f>
        <v>0</v>
      </c>
      <c r="FBG71" s="1580">
        <f t="shared" ref="FBG71" si="10299">FBG59-FBG69</f>
        <v>0</v>
      </c>
      <c r="FBI71" s="1580">
        <f t="shared" ref="FBI71" si="10300">FBI59-FBI69</f>
        <v>0</v>
      </c>
      <c r="FBK71" s="1580">
        <f t="shared" ref="FBK71" si="10301">FBK59-FBK69</f>
        <v>0</v>
      </c>
      <c r="FBM71" s="1580">
        <f t="shared" ref="FBM71" si="10302">FBM59-FBM69</f>
        <v>0</v>
      </c>
      <c r="FBO71" s="1580">
        <f t="shared" ref="FBO71" si="10303">FBO59-FBO69</f>
        <v>0</v>
      </c>
      <c r="FBQ71" s="1580">
        <f t="shared" ref="FBQ71" si="10304">FBQ59-FBQ69</f>
        <v>0</v>
      </c>
      <c r="FBS71" s="1580">
        <f t="shared" ref="FBS71" si="10305">FBS59-FBS69</f>
        <v>0</v>
      </c>
      <c r="FBU71" s="1580">
        <f t="shared" ref="FBU71" si="10306">FBU59-FBU69</f>
        <v>0</v>
      </c>
      <c r="FBW71" s="1580">
        <f t="shared" ref="FBW71" si="10307">FBW59-FBW69</f>
        <v>0</v>
      </c>
      <c r="FBY71" s="1580">
        <f t="shared" ref="FBY71" si="10308">FBY59-FBY69</f>
        <v>0</v>
      </c>
      <c r="FCA71" s="1580">
        <f t="shared" ref="FCA71" si="10309">FCA59-FCA69</f>
        <v>0</v>
      </c>
      <c r="FCC71" s="1580">
        <f t="shared" ref="FCC71" si="10310">FCC59-FCC69</f>
        <v>0</v>
      </c>
      <c r="FCE71" s="1580">
        <f t="shared" ref="FCE71" si="10311">FCE59-FCE69</f>
        <v>0</v>
      </c>
      <c r="FCG71" s="1580">
        <f t="shared" ref="FCG71" si="10312">FCG59-FCG69</f>
        <v>0</v>
      </c>
      <c r="FCI71" s="1580">
        <f t="shared" ref="FCI71" si="10313">FCI59-FCI69</f>
        <v>0</v>
      </c>
      <c r="FCK71" s="1580">
        <f t="shared" ref="FCK71" si="10314">FCK59-FCK69</f>
        <v>0</v>
      </c>
      <c r="FCM71" s="1580">
        <f t="shared" ref="FCM71" si="10315">FCM59-FCM69</f>
        <v>0</v>
      </c>
      <c r="FCO71" s="1580">
        <f t="shared" ref="FCO71" si="10316">FCO59-FCO69</f>
        <v>0</v>
      </c>
      <c r="FCQ71" s="1580">
        <f t="shared" ref="FCQ71" si="10317">FCQ59-FCQ69</f>
        <v>0</v>
      </c>
      <c r="FCS71" s="1580">
        <f t="shared" ref="FCS71" si="10318">FCS59-FCS69</f>
        <v>0</v>
      </c>
      <c r="FCU71" s="1580">
        <f t="shared" ref="FCU71" si="10319">FCU59-FCU69</f>
        <v>0</v>
      </c>
      <c r="FCW71" s="1580">
        <f t="shared" ref="FCW71" si="10320">FCW59-FCW69</f>
        <v>0</v>
      </c>
      <c r="FCY71" s="1580">
        <f t="shared" ref="FCY71" si="10321">FCY59-FCY69</f>
        <v>0</v>
      </c>
      <c r="FDA71" s="1580">
        <f t="shared" ref="FDA71" si="10322">FDA59-FDA69</f>
        <v>0</v>
      </c>
      <c r="FDC71" s="1580">
        <f t="shared" ref="FDC71" si="10323">FDC59-FDC69</f>
        <v>0</v>
      </c>
      <c r="FDE71" s="1580">
        <f t="shared" ref="FDE71" si="10324">FDE59-FDE69</f>
        <v>0</v>
      </c>
      <c r="FDG71" s="1580">
        <f t="shared" ref="FDG71" si="10325">FDG59-FDG69</f>
        <v>0</v>
      </c>
      <c r="FDI71" s="1580">
        <f t="shared" ref="FDI71" si="10326">FDI59-FDI69</f>
        <v>0</v>
      </c>
      <c r="FDK71" s="1580">
        <f t="shared" ref="FDK71" si="10327">FDK59-FDK69</f>
        <v>0</v>
      </c>
      <c r="FDM71" s="1580">
        <f t="shared" ref="FDM71" si="10328">FDM59-FDM69</f>
        <v>0</v>
      </c>
      <c r="FDO71" s="1580">
        <f t="shared" ref="FDO71" si="10329">FDO59-FDO69</f>
        <v>0</v>
      </c>
      <c r="FDQ71" s="1580">
        <f t="shared" ref="FDQ71" si="10330">FDQ59-FDQ69</f>
        <v>0</v>
      </c>
      <c r="FDS71" s="1580">
        <f t="shared" ref="FDS71" si="10331">FDS59-FDS69</f>
        <v>0</v>
      </c>
      <c r="FDU71" s="1580">
        <f t="shared" ref="FDU71" si="10332">FDU59-FDU69</f>
        <v>0</v>
      </c>
      <c r="FDW71" s="1580">
        <f t="shared" ref="FDW71" si="10333">FDW59-FDW69</f>
        <v>0</v>
      </c>
      <c r="FDY71" s="1580">
        <f t="shared" ref="FDY71" si="10334">FDY59-FDY69</f>
        <v>0</v>
      </c>
      <c r="FEA71" s="1580">
        <f t="shared" ref="FEA71" si="10335">FEA59-FEA69</f>
        <v>0</v>
      </c>
      <c r="FEC71" s="1580">
        <f t="shared" ref="FEC71" si="10336">FEC59-FEC69</f>
        <v>0</v>
      </c>
      <c r="FEE71" s="1580">
        <f t="shared" ref="FEE71" si="10337">FEE59-FEE69</f>
        <v>0</v>
      </c>
      <c r="FEG71" s="1580">
        <f t="shared" ref="FEG71" si="10338">FEG59-FEG69</f>
        <v>0</v>
      </c>
      <c r="FEI71" s="1580">
        <f t="shared" ref="FEI71" si="10339">FEI59-FEI69</f>
        <v>0</v>
      </c>
      <c r="FEK71" s="1580">
        <f t="shared" ref="FEK71" si="10340">FEK59-FEK69</f>
        <v>0</v>
      </c>
      <c r="FEM71" s="1580">
        <f t="shared" ref="FEM71" si="10341">FEM59-FEM69</f>
        <v>0</v>
      </c>
      <c r="FEO71" s="1580">
        <f t="shared" ref="FEO71" si="10342">FEO59-FEO69</f>
        <v>0</v>
      </c>
      <c r="FEQ71" s="1580">
        <f t="shared" ref="FEQ71" si="10343">FEQ59-FEQ69</f>
        <v>0</v>
      </c>
      <c r="FES71" s="1580">
        <f t="shared" ref="FES71" si="10344">FES59-FES69</f>
        <v>0</v>
      </c>
      <c r="FEU71" s="1580">
        <f t="shared" ref="FEU71" si="10345">FEU59-FEU69</f>
        <v>0</v>
      </c>
      <c r="FEW71" s="1580">
        <f t="shared" ref="FEW71" si="10346">FEW59-FEW69</f>
        <v>0</v>
      </c>
      <c r="FEY71" s="1580">
        <f t="shared" ref="FEY71" si="10347">FEY59-FEY69</f>
        <v>0</v>
      </c>
      <c r="FFA71" s="1580">
        <f t="shared" ref="FFA71" si="10348">FFA59-FFA69</f>
        <v>0</v>
      </c>
      <c r="FFC71" s="1580">
        <f t="shared" ref="FFC71" si="10349">FFC59-FFC69</f>
        <v>0</v>
      </c>
      <c r="FFE71" s="1580">
        <f t="shared" ref="FFE71" si="10350">FFE59-FFE69</f>
        <v>0</v>
      </c>
      <c r="FFG71" s="1580">
        <f t="shared" ref="FFG71" si="10351">FFG59-FFG69</f>
        <v>0</v>
      </c>
      <c r="FFI71" s="1580">
        <f t="shared" ref="FFI71" si="10352">FFI59-FFI69</f>
        <v>0</v>
      </c>
      <c r="FFK71" s="1580">
        <f t="shared" ref="FFK71" si="10353">FFK59-FFK69</f>
        <v>0</v>
      </c>
      <c r="FFM71" s="1580">
        <f t="shared" ref="FFM71" si="10354">FFM59-FFM69</f>
        <v>0</v>
      </c>
      <c r="FFO71" s="1580">
        <f t="shared" ref="FFO71" si="10355">FFO59-FFO69</f>
        <v>0</v>
      </c>
      <c r="FFQ71" s="1580">
        <f t="shared" ref="FFQ71" si="10356">FFQ59-FFQ69</f>
        <v>0</v>
      </c>
      <c r="FFS71" s="1580">
        <f t="shared" ref="FFS71" si="10357">FFS59-FFS69</f>
        <v>0</v>
      </c>
      <c r="FFU71" s="1580">
        <f t="shared" ref="FFU71" si="10358">FFU59-FFU69</f>
        <v>0</v>
      </c>
      <c r="FFW71" s="1580">
        <f t="shared" ref="FFW71" si="10359">FFW59-FFW69</f>
        <v>0</v>
      </c>
      <c r="FFY71" s="1580">
        <f t="shared" ref="FFY71" si="10360">FFY59-FFY69</f>
        <v>0</v>
      </c>
      <c r="FGA71" s="1580">
        <f t="shared" ref="FGA71" si="10361">FGA59-FGA69</f>
        <v>0</v>
      </c>
      <c r="FGC71" s="1580">
        <f t="shared" ref="FGC71" si="10362">FGC59-FGC69</f>
        <v>0</v>
      </c>
      <c r="FGE71" s="1580">
        <f t="shared" ref="FGE71" si="10363">FGE59-FGE69</f>
        <v>0</v>
      </c>
      <c r="FGG71" s="1580">
        <f t="shared" ref="FGG71" si="10364">FGG59-FGG69</f>
        <v>0</v>
      </c>
      <c r="FGI71" s="1580">
        <f t="shared" ref="FGI71" si="10365">FGI59-FGI69</f>
        <v>0</v>
      </c>
      <c r="FGK71" s="1580">
        <f t="shared" ref="FGK71" si="10366">FGK59-FGK69</f>
        <v>0</v>
      </c>
      <c r="FGM71" s="1580">
        <f t="shared" ref="FGM71" si="10367">FGM59-FGM69</f>
        <v>0</v>
      </c>
      <c r="FGO71" s="1580">
        <f t="shared" ref="FGO71" si="10368">FGO59-FGO69</f>
        <v>0</v>
      </c>
      <c r="FGQ71" s="1580">
        <f t="shared" ref="FGQ71" si="10369">FGQ59-FGQ69</f>
        <v>0</v>
      </c>
      <c r="FGS71" s="1580">
        <f t="shared" ref="FGS71" si="10370">FGS59-FGS69</f>
        <v>0</v>
      </c>
      <c r="FGU71" s="1580">
        <f t="shared" ref="FGU71" si="10371">FGU59-FGU69</f>
        <v>0</v>
      </c>
      <c r="FGW71" s="1580">
        <f t="shared" ref="FGW71" si="10372">FGW59-FGW69</f>
        <v>0</v>
      </c>
      <c r="FGY71" s="1580">
        <f t="shared" ref="FGY71" si="10373">FGY59-FGY69</f>
        <v>0</v>
      </c>
      <c r="FHA71" s="1580">
        <f t="shared" ref="FHA71" si="10374">FHA59-FHA69</f>
        <v>0</v>
      </c>
      <c r="FHC71" s="1580">
        <f t="shared" ref="FHC71" si="10375">FHC59-FHC69</f>
        <v>0</v>
      </c>
      <c r="FHE71" s="1580">
        <f t="shared" ref="FHE71" si="10376">FHE59-FHE69</f>
        <v>0</v>
      </c>
      <c r="FHG71" s="1580">
        <f t="shared" ref="FHG71" si="10377">FHG59-FHG69</f>
        <v>0</v>
      </c>
      <c r="FHI71" s="1580">
        <f t="shared" ref="FHI71" si="10378">FHI59-FHI69</f>
        <v>0</v>
      </c>
      <c r="FHK71" s="1580">
        <f t="shared" ref="FHK71" si="10379">FHK59-FHK69</f>
        <v>0</v>
      </c>
      <c r="FHM71" s="1580">
        <f t="shared" ref="FHM71" si="10380">FHM59-FHM69</f>
        <v>0</v>
      </c>
      <c r="FHO71" s="1580">
        <f t="shared" ref="FHO71" si="10381">FHO59-FHO69</f>
        <v>0</v>
      </c>
      <c r="FHQ71" s="1580">
        <f t="shared" ref="FHQ71" si="10382">FHQ59-FHQ69</f>
        <v>0</v>
      </c>
      <c r="FHS71" s="1580">
        <f t="shared" ref="FHS71" si="10383">FHS59-FHS69</f>
        <v>0</v>
      </c>
      <c r="FHU71" s="1580">
        <f t="shared" ref="FHU71" si="10384">FHU59-FHU69</f>
        <v>0</v>
      </c>
      <c r="FHW71" s="1580">
        <f t="shared" ref="FHW71" si="10385">FHW59-FHW69</f>
        <v>0</v>
      </c>
      <c r="FHY71" s="1580">
        <f t="shared" ref="FHY71" si="10386">FHY59-FHY69</f>
        <v>0</v>
      </c>
      <c r="FIA71" s="1580">
        <f t="shared" ref="FIA71" si="10387">FIA59-FIA69</f>
        <v>0</v>
      </c>
      <c r="FIC71" s="1580">
        <f t="shared" ref="FIC71" si="10388">FIC59-FIC69</f>
        <v>0</v>
      </c>
      <c r="FIE71" s="1580">
        <f t="shared" ref="FIE71" si="10389">FIE59-FIE69</f>
        <v>0</v>
      </c>
      <c r="FIG71" s="1580">
        <f t="shared" ref="FIG71" si="10390">FIG59-FIG69</f>
        <v>0</v>
      </c>
      <c r="FII71" s="1580">
        <f t="shared" ref="FII71" si="10391">FII59-FII69</f>
        <v>0</v>
      </c>
      <c r="FIK71" s="1580">
        <f t="shared" ref="FIK71" si="10392">FIK59-FIK69</f>
        <v>0</v>
      </c>
      <c r="FIM71" s="1580">
        <f t="shared" ref="FIM71" si="10393">FIM59-FIM69</f>
        <v>0</v>
      </c>
      <c r="FIO71" s="1580">
        <f t="shared" ref="FIO71" si="10394">FIO59-FIO69</f>
        <v>0</v>
      </c>
      <c r="FIQ71" s="1580">
        <f t="shared" ref="FIQ71" si="10395">FIQ59-FIQ69</f>
        <v>0</v>
      </c>
      <c r="FIS71" s="1580">
        <f t="shared" ref="FIS71" si="10396">FIS59-FIS69</f>
        <v>0</v>
      </c>
      <c r="FIU71" s="1580">
        <f t="shared" ref="FIU71" si="10397">FIU59-FIU69</f>
        <v>0</v>
      </c>
      <c r="FIW71" s="1580">
        <f t="shared" ref="FIW71" si="10398">FIW59-FIW69</f>
        <v>0</v>
      </c>
      <c r="FIY71" s="1580">
        <f t="shared" ref="FIY71" si="10399">FIY59-FIY69</f>
        <v>0</v>
      </c>
      <c r="FJA71" s="1580">
        <f t="shared" ref="FJA71" si="10400">FJA59-FJA69</f>
        <v>0</v>
      </c>
      <c r="FJC71" s="1580">
        <f t="shared" ref="FJC71" si="10401">FJC59-FJC69</f>
        <v>0</v>
      </c>
      <c r="FJE71" s="1580">
        <f t="shared" ref="FJE71" si="10402">FJE59-FJE69</f>
        <v>0</v>
      </c>
      <c r="FJG71" s="1580">
        <f t="shared" ref="FJG71" si="10403">FJG59-FJG69</f>
        <v>0</v>
      </c>
      <c r="FJI71" s="1580">
        <f t="shared" ref="FJI71" si="10404">FJI59-FJI69</f>
        <v>0</v>
      </c>
      <c r="FJK71" s="1580">
        <f t="shared" ref="FJK71" si="10405">FJK59-FJK69</f>
        <v>0</v>
      </c>
      <c r="FJM71" s="1580">
        <f t="shared" ref="FJM71" si="10406">FJM59-FJM69</f>
        <v>0</v>
      </c>
      <c r="FJO71" s="1580">
        <f t="shared" ref="FJO71" si="10407">FJO59-FJO69</f>
        <v>0</v>
      </c>
      <c r="FJQ71" s="1580">
        <f t="shared" ref="FJQ71" si="10408">FJQ59-FJQ69</f>
        <v>0</v>
      </c>
      <c r="FJS71" s="1580">
        <f t="shared" ref="FJS71" si="10409">FJS59-FJS69</f>
        <v>0</v>
      </c>
      <c r="FJU71" s="1580">
        <f t="shared" ref="FJU71" si="10410">FJU59-FJU69</f>
        <v>0</v>
      </c>
      <c r="FJW71" s="1580">
        <f t="shared" ref="FJW71" si="10411">FJW59-FJW69</f>
        <v>0</v>
      </c>
      <c r="FJY71" s="1580">
        <f t="shared" ref="FJY71" si="10412">FJY59-FJY69</f>
        <v>0</v>
      </c>
      <c r="FKA71" s="1580">
        <f t="shared" ref="FKA71" si="10413">FKA59-FKA69</f>
        <v>0</v>
      </c>
      <c r="FKC71" s="1580">
        <f t="shared" ref="FKC71" si="10414">FKC59-FKC69</f>
        <v>0</v>
      </c>
      <c r="FKE71" s="1580">
        <f t="shared" ref="FKE71" si="10415">FKE59-FKE69</f>
        <v>0</v>
      </c>
      <c r="FKG71" s="1580">
        <f t="shared" ref="FKG71" si="10416">FKG59-FKG69</f>
        <v>0</v>
      </c>
      <c r="FKI71" s="1580">
        <f t="shared" ref="FKI71" si="10417">FKI59-FKI69</f>
        <v>0</v>
      </c>
      <c r="FKK71" s="1580">
        <f t="shared" ref="FKK71" si="10418">FKK59-FKK69</f>
        <v>0</v>
      </c>
      <c r="FKM71" s="1580">
        <f t="shared" ref="FKM71" si="10419">FKM59-FKM69</f>
        <v>0</v>
      </c>
      <c r="FKO71" s="1580">
        <f t="shared" ref="FKO71" si="10420">FKO59-FKO69</f>
        <v>0</v>
      </c>
      <c r="FKQ71" s="1580">
        <f t="shared" ref="FKQ71" si="10421">FKQ59-FKQ69</f>
        <v>0</v>
      </c>
      <c r="FKS71" s="1580">
        <f t="shared" ref="FKS71" si="10422">FKS59-FKS69</f>
        <v>0</v>
      </c>
      <c r="FKU71" s="1580">
        <f t="shared" ref="FKU71" si="10423">FKU59-FKU69</f>
        <v>0</v>
      </c>
      <c r="FKW71" s="1580">
        <f t="shared" ref="FKW71" si="10424">FKW59-FKW69</f>
        <v>0</v>
      </c>
      <c r="FKY71" s="1580">
        <f t="shared" ref="FKY71" si="10425">FKY59-FKY69</f>
        <v>0</v>
      </c>
      <c r="FLA71" s="1580">
        <f t="shared" ref="FLA71" si="10426">FLA59-FLA69</f>
        <v>0</v>
      </c>
      <c r="FLC71" s="1580">
        <f t="shared" ref="FLC71" si="10427">FLC59-FLC69</f>
        <v>0</v>
      </c>
      <c r="FLE71" s="1580">
        <f t="shared" ref="FLE71" si="10428">FLE59-FLE69</f>
        <v>0</v>
      </c>
      <c r="FLG71" s="1580">
        <f t="shared" ref="FLG71" si="10429">FLG59-FLG69</f>
        <v>0</v>
      </c>
      <c r="FLI71" s="1580">
        <f t="shared" ref="FLI71" si="10430">FLI59-FLI69</f>
        <v>0</v>
      </c>
      <c r="FLK71" s="1580">
        <f t="shared" ref="FLK71" si="10431">FLK59-FLK69</f>
        <v>0</v>
      </c>
      <c r="FLM71" s="1580">
        <f t="shared" ref="FLM71" si="10432">FLM59-FLM69</f>
        <v>0</v>
      </c>
      <c r="FLO71" s="1580">
        <f t="shared" ref="FLO71" si="10433">FLO59-FLO69</f>
        <v>0</v>
      </c>
      <c r="FLQ71" s="1580">
        <f t="shared" ref="FLQ71" si="10434">FLQ59-FLQ69</f>
        <v>0</v>
      </c>
      <c r="FLS71" s="1580">
        <f t="shared" ref="FLS71" si="10435">FLS59-FLS69</f>
        <v>0</v>
      </c>
      <c r="FLU71" s="1580">
        <f t="shared" ref="FLU71" si="10436">FLU59-FLU69</f>
        <v>0</v>
      </c>
      <c r="FLW71" s="1580">
        <f t="shared" ref="FLW71" si="10437">FLW59-FLW69</f>
        <v>0</v>
      </c>
      <c r="FLY71" s="1580">
        <f t="shared" ref="FLY71" si="10438">FLY59-FLY69</f>
        <v>0</v>
      </c>
      <c r="FMA71" s="1580">
        <f t="shared" ref="FMA71" si="10439">FMA59-FMA69</f>
        <v>0</v>
      </c>
      <c r="FMC71" s="1580">
        <f t="shared" ref="FMC71" si="10440">FMC59-FMC69</f>
        <v>0</v>
      </c>
      <c r="FME71" s="1580">
        <f t="shared" ref="FME71" si="10441">FME59-FME69</f>
        <v>0</v>
      </c>
      <c r="FMG71" s="1580">
        <f t="shared" ref="FMG71" si="10442">FMG59-FMG69</f>
        <v>0</v>
      </c>
      <c r="FMI71" s="1580">
        <f t="shared" ref="FMI71" si="10443">FMI59-FMI69</f>
        <v>0</v>
      </c>
      <c r="FMK71" s="1580">
        <f t="shared" ref="FMK71" si="10444">FMK59-FMK69</f>
        <v>0</v>
      </c>
      <c r="FMM71" s="1580">
        <f t="shared" ref="FMM71" si="10445">FMM59-FMM69</f>
        <v>0</v>
      </c>
      <c r="FMO71" s="1580">
        <f t="shared" ref="FMO71" si="10446">FMO59-FMO69</f>
        <v>0</v>
      </c>
      <c r="FMQ71" s="1580">
        <f t="shared" ref="FMQ71" si="10447">FMQ59-FMQ69</f>
        <v>0</v>
      </c>
      <c r="FMS71" s="1580">
        <f t="shared" ref="FMS71" si="10448">FMS59-FMS69</f>
        <v>0</v>
      </c>
      <c r="FMU71" s="1580">
        <f t="shared" ref="FMU71" si="10449">FMU59-FMU69</f>
        <v>0</v>
      </c>
      <c r="FMW71" s="1580">
        <f t="shared" ref="FMW71" si="10450">FMW59-FMW69</f>
        <v>0</v>
      </c>
      <c r="FMY71" s="1580">
        <f t="shared" ref="FMY71" si="10451">FMY59-FMY69</f>
        <v>0</v>
      </c>
      <c r="FNA71" s="1580">
        <f t="shared" ref="FNA71" si="10452">FNA59-FNA69</f>
        <v>0</v>
      </c>
      <c r="FNC71" s="1580">
        <f t="shared" ref="FNC71" si="10453">FNC59-FNC69</f>
        <v>0</v>
      </c>
      <c r="FNE71" s="1580">
        <f t="shared" ref="FNE71" si="10454">FNE59-FNE69</f>
        <v>0</v>
      </c>
      <c r="FNG71" s="1580">
        <f t="shared" ref="FNG71" si="10455">FNG59-FNG69</f>
        <v>0</v>
      </c>
      <c r="FNI71" s="1580">
        <f t="shared" ref="FNI71" si="10456">FNI59-FNI69</f>
        <v>0</v>
      </c>
      <c r="FNK71" s="1580">
        <f t="shared" ref="FNK71" si="10457">FNK59-FNK69</f>
        <v>0</v>
      </c>
      <c r="FNM71" s="1580">
        <f t="shared" ref="FNM71" si="10458">FNM59-FNM69</f>
        <v>0</v>
      </c>
      <c r="FNO71" s="1580">
        <f t="shared" ref="FNO71" si="10459">FNO59-FNO69</f>
        <v>0</v>
      </c>
      <c r="FNQ71" s="1580">
        <f t="shared" ref="FNQ71" si="10460">FNQ59-FNQ69</f>
        <v>0</v>
      </c>
      <c r="FNS71" s="1580">
        <f t="shared" ref="FNS71" si="10461">FNS59-FNS69</f>
        <v>0</v>
      </c>
      <c r="FNU71" s="1580">
        <f t="shared" ref="FNU71" si="10462">FNU59-FNU69</f>
        <v>0</v>
      </c>
      <c r="FNW71" s="1580">
        <f t="shared" ref="FNW71" si="10463">FNW59-FNW69</f>
        <v>0</v>
      </c>
      <c r="FNY71" s="1580">
        <f t="shared" ref="FNY71" si="10464">FNY59-FNY69</f>
        <v>0</v>
      </c>
      <c r="FOA71" s="1580">
        <f t="shared" ref="FOA71" si="10465">FOA59-FOA69</f>
        <v>0</v>
      </c>
      <c r="FOC71" s="1580">
        <f t="shared" ref="FOC71" si="10466">FOC59-FOC69</f>
        <v>0</v>
      </c>
      <c r="FOE71" s="1580">
        <f t="shared" ref="FOE71" si="10467">FOE59-FOE69</f>
        <v>0</v>
      </c>
      <c r="FOG71" s="1580">
        <f t="shared" ref="FOG71" si="10468">FOG59-FOG69</f>
        <v>0</v>
      </c>
      <c r="FOI71" s="1580">
        <f t="shared" ref="FOI71" si="10469">FOI59-FOI69</f>
        <v>0</v>
      </c>
      <c r="FOK71" s="1580">
        <f t="shared" ref="FOK71" si="10470">FOK59-FOK69</f>
        <v>0</v>
      </c>
      <c r="FOM71" s="1580">
        <f t="shared" ref="FOM71" si="10471">FOM59-FOM69</f>
        <v>0</v>
      </c>
      <c r="FOO71" s="1580">
        <f t="shared" ref="FOO71" si="10472">FOO59-FOO69</f>
        <v>0</v>
      </c>
      <c r="FOQ71" s="1580">
        <f t="shared" ref="FOQ71" si="10473">FOQ59-FOQ69</f>
        <v>0</v>
      </c>
      <c r="FOS71" s="1580">
        <f t="shared" ref="FOS71" si="10474">FOS59-FOS69</f>
        <v>0</v>
      </c>
      <c r="FOU71" s="1580">
        <f t="shared" ref="FOU71" si="10475">FOU59-FOU69</f>
        <v>0</v>
      </c>
      <c r="FOW71" s="1580">
        <f t="shared" ref="FOW71" si="10476">FOW59-FOW69</f>
        <v>0</v>
      </c>
      <c r="FOY71" s="1580">
        <f t="shared" ref="FOY71" si="10477">FOY59-FOY69</f>
        <v>0</v>
      </c>
      <c r="FPA71" s="1580">
        <f t="shared" ref="FPA71" si="10478">FPA59-FPA69</f>
        <v>0</v>
      </c>
      <c r="FPC71" s="1580">
        <f t="shared" ref="FPC71" si="10479">FPC59-FPC69</f>
        <v>0</v>
      </c>
      <c r="FPE71" s="1580">
        <f t="shared" ref="FPE71" si="10480">FPE59-FPE69</f>
        <v>0</v>
      </c>
      <c r="FPG71" s="1580">
        <f t="shared" ref="FPG71" si="10481">FPG59-FPG69</f>
        <v>0</v>
      </c>
      <c r="FPI71" s="1580">
        <f t="shared" ref="FPI71" si="10482">FPI59-FPI69</f>
        <v>0</v>
      </c>
      <c r="FPK71" s="1580">
        <f t="shared" ref="FPK71" si="10483">FPK59-FPK69</f>
        <v>0</v>
      </c>
      <c r="FPM71" s="1580">
        <f t="shared" ref="FPM71" si="10484">FPM59-FPM69</f>
        <v>0</v>
      </c>
      <c r="FPO71" s="1580">
        <f t="shared" ref="FPO71" si="10485">FPO59-FPO69</f>
        <v>0</v>
      </c>
      <c r="FPQ71" s="1580">
        <f t="shared" ref="FPQ71" si="10486">FPQ59-FPQ69</f>
        <v>0</v>
      </c>
      <c r="FPS71" s="1580">
        <f t="shared" ref="FPS71" si="10487">FPS59-FPS69</f>
        <v>0</v>
      </c>
      <c r="FPU71" s="1580">
        <f t="shared" ref="FPU71" si="10488">FPU59-FPU69</f>
        <v>0</v>
      </c>
      <c r="FPW71" s="1580">
        <f t="shared" ref="FPW71" si="10489">FPW59-FPW69</f>
        <v>0</v>
      </c>
      <c r="FPY71" s="1580">
        <f t="shared" ref="FPY71" si="10490">FPY59-FPY69</f>
        <v>0</v>
      </c>
      <c r="FQA71" s="1580">
        <f t="shared" ref="FQA71" si="10491">FQA59-FQA69</f>
        <v>0</v>
      </c>
      <c r="FQC71" s="1580">
        <f t="shared" ref="FQC71" si="10492">FQC59-FQC69</f>
        <v>0</v>
      </c>
      <c r="FQE71" s="1580">
        <f t="shared" ref="FQE71" si="10493">FQE59-FQE69</f>
        <v>0</v>
      </c>
      <c r="FQG71" s="1580">
        <f t="shared" ref="FQG71" si="10494">FQG59-FQG69</f>
        <v>0</v>
      </c>
      <c r="FQI71" s="1580">
        <f t="shared" ref="FQI71" si="10495">FQI59-FQI69</f>
        <v>0</v>
      </c>
      <c r="FQK71" s="1580">
        <f t="shared" ref="FQK71" si="10496">FQK59-FQK69</f>
        <v>0</v>
      </c>
      <c r="FQM71" s="1580">
        <f t="shared" ref="FQM71" si="10497">FQM59-FQM69</f>
        <v>0</v>
      </c>
      <c r="FQO71" s="1580">
        <f t="shared" ref="FQO71" si="10498">FQO59-FQO69</f>
        <v>0</v>
      </c>
      <c r="FQQ71" s="1580">
        <f t="shared" ref="FQQ71" si="10499">FQQ59-FQQ69</f>
        <v>0</v>
      </c>
      <c r="FQS71" s="1580">
        <f t="shared" ref="FQS71" si="10500">FQS59-FQS69</f>
        <v>0</v>
      </c>
      <c r="FQU71" s="1580">
        <f t="shared" ref="FQU71" si="10501">FQU59-FQU69</f>
        <v>0</v>
      </c>
      <c r="FQW71" s="1580">
        <f t="shared" ref="FQW71" si="10502">FQW59-FQW69</f>
        <v>0</v>
      </c>
      <c r="FQY71" s="1580">
        <f t="shared" ref="FQY71" si="10503">FQY59-FQY69</f>
        <v>0</v>
      </c>
      <c r="FRA71" s="1580">
        <f t="shared" ref="FRA71" si="10504">FRA59-FRA69</f>
        <v>0</v>
      </c>
      <c r="FRC71" s="1580">
        <f t="shared" ref="FRC71" si="10505">FRC59-FRC69</f>
        <v>0</v>
      </c>
      <c r="FRE71" s="1580">
        <f t="shared" ref="FRE71" si="10506">FRE59-FRE69</f>
        <v>0</v>
      </c>
      <c r="FRG71" s="1580">
        <f t="shared" ref="FRG71" si="10507">FRG59-FRG69</f>
        <v>0</v>
      </c>
      <c r="FRI71" s="1580">
        <f t="shared" ref="FRI71" si="10508">FRI59-FRI69</f>
        <v>0</v>
      </c>
      <c r="FRK71" s="1580">
        <f t="shared" ref="FRK71" si="10509">FRK59-FRK69</f>
        <v>0</v>
      </c>
      <c r="FRM71" s="1580">
        <f t="shared" ref="FRM71" si="10510">FRM59-FRM69</f>
        <v>0</v>
      </c>
      <c r="FRO71" s="1580">
        <f t="shared" ref="FRO71" si="10511">FRO59-FRO69</f>
        <v>0</v>
      </c>
      <c r="FRQ71" s="1580">
        <f t="shared" ref="FRQ71" si="10512">FRQ59-FRQ69</f>
        <v>0</v>
      </c>
      <c r="FRS71" s="1580">
        <f t="shared" ref="FRS71" si="10513">FRS59-FRS69</f>
        <v>0</v>
      </c>
      <c r="FRU71" s="1580">
        <f t="shared" ref="FRU71" si="10514">FRU59-FRU69</f>
        <v>0</v>
      </c>
      <c r="FRW71" s="1580">
        <f t="shared" ref="FRW71" si="10515">FRW59-FRW69</f>
        <v>0</v>
      </c>
      <c r="FRY71" s="1580">
        <f t="shared" ref="FRY71" si="10516">FRY59-FRY69</f>
        <v>0</v>
      </c>
      <c r="FSA71" s="1580">
        <f t="shared" ref="FSA71" si="10517">FSA59-FSA69</f>
        <v>0</v>
      </c>
      <c r="FSC71" s="1580">
        <f t="shared" ref="FSC71" si="10518">FSC59-FSC69</f>
        <v>0</v>
      </c>
      <c r="FSE71" s="1580">
        <f t="shared" ref="FSE71" si="10519">FSE59-FSE69</f>
        <v>0</v>
      </c>
      <c r="FSG71" s="1580">
        <f t="shared" ref="FSG71" si="10520">FSG59-FSG69</f>
        <v>0</v>
      </c>
      <c r="FSI71" s="1580">
        <f t="shared" ref="FSI71" si="10521">FSI59-FSI69</f>
        <v>0</v>
      </c>
      <c r="FSK71" s="1580">
        <f t="shared" ref="FSK71" si="10522">FSK59-FSK69</f>
        <v>0</v>
      </c>
      <c r="FSM71" s="1580">
        <f t="shared" ref="FSM71" si="10523">FSM59-FSM69</f>
        <v>0</v>
      </c>
      <c r="FSO71" s="1580">
        <f t="shared" ref="FSO71" si="10524">FSO59-FSO69</f>
        <v>0</v>
      </c>
      <c r="FSQ71" s="1580">
        <f t="shared" ref="FSQ71" si="10525">FSQ59-FSQ69</f>
        <v>0</v>
      </c>
      <c r="FSS71" s="1580">
        <f t="shared" ref="FSS71" si="10526">FSS59-FSS69</f>
        <v>0</v>
      </c>
      <c r="FSU71" s="1580">
        <f t="shared" ref="FSU71" si="10527">FSU59-FSU69</f>
        <v>0</v>
      </c>
      <c r="FSW71" s="1580">
        <f t="shared" ref="FSW71" si="10528">FSW59-FSW69</f>
        <v>0</v>
      </c>
      <c r="FSY71" s="1580">
        <f t="shared" ref="FSY71" si="10529">FSY59-FSY69</f>
        <v>0</v>
      </c>
      <c r="FTA71" s="1580">
        <f t="shared" ref="FTA71" si="10530">FTA59-FTA69</f>
        <v>0</v>
      </c>
      <c r="FTC71" s="1580">
        <f t="shared" ref="FTC71" si="10531">FTC59-FTC69</f>
        <v>0</v>
      </c>
      <c r="FTE71" s="1580">
        <f t="shared" ref="FTE71" si="10532">FTE59-FTE69</f>
        <v>0</v>
      </c>
      <c r="FTG71" s="1580">
        <f t="shared" ref="FTG71" si="10533">FTG59-FTG69</f>
        <v>0</v>
      </c>
      <c r="FTI71" s="1580">
        <f t="shared" ref="FTI71" si="10534">FTI59-FTI69</f>
        <v>0</v>
      </c>
      <c r="FTK71" s="1580">
        <f t="shared" ref="FTK71" si="10535">FTK59-FTK69</f>
        <v>0</v>
      </c>
      <c r="FTM71" s="1580">
        <f t="shared" ref="FTM71" si="10536">FTM59-FTM69</f>
        <v>0</v>
      </c>
      <c r="FTO71" s="1580">
        <f t="shared" ref="FTO71" si="10537">FTO59-FTO69</f>
        <v>0</v>
      </c>
      <c r="FTQ71" s="1580">
        <f t="shared" ref="FTQ71" si="10538">FTQ59-FTQ69</f>
        <v>0</v>
      </c>
      <c r="FTS71" s="1580">
        <f t="shared" ref="FTS71" si="10539">FTS59-FTS69</f>
        <v>0</v>
      </c>
      <c r="FTU71" s="1580">
        <f t="shared" ref="FTU71" si="10540">FTU59-FTU69</f>
        <v>0</v>
      </c>
      <c r="FTW71" s="1580">
        <f t="shared" ref="FTW71" si="10541">FTW59-FTW69</f>
        <v>0</v>
      </c>
      <c r="FTY71" s="1580">
        <f t="shared" ref="FTY71" si="10542">FTY59-FTY69</f>
        <v>0</v>
      </c>
      <c r="FUA71" s="1580">
        <f t="shared" ref="FUA71" si="10543">FUA59-FUA69</f>
        <v>0</v>
      </c>
      <c r="FUC71" s="1580">
        <f t="shared" ref="FUC71" si="10544">FUC59-FUC69</f>
        <v>0</v>
      </c>
      <c r="FUE71" s="1580">
        <f t="shared" ref="FUE71" si="10545">FUE59-FUE69</f>
        <v>0</v>
      </c>
      <c r="FUG71" s="1580">
        <f t="shared" ref="FUG71" si="10546">FUG59-FUG69</f>
        <v>0</v>
      </c>
      <c r="FUI71" s="1580">
        <f t="shared" ref="FUI71" si="10547">FUI59-FUI69</f>
        <v>0</v>
      </c>
      <c r="FUK71" s="1580">
        <f t="shared" ref="FUK71" si="10548">FUK59-FUK69</f>
        <v>0</v>
      </c>
      <c r="FUM71" s="1580">
        <f t="shared" ref="FUM71" si="10549">FUM59-FUM69</f>
        <v>0</v>
      </c>
      <c r="FUO71" s="1580">
        <f t="shared" ref="FUO71" si="10550">FUO59-FUO69</f>
        <v>0</v>
      </c>
      <c r="FUQ71" s="1580">
        <f t="shared" ref="FUQ71" si="10551">FUQ59-FUQ69</f>
        <v>0</v>
      </c>
      <c r="FUS71" s="1580">
        <f t="shared" ref="FUS71" si="10552">FUS59-FUS69</f>
        <v>0</v>
      </c>
      <c r="FUU71" s="1580">
        <f t="shared" ref="FUU71" si="10553">FUU59-FUU69</f>
        <v>0</v>
      </c>
      <c r="FUW71" s="1580">
        <f t="shared" ref="FUW71" si="10554">FUW59-FUW69</f>
        <v>0</v>
      </c>
      <c r="FUY71" s="1580">
        <f t="shared" ref="FUY71" si="10555">FUY59-FUY69</f>
        <v>0</v>
      </c>
      <c r="FVA71" s="1580">
        <f t="shared" ref="FVA71" si="10556">FVA59-FVA69</f>
        <v>0</v>
      </c>
      <c r="FVC71" s="1580">
        <f t="shared" ref="FVC71" si="10557">FVC59-FVC69</f>
        <v>0</v>
      </c>
      <c r="FVE71" s="1580">
        <f t="shared" ref="FVE71" si="10558">FVE59-FVE69</f>
        <v>0</v>
      </c>
      <c r="FVG71" s="1580">
        <f t="shared" ref="FVG71" si="10559">FVG59-FVG69</f>
        <v>0</v>
      </c>
      <c r="FVI71" s="1580">
        <f t="shared" ref="FVI71" si="10560">FVI59-FVI69</f>
        <v>0</v>
      </c>
      <c r="FVK71" s="1580">
        <f t="shared" ref="FVK71" si="10561">FVK59-FVK69</f>
        <v>0</v>
      </c>
      <c r="FVM71" s="1580">
        <f t="shared" ref="FVM71" si="10562">FVM59-FVM69</f>
        <v>0</v>
      </c>
      <c r="FVO71" s="1580">
        <f t="shared" ref="FVO71" si="10563">FVO59-FVO69</f>
        <v>0</v>
      </c>
      <c r="FVQ71" s="1580">
        <f t="shared" ref="FVQ71" si="10564">FVQ59-FVQ69</f>
        <v>0</v>
      </c>
      <c r="FVS71" s="1580">
        <f t="shared" ref="FVS71" si="10565">FVS59-FVS69</f>
        <v>0</v>
      </c>
      <c r="FVU71" s="1580">
        <f t="shared" ref="FVU71" si="10566">FVU59-FVU69</f>
        <v>0</v>
      </c>
      <c r="FVW71" s="1580">
        <f t="shared" ref="FVW71" si="10567">FVW59-FVW69</f>
        <v>0</v>
      </c>
      <c r="FVY71" s="1580">
        <f t="shared" ref="FVY71" si="10568">FVY59-FVY69</f>
        <v>0</v>
      </c>
      <c r="FWA71" s="1580">
        <f t="shared" ref="FWA71" si="10569">FWA59-FWA69</f>
        <v>0</v>
      </c>
      <c r="FWC71" s="1580">
        <f t="shared" ref="FWC71" si="10570">FWC59-FWC69</f>
        <v>0</v>
      </c>
      <c r="FWE71" s="1580">
        <f t="shared" ref="FWE71" si="10571">FWE59-FWE69</f>
        <v>0</v>
      </c>
      <c r="FWG71" s="1580">
        <f t="shared" ref="FWG71" si="10572">FWG59-FWG69</f>
        <v>0</v>
      </c>
      <c r="FWI71" s="1580">
        <f t="shared" ref="FWI71" si="10573">FWI59-FWI69</f>
        <v>0</v>
      </c>
      <c r="FWK71" s="1580">
        <f t="shared" ref="FWK71" si="10574">FWK59-FWK69</f>
        <v>0</v>
      </c>
      <c r="FWM71" s="1580">
        <f t="shared" ref="FWM71" si="10575">FWM59-FWM69</f>
        <v>0</v>
      </c>
      <c r="FWO71" s="1580">
        <f t="shared" ref="FWO71" si="10576">FWO59-FWO69</f>
        <v>0</v>
      </c>
      <c r="FWQ71" s="1580">
        <f t="shared" ref="FWQ71" si="10577">FWQ59-FWQ69</f>
        <v>0</v>
      </c>
      <c r="FWS71" s="1580">
        <f t="shared" ref="FWS71" si="10578">FWS59-FWS69</f>
        <v>0</v>
      </c>
      <c r="FWU71" s="1580">
        <f t="shared" ref="FWU71" si="10579">FWU59-FWU69</f>
        <v>0</v>
      </c>
      <c r="FWW71" s="1580">
        <f t="shared" ref="FWW71" si="10580">FWW59-FWW69</f>
        <v>0</v>
      </c>
      <c r="FWY71" s="1580">
        <f t="shared" ref="FWY71" si="10581">FWY59-FWY69</f>
        <v>0</v>
      </c>
      <c r="FXA71" s="1580">
        <f t="shared" ref="FXA71" si="10582">FXA59-FXA69</f>
        <v>0</v>
      </c>
      <c r="FXC71" s="1580">
        <f t="shared" ref="FXC71" si="10583">FXC59-FXC69</f>
        <v>0</v>
      </c>
      <c r="FXE71" s="1580">
        <f t="shared" ref="FXE71" si="10584">FXE59-FXE69</f>
        <v>0</v>
      </c>
      <c r="FXG71" s="1580">
        <f t="shared" ref="FXG71" si="10585">FXG59-FXG69</f>
        <v>0</v>
      </c>
      <c r="FXI71" s="1580">
        <f t="shared" ref="FXI71" si="10586">FXI59-FXI69</f>
        <v>0</v>
      </c>
      <c r="FXK71" s="1580">
        <f t="shared" ref="FXK71" si="10587">FXK59-FXK69</f>
        <v>0</v>
      </c>
      <c r="FXM71" s="1580">
        <f t="shared" ref="FXM71" si="10588">FXM59-FXM69</f>
        <v>0</v>
      </c>
      <c r="FXO71" s="1580">
        <f t="shared" ref="FXO71" si="10589">FXO59-FXO69</f>
        <v>0</v>
      </c>
      <c r="FXQ71" s="1580">
        <f t="shared" ref="FXQ71" si="10590">FXQ59-FXQ69</f>
        <v>0</v>
      </c>
      <c r="FXS71" s="1580">
        <f t="shared" ref="FXS71" si="10591">FXS59-FXS69</f>
        <v>0</v>
      </c>
      <c r="FXU71" s="1580">
        <f t="shared" ref="FXU71" si="10592">FXU59-FXU69</f>
        <v>0</v>
      </c>
      <c r="FXW71" s="1580">
        <f t="shared" ref="FXW71" si="10593">FXW59-FXW69</f>
        <v>0</v>
      </c>
      <c r="FXY71" s="1580">
        <f t="shared" ref="FXY71" si="10594">FXY59-FXY69</f>
        <v>0</v>
      </c>
      <c r="FYA71" s="1580">
        <f t="shared" ref="FYA71" si="10595">FYA59-FYA69</f>
        <v>0</v>
      </c>
      <c r="FYC71" s="1580">
        <f t="shared" ref="FYC71" si="10596">FYC59-FYC69</f>
        <v>0</v>
      </c>
      <c r="FYE71" s="1580">
        <f t="shared" ref="FYE71" si="10597">FYE59-FYE69</f>
        <v>0</v>
      </c>
      <c r="FYG71" s="1580">
        <f t="shared" ref="FYG71" si="10598">FYG59-FYG69</f>
        <v>0</v>
      </c>
      <c r="FYI71" s="1580">
        <f t="shared" ref="FYI71" si="10599">FYI59-FYI69</f>
        <v>0</v>
      </c>
      <c r="FYK71" s="1580">
        <f t="shared" ref="FYK71" si="10600">FYK59-FYK69</f>
        <v>0</v>
      </c>
      <c r="FYM71" s="1580">
        <f t="shared" ref="FYM71" si="10601">FYM59-FYM69</f>
        <v>0</v>
      </c>
      <c r="FYO71" s="1580">
        <f t="shared" ref="FYO71" si="10602">FYO59-FYO69</f>
        <v>0</v>
      </c>
      <c r="FYQ71" s="1580">
        <f t="shared" ref="FYQ71" si="10603">FYQ59-FYQ69</f>
        <v>0</v>
      </c>
      <c r="FYS71" s="1580">
        <f t="shared" ref="FYS71" si="10604">FYS59-FYS69</f>
        <v>0</v>
      </c>
      <c r="FYU71" s="1580">
        <f t="shared" ref="FYU71" si="10605">FYU59-FYU69</f>
        <v>0</v>
      </c>
      <c r="FYW71" s="1580">
        <f t="shared" ref="FYW71" si="10606">FYW59-FYW69</f>
        <v>0</v>
      </c>
      <c r="FYY71" s="1580">
        <f t="shared" ref="FYY71" si="10607">FYY59-FYY69</f>
        <v>0</v>
      </c>
      <c r="FZA71" s="1580">
        <f t="shared" ref="FZA71" si="10608">FZA59-FZA69</f>
        <v>0</v>
      </c>
      <c r="FZC71" s="1580">
        <f t="shared" ref="FZC71" si="10609">FZC59-FZC69</f>
        <v>0</v>
      </c>
      <c r="FZE71" s="1580">
        <f t="shared" ref="FZE71" si="10610">FZE59-FZE69</f>
        <v>0</v>
      </c>
      <c r="FZG71" s="1580">
        <f t="shared" ref="FZG71" si="10611">FZG59-FZG69</f>
        <v>0</v>
      </c>
      <c r="FZI71" s="1580">
        <f t="shared" ref="FZI71" si="10612">FZI59-FZI69</f>
        <v>0</v>
      </c>
      <c r="FZK71" s="1580">
        <f t="shared" ref="FZK71" si="10613">FZK59-FZK69</f>
        <v>0</v>
      </c>
      <c r="FZM71" s="1580">
        <f t="shared" ref="FZM71" si="10614">FZM59-FZM69</f>
        <v>0</v>
      </c>
      <c r="FZO71" s="1580">
        <f t="shared" ref="FZO71" si="10615">FZO59-FZO69</f>
        <v>0</v>
      </c>
      <c r="FZQ71" s="1580">
        <f t="shared" ref="FZQ71" si="10616">FZQ59-FZQ69</f>
        <v>0</v>
      </c>
      <c r="FZS71" s="1580">
        <f t="shared" ref="FZS71" si="10617">FZS59-FZS69</f>
        <v>0</v>
      </c>
      <c r="FZU71" s="1580">
        <f t="shared" ref="FZU71" si="10618">FZU59-FZU69</f>
        <v>0</v>
      </c>
      <c r="FZW71" s="1580">
        <f t="shared" ref="FZW71" si="10619">FZW59-FZW69</f>
        <v>0</v>
      </c>
      <c r="FZY71" s="1580">
        <f t="shared" ref="FZY71" si="10620">FZY59-FZY69</f>
        <v>0</v>
      </c>
      <c r="GAA71" s="1580">
        <f t="shared" ref="GAA71" si="10621">GAA59-GAA69</f>
        <v>0</v>
      </c>
      <c r="GAC71" s="1580">
        <f t="shared" ref="GAC71" si="10622">GAC59-GAC69</f>
        <v>0</v>
      </c>
      <c r="GAE71" s="1580">
        <f t="shared" ref="GAE71" si="10623">GAE59-GAE69</f>
        <v>0</v>
      </c>
      <c r="GAG71" s="1580">
        <f t="shared" ref="GAG71" si="10624">GAG59-GAG69</f>
        <v>0</v>
      </c>
      <c r="GAI71" s="1580">
        <f t="shared" ref="GAI71" si="10625">GAI59-GAI69</f>
        <v>0</v>
      </c>
      <c r="GAK71" s="1580">
        <f t="shared" ref="GAK71" si="10626">GAK59-GAK69</f>
        <v>0</v>
      </c>
      <c r="GAM71" s="1580">
        <f t="shared" ref="GAM71" si="10627">GAM59-GAM69</f>
        <v>0</v>
      </c>
      <c r="GAO71" s="1580">
        <f t="shared" ref="GAO71" si="10628">GAO59-GAO69</f>
        <v>0</v>
      </c>
      <c r="GAQ71" s="1580">
        <f t="shared" ref="GAQ71" si="10629">GAQ59-GAQ69</f>
        <v>0</v>
      </c>
      <c r="GAS71" s="1580">
        <f t="shared" ref="GAS71" si="10630">GAS59-GAS69</f>
        <v>0</v>
      </c>
      <c r="GAU71" s="1580">
        <f t="shared" ref="GAU71" si="10631">GAU59-GAU69</f>
        <v>0</v>
      </c>
      <c r="GAW71" s="1580">
        <f t="shared" ref="GAW71" si="10632">GAW59-GAW69</f>
        <v>0</v>
      </c>
      <c r="GAY71" s="1580">
        <f t="shared" ref="GAY71" si="10633">GAY59-GAY69</f>
        <v>0</v>
      </c>
      <c r="GBA71" s="1580">
        <f t="shared" ref="GBA71" si="10634">GBA59-GBA69</f>
        <v>0</v>
      </c>
      <c r="GBC71" s="1580">
        <f t="shared" ref="GBC71" si="10635">GBC59-GBC69</f>
        <v>0</v>
      </c>
      <c r="GBE71" s="1580">
        <f t="shared" ref="GBE71" si="10636">GBE59-GBE69</f>
        <v>0</v>
      </c>
      <c r="GBG71" s="1580">
        <f t="shared" ref="GBG71" si="10637">GBG59-GBG69</f>
        <v>0</v>
      </c>
      <c r="GBI71" s="1580">
        <f t="shared" ref="GBI71" si="10638">GBI59-GBI69</f>
        <v>0</v>
      </c>
      <c r="GBK71" s="1580">
        <f t="shared" ref="GBK71" si="10639">GBK59-GBK69</f>
        <v>0</v>
      </c>
      <c r="GBM71" s="1580">
        <f t="shared" ref="GBM71" si="10640">GBM59-GBM69</f>
        <v>0</v>
      </c>
      <c r="GBO71" s="1580">
        <f t="shared" ref="GBO71" si="10641">GBO59-GBO69</f>
        <v>0</v>
      </c>
      <c r="GBQ71" s="1580">
        <f t="shared" ref="GBQ71" si="10642">GBQ59-GBQ69</f>
        <v>0</v>
      </c>
      <c r="GBS71" s="1580">
        <f t="shared" ref="GBS71" si="10643">GBS59-GBS69</f>
        <v>0</v>
      </c>
      <c r="GBU71" s="1580">
        <f t="shared" ref="GBU71" si="10644">GBU59-GBU69</f>
        <v>0</v>
      </c>
      <c r="GBW71" s="1580">
        <f t="shared" ref="GBW71" si="10645">GBW59-GBW69</f>
        <v>0</v>
      </c>
      <c r="GBY71" s="1580">
        <f t="shared" ref="GBY71" si="10646">GBY59-GBY69</f>
        <v>0</v>
      </c>
      <c r="GCA71" s="1580">
        <f t="shared" ref="GCA71" si="10647">GCA59-GCA69</f>
        <v>0</v>
      </c>
      <c r="GCC71" s="1580">
        <f t="shared" ref="GCC71" si="10648">GCC59-GCC69</f>
        <v>0</v>
      </c>
      <c r="GCE71" s="1580">
        <f t="shared" ref="GCE71" si="10649">GCE59-GCE69</f>
        <v>0</v>
      </c>
      <c r="GCG71" s="1580">
        <f t="shared" ref="GCG71" si="10650">GCG59-GCG69</f>
        <v>0</v>
      </c>
      <c r="GCI71" s="1580">
        <f t="shared" ref="GCI71" si="10651">GCI59-GCI69</f>
        <v>0</v>
      </c>
      <c r="GCK71" s="1580">
        <f t="shared" ref="GCK71" si="10652">GCK59-GCK69</f>
        <v>0</v>
      </c>
      <c r="GCM71" s="1580">
        <f t="shared" ref="GCM71" si="10653">GCM59-GCM69</f>
        <v>0</v>
      </c>
      <c r="GCO71" s="1580">
        <f t="shared" ref="GCO71" si="10654">GCO59-GCO69</f>
        <v>0</v>
      </c>
      <c r="GCQ71" s="1580">
        <f t="shared" ref="GCQ71" si="10655">GCQ59-GCQ69</f>
        <v>0</v>
      </c>
      <c r="GCS71" s="1580">
        <f t="shared" ref="GCS71" si="10656">GCS59-GCS69</f>
        <v>0</v>
      </c>
      <c r="GCU71" s="1580">
        <f t="shared" ref="GCU71" si="10657">GCU59-GCU69</f>
        <v>0</v>
      </c>
      <c r="GCW71" s="1580">
        <f t="shared" ref="GCW71" si="10658">GCW59-GCW69</f>
        <v>0</v>
      </c>
      <c r="GCY71" s="1580">
        <f t="shared" ref="GCY71" si="10659">GCY59-GCY69</f>
        <v>0</v>
      </c>
      <c r="GDA71" s="1580">
        <f t="shared" ref="GDA71" si="10660">GDA59-GDA69</f>
        <v>0</v>
      </c>
      <c r="GDC71" s="1580">
        <f t="shared" ref="GDC71" si="10661">GDC59-GDC69</f>
        <v>0</v>
      </c>
      <c r="GDE71" s="1580">
        <f t="shared" ref="GDE71" si="10662">GDE59-GDE69</f>
        <v>0</v>
      </c>
      <c r="GDG71" s="1580">
        <f t="shared" ref="GDG71" si="10663">GDG59-GDG69</f>
        <v>0</v>
      </c>
      <c r="GDI71" s="1580">
        <f t="shared" ref="GDI71" si="10664">GDI59-GDI69</f>
        <v>0</v>
      </c>
      <c r="GDK71" s="1580">
        <f t="shared" ref="GDK71" si="10665">GDK59-GDK69</f>
        <v>0</v>
      </c>
      <c r="GDM71" s="1580">
        <f t="shared" ref="GDM71" si="10666">GDM59-GDM69</f>
        <v>0</v>
      </c>
      <c r="GDO71" s="1580">
        <f t="shared" ref="GDO71" si="10667">GDO59-GDO69</f>
        <v>0</v>
      </c>
      <c r="GDQ71" s="1580">
        <f t="shared" ref="GDQ71" si="10668">GDQ59-GDQ69</f>
        <v>0</v>
      </c>
      <c r="GDS71" s="1580">
        <f t="shared" ref="GDS71" si="10669">GDS59-GDS69</f>
        <v>0</v>
      </c>
      <c r="GDU71" s="1580">
        <f t="shared" ref="GDU71" si="10670">GDU59-GDU69</f>
        <v>0</v>
      </c>
      <c r="GDW71" s="1580">
        <f t="shared" ref="GDW71" si="10671">GDW59-GDW69</f>
        <v>0</v>
      </c>
      <c r="GDY71" s="1580">
        <f t="shared" ref="GDY71" si="10672">GDY59-GDY69</f>
        <v>0</v>
      </c>
      <c r="GEA71" s="1580">
        <f t="shared" ref="GEA71" si="10673">GEA59-GEA69</f>
        <v>0</v>
      </c>
      <c r="GEC71" s="1580">
        <f t="shared" ref="GEC71" si="10674">GEC59-GEC69</f>
        <v>0</v>
      </c>
      <c r="GEE71" s="1580">
        <f t="shared" ref="GEE71" si="10675">GEE59-GEE69</f>
        <v>0</v>
      </c>
      <c r="GEG71" s="1580">
        <f t="shared" ref="GEG71" si="10676">GEG59-GEG69</f>
        <v>0</v>
      </c>
      <c r="GEI71" s="1580">
        <f t="shared" ref="GEI71" si="10677">GEI59-GEI69</f>
        <v>0</v>
      </c>
      <c r="GEK71" s="1580">
        <f t="shared" ref="GEK71" si="10678">GEK59-GEK69</f>
        <v>0</v>
      </c>
      <c r="GEM71" s="1580">
        <f t="shared" ref="GEM71" si="10679">GEM59-GEM69</f>
        <v>0</v>
      </c>
      <c r="GEO71" s="1580">
        <f t="shared" ref="GEO71" si="10680">GEO59-GEO69</f>
        <v>0</v>
      </c>
      <c r="GEQ71" s="1580">
        <f t="shared" ref="GEQ71" si="10681">GEQ59-GEQ69</f>
        <v>0</v>
      </c>
      <c r="GES71" s="1580">
        <f t="shared" ref="GES71" si="10682">GES59-GES69</f>
        <v>0</v>
      </c>
      <c r="GEU71" s="1580">
        <f t="shared" ref="GEU71" si="10683">GEU59-GEU69</f>
        <v>0</v>
      </c>
      <c r="GEW71" s="1580">
        <f t="shared" ref="GEW71" si="10684">GEW59-GEW69</f>
        <v>0</v>
      </c>
      <c r="GEY71" s="1580">
        <f t="shared" ref="GEY71" si="10685">GEY59-GEY69</f>
        <v>0</v>
      </c>
      <c r="GFA71" s="1580">
        <f t="shared" ref="GFA71" si="10686">GFA59-GFA69</f>
        <v>0</v>
      </c>
      <c r="GFC71" s="1580">
        <f t="shared" ref="GFC71" si="10687">GFC59-GFC69</f>
        <v>0</v>
      </c>
      <c r="GFE71" s="1580">
        <f t="shared" ref="GFE71" si="10688">GFE59-GFE69</f>
        <v>0</v>
      </c>
      <c r="GFG71" s="1580">
        <f t="shared" ref="GFG71" si="10689">GFG59-GFG69</f>
        <v>0</v>
      </c>
      <c r="GFI71" s="1580">
        <f t="shared" ref="GFI71" si="10690">GFI59-GFI69</f>
        <v>0</v>
      </c>
      <c r="GFK71" s="1580">
        <f t="shared" ref="GFK71" si="10691">GFK59-GFK69</f>
        <v>0</v>
      </c>
      <c r="GFM71" s="1580">
        <f t="shared" ref="GFM71" si="10692">GFM59-GFM69</f>
        <v>0</v>
      </c>
      <c r="GFO71" s="1580">
        <f t="shared" ref="GFO71" si="10693">GFO59-GFO69</f>
        <v>0</v>
      </c>
      <c r="GFQ71" s="1580">
        <f t="shared" ref="GFQ71" si="10694">GFQ59-GFQ69</f>
        <v>0</v>
      </c>
      <c r="GFS71" s="1580">
        <f t="shared" ref="GFS71" si="10695">GFS59-GFS69</f>
        <v>0</v>
      </c>
      <c r="GFU71" s="1580">
        <f t="shared" ref="GFU71" si="10696">GFU59-GFU69</f>
        <v>0</v>
      </c>
      <c r="GFW71" s="1580">
        <f t="shared" ref="GFW71" si="10697">GFW59-GFW69</f>
        <v>0</v>
      </c>
      <c r="GFY71" s="1580">
        <f t="shared" ref="GFY71" si="10698">GFY59-GFY69</f>
        <v>0</v>
      </c>
      <c r="GGA71" s="1580">
        <f t="shared" ref="GGA71" si="10699">GGA59-GGA69</f>
        <v>0</v>
      </c>
      <c r="GGC71" s="1580">
        <f t="shared" ref="GGC71" si="10700">GGC59-GGC69</f>
        <v>0</v>
      </c>
      <c r="GGE71" s="1580">
        <f t="shared" ref="GGE71" si="10701">GGE59-GGE69</f>
        <v>0</v>
      </c>
      <c r="GGG71" s="1580">
        <f t="shared" ref="GGG71" si="10702">GGG59-GGG69</f>
        <v>0</v>
      </c>
      <c r="GGI71" s="1580">
        <f t="shared" ref="GGI71" si="10703">GGI59-GGI69</f>
        <v>0</v>
      </c>
      <c r="GGK71" s="1580">
        <f t="shared" ref="GGK71" si="10704">GGK59-GGK69</f>
        <v>0</v>
      </c>
      <c r="GGM71" s="1580">
        <f t="shared" ref="GGM71" si="10705">GGM59-GGM69</f>
        <v>0</v>
      </c>
      <c r="GGO71" s="1580">
        <f t="shared" ref="GGO71" si="10706">GGO59-GGO69</f>
        <v>0</v>
      </c>
      <c r="GGQ71" s="1580">
        <f t="shared" ref="GGQ71" si="10707">GGQ59-GGQ69</f>
        <v>0</v>
      </c>
      <c r="GGS71" s="1580">
        <f t="shared" ref="GGS71" si="10708">GGS59-GGS69</f>
        <v>0</v>
      </c>
      <c r="GGU71" s="1580">
        <f t="shared" ref="GGU71" si="10709">GGU59-GGU69</f>
        <v>0</v>
      </c>
      <c r="GGW71" s="1580">
        <f t="shared" ref="GGW71" si="10710">GGW59-GGW69</f>
        <v>0</v>
      </c>
      <c r="GGY71" s="1580">
        <f t="shared" ref="GGY71" si="10711">GGY59-GGY69</f>
        <v>0</v>
      </c>
      <c r="GHA71" s="1580">
        <f t="shared" ref="GHA71" si="10712">GHA59-GHA69</f>
        <v>0</v>
      </c>
      <c r="GHC71" s="1580">
        <f t="shared" ref="GHC71" si="10713">GHC59-GHC69</f>
        <v>0</v>
      </c>
      <c r="GHE71" s="1580">
        <f t="shared" ref="GHE71" si="10714">GHE59-GHE69</f>
        <v>0</v>
      </c>
      <c r="GHG71" s="1580">
        <f t="shared" ref="GHG71" si="10715">GHG59-GHG69</f>
        <v>0</v>
      </c>
      <c r="GHI71" s="1580">
        <f t="shared" ref="GHI71" si="10716">GHI59-GHI69</f>
        <v>0</v>
      </c>
      <c r="GHK71" s="1580">
        <f t="shared" ref="GHK71" si="10717">GHK59-GHK69</f>
        <v>0</v>
      </c>
      <c r="GHM71" s="1580">
        <f t="shared" ref="GHM71" si="10718">GHM59-GHM69</f>
        <v>0</v>
      </c>
      <c r="GHO71" s="1580">
        <f t="shared" ref="GHO71" si="10719">GHO59-GHO69</f>
        <v>0</v>
      </c>
      <c r="GHQ71" s="1580">
        <f t="shared" ref="GHQ71" si="10720">GHQ59-GHQ69</f>
        <v>0</v>
      </c>
      <c r="GHS71" s="1580">
        <f t="shared" ref="GHS71" si="10721">GHS59-GHS69</f>
        <v>0</v>
      </c>
      <c r="GHU71" s="1580">
        <f t="shared" ref="GHU71" si="10722">GHU59-GHU69</f>
        <v>0</v>
      </c>
      <c r="GHW71" s="1580">
        <f t="shared" ref="GHW71" si="10723">GHW59-GHW69</f>
        <v>0</v>
      </c>
      <c r="GHY71" s="1580">
        <f t="shared" ref="GHY71" si="10724">GHY59-GHY69</f>
        <v>0</v>
      </c>
      <c r="GIA71" s="1580">
        <f t="shared" ref="GIA71" si="10725">GIA59-GIA69</f>
        <v>0</v>
      </c>
      <c r="GIC71" s="1580">
        <f t="shared" ref="GIC71" si="10726">GIC59-GIC69</f>
        <v>0</v>
      </c>
      <c r="GIE71" s="1580">
        <f t="shared" ref="GIE71" si="10727">GIE59-GIE69</f>
        <v>0</v>
      </c>
      <c r="GIG71" s="1580">
        <f t="shared" ref="GIG71" si="10728">GIG59-GIG69</f>
        <v>0</v>
      </c>
      <c r="GII71" s="1580">
        <f t="shared" ref="GII71" si="10729">GII59-GII69</f>
        <v>0</v>
      </c>
      <c r="GIK71" s="1580">
        <f t="shared" ref="GIK71" si="10730">GIK59-GIK69</f>
        <v>0</v>
      </c>
      <c r="GIM71" s="1580">
        <f t="shared" ref="GIM71" si="10731">GIM59-GIM69</f>
        <v>0</v>
      </c>
      <c r="GIO71" s="1580">
        <f t="shared" ref="GIO71" si="10732">GIO59-GIO69</f>
        <v>0</v>
      </c>
      <c r="GIQ71" s="1580">
        <f t="shared" ref="GIQ71" si="10733">GIQ59-GIQ69</f>
        <v>0</v>
      </c>
      <c r="GIS71" s="1580">
        <f t="shared" ref="GIS71" si="10734">GIS59-GIS69</f>
        <v>0</v>
      </c>
      <c r="GIU71" s="1580">
        <f t="shared" ref="GIU71" si="10735">GIU59-GIU69</f>
        <v>0</v>
      </c>
      <c r="GIW71" s="1580">
        <f t="shared" ref="GIW71" si="10736">GIW59-GIW69</f>
        <v>0</v>
      </c>
      <c r="GIY71" s="1580">
        <f t="shared" ref="GIY71" si="10737">GIY59-GIY69</f>
        <v>0</v>
      </c>
      <c r="GJA71" s="1580">
        <f t="shared" ref="GJA71" si="10738">GJA59-GJA69</f>
        <v>0</v>
      </c>
      <c r="GJC71" s="1580">
        <f t="shared" ref="GJC71" si="10739">GJC59-GJC69</f>
        <v>0</v>
      </c>
      <c r="GJE71" s="1580">
        <f t="shared" ref="GJE71" si="10740">GJE59-GJE69</f>
        <v>0</v>
      </c>
      <c r="GJG71" s="1580">
        <f t="shared" ref="GJG71" si="10741">GJG59-GJG69</f>
        <v>0</v>
      </c>
      <c r="GJI71" s="1580">
        <f t="shared" ref="GJI71" si="10742">GJI59-GJI69</f>
        <v>0</v>
      </c>
      <c r="GJK71" s="1580">
        <f t="shared" ref="GJK71" si="10743">GJK59-GJK69</f>
        <v>0</v>
      </c>
      <c r="GJM71" s="1580">
        <f t="shared" ref="GJM71" si="10744">GJM59-GJM69</f>
        <v>0</v>
      </c>
      <c r="GJO71" s="1580">
        <f t="shared" ref="GJO71" si="10745">GJO59-GJO69</f>
        <v>0</v>
      </c>
      <c r="GJQ71" s="1580">
        <f t="shared" ref="GJQ71" si="10746">GJQ59-GJQ69</f>
        <v>0</v>
      </c>
      <c r="GJS71" s="1580">
        <f t="shared" ref="GJS71" si="10747">GJS59-GJS69</f>
        <v>0</v>
      </c>
      <c r="GJU71" s="1580">
        <f t="shared" ref="GJU71" si="10748">GJU59-GJU69</f>
        <v>0</v>
      </c>
      <c r="GJW71" s="1580">
        <f t="shared" ref="GJW71" si="10749">GJW59-GJW69</f>
        <v>0</v>
      </c>
      <c r="GJY71" s="1580">
        <f t="shared" ref="GJY71" si="10750">GJY59-GJY69</f>
        <v>0</v>
      </c>
      <c r="GKA71" s="1580">
        <f t="shared" ref="GKA71" si="10751">GKA59-GKA69</f>
        <v>0</v>
      </c>
      <c r="GKC71" s="1580">
        <f t="shared" ref="GKC71" si="10752">GKC59-GKC69</f>
        <v>0</v>
      </c>
      <c r="GKE71" s="1580">
        <f t="shared" ref="GKE71" si="10753">GKE59-GKE69</f>
        <v>0</v>
      </c>
      <c r="GKG71" s="1580">
        <f t="shared" ref="GKG71" si="10754">GKG59-GKG69</f>
        <v>0</v>
      </c>
      <c r="GKI71" s="1580">
        <f t="shared" ref="GKI71" si="10755">GKI59-GKI69</f>
        <v>0</v>
      </c>
      <c r="GKK71" s="1580">
        <f t="shared" ref="GKK71" si="10756">GKK59-GKK69</f>
        <v>0</v>
      </c>
      <c r="GKM71" s="1580">
        <f t="shared" ref="GKM71" si="10757">GKM59-GKM69</f>
        <v>0</v>
      </c>
      <c r="GKO71" s="1580">
        <f t="shared" ref="GKO71" si="10758">GKO59-GKO69</f>
        <v>0</v>
      </c>
      <c r="GKQ71" s="1580">
        <f t="shared" ref="GKQ71" si="10759">GKQ59-GKQ69</f>
        <v>0</v>
      </c>
      <c r="GKS71" s="1580">
        <f t="shared" ref="GKS71" si="10760">GKS59-GKS69</f>
        <v>0</v>
      </c>
      <c r="GKU71" s="1580">
        <f t="shared" ref="GKU71" si="10761">GKU59-GKU69</f>
        <v>0</v>
      </c>
      <c r="GKW71" s="1580">
        <f t="shared" ref="GKW71" si="10762">GKW59-GKW69</f>
        <v>0</v>
      </c>
      <c r="GKY71" s="1580">
        <f t="shared" ref="GKY71" si="10763">GKY59-GKY69</f>
        <v>0</v>
      </c>
      <c r="GLA71" s="1580">
        <f t="shared" ref="GLA71" si="10764">GLA59-GLA69</f>
        <v>0</v>
      </c>
      <c r="GLC71" s="1580">
        <f t="shared" ref="GLC71" si="10765">GLC59-GLC69</f>
        <v>0</v>
      </c>
      <c r="GLE71" s="1580">
        <f t="shared" ref="GLE71" si="10766">GLE59-GLE69</f>
        <v>0</v>
      </c>
      <c r="GLG71" s="1580">
        <f t="shared" ref="GLG71" si="10767">GLG59-GLG69</f>
        <v>0</v>
      </c>
      <c r="GLI71" s="1580">
        <f t="shared" ref="GLI71" si="10768">GLI59-GLI69</f>
        <v>0</v>
      </c>
      <c r="GLK71" s="1580">
        <f t="shared" ref="GLK71" si="10769">GLK59-GLK69</f>
        <v>0</v>
      </c>
      <c r="GLM71" s="1580">
        <f t="shared" ref="GLM71" si="10770">GLM59-GLM69</f>
        <v>0</v>
      </c>
      <c r="GLO71" s="1580">
        <f t="shared" ref="GLO71" si="10771">GLO59-GLO69</f>
        <v>0</v>
      </c>
      <c r="GLQ71" s="1580">
        <f t="shared" ref="GLQ71" si="10772">GLQ59-GLQ69</f>
        <v>0</v>
      </c>
      <c r="GLS71" s="1580">
        <f t="shared" ref="GLS71" si="10773">GLS59-GLS69</f>
        <v>0</v>
      </c>
      <c r="GLU71" s="1580">
        <f t="shared" ref="GLU71" si="10774">GLU59-GLU69</f>
        <v>0</v>
      </c>
      <c r="GLW71" s="1580">
        <f t="shared" ref="GLW71" si="10775">GLW59-GLW69</f>
        <v>0</v>
      </c>
      <c r="GLY71" s="1580">
        <f t="shared" ref="GLY71" si="10776">GLY59-GLY69</f>
        <v>0</v>
      </c>
      <c r="GMA71" s="1580">
        <f t="shared" ref="GMA71" si="10777">GMA59-GMA69</f>
        <v>0</v>
      </c>
      <c r="GMC71" s="1580">
        <f t="shared" ref="GMC71" si="10778">GMC59-GMC69</f>
        <v>0</v>
      </c>
      <c r="GME71" s="1580">
        <f t="shared" ref="GME71" si="10779">GME59-GME69</f>
        <v>0</v>
      </c>
      <c r="GMG71" s="1580">
        <f t="shared" ref="GMG71" si="10780">GMG59-GMG69</f>
        <v>0</v>
      </c>
      <c r="GMI71" s="1580">
        <f t="shared" ref="GMI71" si="10781">GMI59-GMI69</f>
        <v>0</v>
      </c>
      <c r="GMK71" s="1580">
        <f t="shared" ref="GMK71" si="10782">GMK59-GMK69</f>
        <v>0</v>
      </c>
      <c r="GMM71" s="1580">
        <f t="shared" ref="GMM71" si="10783">GMM59-GMM69</f>
        <v>0</v>
      </c>
      <c r="GMO71" s="1580">
        <f t="shared" ref="GMO71" si="10784">GMO59-GMO69</f>
        <v>0</v>
      </c>
      <c r="GMQ71" s="1580">
        <f t="shared" ref="GMQ71" si="10785">GMQ59-GMQ69</f>
        <v>0</v>
      </c>
      <c r="GMS71" s="1580">
        <f t="shared" ref="GMS71" si="10786">GMS59-GMS69</f>
        <v>0</v>
      </c>
      <c r="GMU71" s="1580">
        <f t="shared" ref="GMU71" si="10787">GMU59-GMU69</f>
        <v>0</v>
      </c>
      <c r="GMW71" s="1580">
        <f t="shared" ref="GMW71" si="10788">GMW59-GMW69</f>
        <v>0</v>
      </c>
      <c r="GMY71" s="1580">
        <f t="shared" ref="GMY71" si="10789">GMY59-GMY69</f>
        <v>0</v>
      </c>
      <c r="GNA71" s="1580">
        <f t="shared" ref="GNA71" si="10790">GNA59-GNA69</f>
        <v>0</v>
      </c>
      <c r="GNC71" s="1580">
        <f t="shared" ref="GNC71" si="10791">GNC59-GNC69</f>
        <v>0</v>
      </c>
      <c r="GNE71" s="1580">
        <f t="shared" ref="GNE71" si="10792">GNE59-GNE69</f>
        <v>0</v>
      </c>
      <c r="GNG71" s="1580">
        <f t="shared" ref="GNG71" si="10793">GNG59-GNG69</f>
        <v>0</v>
      </c>
      <c r="GNI71" s="1580">
        <f t="shared" ref="GNI71" si="10794">GNI59-GNI69</f>
        <v>0</v>
      </c>
      <c r="GNK71" s="1580">
        <f t="shared" ref="GNK71" si="10795">GNK59-GNK69</f>
        <v>0</v>
      </c>
      <c r="GNM71" s="1580">
        <f t="shared" ref="GNM71" si="10796">GNM59-GNM69</f>
        <v>0</v>
      </c>
      <c r="GNO71" s="1580">
        <f t="shared" ref="GNO71" si="10797">GNO59-GNO69</f>
        <v>0</v>
      </c>
      <c r="GNQ71" s="1580">
        <f t="shared" ref="GNQ71" si="10798">GNQ59-GNQ69</f>
        <v>0</v>
      </c>
      <c r="GNS71" s="1580">
        <f t="shared" ref="GNS71" si="10799">GNS59-GNS69</f>
        <v>0</v>
      </c>
      <c r="GNU71" s="1580">
        <f t="shared" ref="GNU71" si="10800">GNU59-GNU69</f>
        <v>0</v>
      </c>
      <c r="GNW71" s="1580">
        <f t="shared" ref="GNW71" si="10801">GNW59-GNW69</f>
        <v>0</v>
      </c>
      <c r="GNY71" s="1580">
        <f t="shared" ref="GNY71" si="10802">GNY59-GNY69</f>
        <v>0</v>
      </c>
      <c r="GOA71" s="1580">
        <f t="shared" ref="GOA71" si="10803">GOA59-GOA69</f>
        <v>0</v>
      </c>
      <c r="GOC71" s="1580">
        <f t="shared" ref="GOC71" si="10804">GOC59-GOC69</f>
        <v>0</v>
      </c>
      <c r="GOE71" s="1580">
        <f t="shared" ref="GOE71" si="10805">GOE59-GOE69</f>
        <v>0</v>
      </c>
      <c r="GOG71" s="1580">
        <f t="shared" ref="GOG71" si="10806">GOG59-GOG69</f>
        <v>0</v>
      </c>
      <c r="GOI71" s="1580">
        <f t="shared" ref="GOI71" si="10807">GOI59-GOI69</f>
        <v>0</v>
      </c>
      <c r="GOK71" s="1580">
        <f t="shared" ref="GOK71" si="10808">GOK59-GOK69</f>
        <v>0</v>
      </c>
      <c r="GOM71" s="1580">
        <f t="shared" ref="GOM71" si="10809">GOM59-GOM69</f>
        <v>0</v>
      </c>
      <c r="GOO71" s="1580">
        <f t="shared" ref="GOO71" si="10810">GOO59-GOO69</f>
        <v>0</v>
      </c>
      <c r="GOQ71" s="1580">
        <f t="shared" ref="GOQ71" si="10811">GOQ59-GOQ69</f>
        <v>0</v>
      </c>
      <c r="GOS71" s="1580">
        <f t="shared" ref="GOS71" si="10812">GOS59-GOS69</f>
        <v>0</v>
      </c>
      <c r="GOU71" s="1580">
        <f t="shared" ref="GOU71" si="10813">GOU59-GOU69</f>
        <v>0</v>
      </c>
      <c r="GOW71" s="1580">
        <f t="shared" ref="GOW71" si="10814">GOW59-GOW69</f>
        <v>0</v>
      </c>
      <c r="GOY71" s="1580">
        <f t="shared" ref="GOY71" si="10815">GOY59-GOY69</f>
        <v>0</v>
      </c>
      <c r="GPA71" s="1580">
        <f t="shared" ref="GPA71" si="10816">GPA59-GPA69</f>
        <v>0</v>
      </c>
      <c r="GPC71" s="1580">
        <f t="shared" ref="GPC71" si="10817">GPC59-GPC69</f>
        <v>0</v>
      </c>
      <c r="GPE71" s="1580">
        <f t="shared" ref="GPE71" si="10818">GPE59-GPE69</f>
        <v>0</v>
      </c>
      <c r="GPG71" s="1580">
        <f t="shared" ref="GPG71" si="10819">GPG59-GPG69</f>
        <v>0</v>
      </c>
      <c r="GPI71" s="1580">
        <f t="shared" ref="GPI71" si="10820">GPI59-GPI69</f>
        <v>0</v>
      </c>
      <c r="GPK71" s="1580">
        <f t="shared" ref="GPK71" si="10821">GPK59-GPK69</f>
        <v>0</v>
      </c>
      <c r="GPM71" s="1580">
        <f t="shared" ref="GPM71" si="10822">GPM59-GPM69</f>
        <v>0</v>
      </c>
      <c r="GPO71" s="1580">
        <f t="shared" ref="GPO71" si="10823">GPO59-GPO69</f>
        <v>0</v>
      </c>
      <c r="GPQ71" s="1580">
        <f t="shared" ref="GPQ71" si="10824">GPQ59-GPQ69</f>
        <v>0</v>
      </c>
      <c r="GPS71" s="1580">
        <f t="shared" ref="GPS71" si="10825">GPS59-GPS69</f>
        <v>0</v>
      </c>
      <c r="GPU71" s="1580">
        <f t="shared" ref="GPU71" si="10826">GPU59-GPU69</f>
        <v>0</v>
      </c>
      <c r="GPW71" s="1580">
        <f t="shared" ref="GPW71" si="10827">GPW59-GPW69</f>
        <v>0</v>
      </c>
      <c r="GPY71" s="1580">
        <f t="shared" ref="GPY71" si="10828">GPY59-GPY69</f>
        <v>0</v>
      </c>
      <c r="GQA71" s="1580">
        <f t="shared" ref="GQA71" si="10829">GQA59-GQA69</f>
        <v>0</v>
      </c>
      <c r="GQC71" s="1580">
        <f t="shared" ref="GQC71" si="10830">GQC59-GQC69</f>
        <v>0</v>
      </c>
      <c r="GQE71" s="1580">
        <f t="shared" ref="GQE71" si="10831">GQE59-GQE69</f>
        <v>0</v>
      </c>
      <c r="GQG71" s="1580">
        <f t="shared" ref="GQG71" si="10832">GQG59-GQG69</f>
        <v>0</v>
      </c>
      <c r="GQI71" s="1580">
        <f t="shared" ref="GQI71" si="10833">GQI59-GQI69</f>
        <v>0</v>
      </c>
      <c r="GQK71" s="1580">
        <f t="shared" ref="GQK71" si="10834">GQK59-GQK69</f>
        <v>0</v>
      </c>
      <c r="GQM71" s="1580">
        <f t="shared" ref="GQM71" si="10835">GQM59-GQM69</f>
        <v>0</v>
      </c>
      <c r="GQO71" s="1580">
        <f t="shared" ref="GQO71" si="10836">GQO59-GQO69</f>
        <v>0</v>
      </c>
      <c r="GQQ71" s="1580">
        <f t="shared" ref="GQQ71" si="10837">GQQ59-GQQ69</f>
        <v>0</v>
      </c>
      <c r="GQS71" s="1580">
        <f t="shared" ref="GQS71" si="10838">GQS59-GQS69</f>
        <v>0</v>
      </c>
      <c r="GQU71" s="1580">
        <f t="shared" ref="GQU71" si="10839">GQU59-GQU69</f>
        <v>0</v>
      </c>
      <c r="GQW71" s="1580">
        <f t="shared" ref="GQW71" si="10840">GQW59-GQW69</f>
        <v>0</v>
      </c>
      <c r="GQY71" s="1580">
        <f t="shared" ref="GQY71" si="10841">GQY59-GQY69</f>
        <v>0</v>
      </c>
      <c r="GRA71" s="1580">
        <f t="shared" ref="GRA71" si="10842">GRA59-GRA69</f>
        <v>0</v>
      </c>
      <c r="GRC71" s="1580">
        <f t="shared" ref="GRC71" si="10843">GRC59-GRC69</f>
        <v>0</v>
      </c>
      <c r="GRE71" s="1580">
        <f t="shared" ref="GRE71" si="10844">GRE59-GRE69</f>
        <v>0</v>
      </c>
      <c r="GRG71" s="1580">
        <f t="shared" ref="GRG71" si="10845">GRG59-GRG69</f>
        <v>0</v>
      </c>
      <c r="GRI71" s="1580">
        <f t="shared" ref="GRI71" si="10846">GRI59-GRI69</f>
        <v>0</v>
      </c>
      <c r="GRK71" s="1580">
        <f t="shared" ref="GRK71" si="10847">GRK59-GRK69</f>
        <v>0</v>
      </c>
      <c r="GRM71" s="1580">
        <f t="shared" ref="GRM71" si="10848">GRM59-GRM69</f>
        <v>0</v>
      </c>
      <c r="GRO71" s="1580">
        <f t="shared" ref="GRO71" si="10849">GRO59-GRO69</f>
        <v>0</v>
      </c>
      <c r="GRQ71" s="1580">
        <f t="shared" ref="GRQ71" si="10850">GRQ59-GRQ69</f>
        <v>0</v>
      </c>
      <c r="GRS71" s="1580">
        <f t="shared" ref="GRS71" si="10851">GRS59-GRS69</f>
        <v>0</v>
      </c>
      <c r="GRU71" s="1580">
        <f t="shared" ref="GRU71" si="10852">GRU59-GRU69</f>
        <v>0</v>
      </c>
      <c r="GRW71" s="1580">
        <f t="shared" ref="GRW71" si="10853">GRW59-GRW69</f>
        <v>0</v>
      </c>
      <c r="GRY71" s="1580">
        <f t="shared" ref="GRY71" si="10854">GRY59-GRY69</f>
        <v>0</v>
      </c>
      <c r="GSA71" s="1580">
        <f t="shared" ref="GSA71" si="10855">GSA59-GSA69</f>
        <v>0</v>
      </c>
      <c r="GSC71" s="1580">
        <f t="shared" ref="GSC71" si="10856">GSC59-GSC69</f>
        <v>0</v>
      </c>
      <c r="GSE71" s="1580">
        <f t="shared" ref="GSE71" si="10857">GSE59-GSE69</f>
        <v>0</v>
      </c>
      <c r="GSG71" s="1580">
        <f t="shared" ref="GSG71" si="10858">GSG59-GSG69</f>
        <v>0</v>
      </c>
      <c r="GSI71" s="1580">
        <f t="shared" ref="GSI71" si="10859">GSI59-GSI69</f>
        <v>0</v>
      </c>
      <c r="GSK71" s="1580">
        <f t="shared" ref="GSK71" si="10860">GSK59-GSK69</f>
        <v>0</v>
      </c>
      <c r="GSM71" s="1580">
        <f t="shared" ref="GSM71" si="10861">GSM59-GSM69</f>
        <v>0</v>
      </c>
      <c r="GSO71" s="1580">
        <f t="shared" ref="GSO71" si="10862">GSO59-GSO69</f>
        <v>0</v>
      </c>
      <c r="GSQ71" s="1580">
        <f t="shared" ref="GSQ71" si="10863">GSQ59-GSQ69</f>
        <v>0</v>
      </c>
      <c r="GSS71" s="1580">
        <f t="shared" ref="GSS71" si="10864">GSS59-GSS69</f>
        <v>0</v>
      </c>
      <c r="GSU71" s="1580">
        <f t="shared" ref="GSU71" si="10865">GSU59-GSU69</f>
        <v>0</v>
      </c>
      <c r="GSW71" s="1580">
        <f t="shared" ref="GSW71" si="10866">GSW59-GSW69</f>
        <v>0</v>
      </c>
      <c r="GSY71" s="1580">
        <f t="shared" ref="GSY71" si="10867">GSY59-GSY69</f>
        <v>0</v>
      </c>
      <c r="GTA71" s="1580">
        <f t="shared" ref="GTA71" si="10868">GTA59-GTA69</f>
        <v>0</v>
      </c>
      <c r="GTC71" s="1580">
        <f t="shared" ref="GTC71" si="10869">GTC59-GTC69</f>
        <v>0</v>
      </c>
      <c r="GTE71" s="1580">
        <f t="shared" ref="GTE71" si="10870">GTE59-GTE69</f>
        <v>0</v>
      </c>
      <c r="GTG71" s="1580">
        <f t="shared" ref="GTG71" si="10871">GTG59-GTG69</f>
        <v>0</v>
      </c>
      <c r="GTI71" s="1580">
        <f t="shared" ref="GTI71" si="10872">GTI59-GTI69</f>
        <v>0</v>
      </c>
      <c r="GTK71" s="1580">
        <f t="shared" ref="GTK71" si="10873">GTK59-GTK69</f>
        <v>0</v>
      </c>
      <c r="GTM71" s="1580">
        <f t="shared" ref="GTM71" si="10874">GTM59-GTM69</f>
        <v>0</v>
      </c>
      <c r="GTO71" s="1580">
        <f t="shared" ref="GTO71" si="10875">GTO59-GTO69</f>
        <v>0</v>
      </c>
      <c r="GTQ71" s="1580">
        <f t="shared" ref="GTQ71" si="10876">GTQ59-GTQ69</f>
        <v>0</v>
      </c>
      <c r="GTS71" s="1580">
        <f t="shared" ref="GTS71" si="10877">GTS59-GTS69</f>
        <v>0</v>
      </c>
      <c r="GTU71" s="1580">
        <f t="shared" ref="GTU71" si="10878">GTU59-GTU69</f>
        <v>0</v>
      </c>
      <c r="GTW71" s="1580">
        <f t="shared" ref="GTW71" si="10879">GTW59-GTW69</f>
        <v>0</v>
      </c>
      <c r="GTY71" s="1580">
        <f t="shared" ref="GTY71" si="10880">GTY59-GTY69</f>
        <v>0</v>
      </c>
      <c r="GUA71" s="1580">
        <f t="shared" ref="GUA71" si="10881">GUA59-GUA69</f>
        <v>0</v>
      </c>
      <c r="GUC71" s="1580">
        <f t="shared" ref="GUC71" si="10882">GUC59-GUC69</f>
        <v>0</v>
      </c>
      <c r="GUE71" s="1580">
        <f t="shared" ref="GUE71" si="10883">GUE59-GUE69</f>
        <v>0</v>
      </c>
      <c r="GUG71" s="1580">
        <f t="shared" ref="GUG71" si="10884">GUG59-GUG69</f>
        <v>0</v>
      </c>
      <c r="GUI71" s="1580">
        <f t="shared" ref="GUI71" si="10885">GUI59-GUI69</f>
        <v>0</v>
      </c>
      <c r="GUK71" s="1580">
        <f t="shared" ref="GUK71" si="10886">GUK59-GUK69</f>
        <v>0</v>
      </c>
      <c r="GUM71" s="1580">
        <f t="shared" ref="GUM71" si="10887">GUM59-GUM69</f>
        <v>0</v>
      </c>
      <c r="GUO71" s="1580">
        <f t="shared" ref="GUO71" si="10888">GUO59-GUO69</f>
        <v>0</v>
      </c>
      <c r="GUQ71" s="1580">
        <f t="shared" ref="GUQ71" si="10889">GUQ59-GUQ69</f>
        <v>0</v>
      </c>
      <c r="GUS71" s="1580">
        <f t="shared" ref="GUS71" si="10890">GUS59-GUS69</f>
        <v>0</v>
      </c>
      <c r="GUU71" s="1580">
        <f t="shared" ref="GUU71" si="10891">GUU59-GUU69</f>
        <v>0</v>
      </c>
      <c r="GUW71" s="1580">
        <f t="shared" ref="GUW71" si="10892">GUW59-GUW69</f>
        <v>0</v>
      </c>
      <c r="GUY71" s="1580">
        <f t="shared" ref="GUY71" si="10893">GUY59-GUY69</f>
        <v>0</v>
      </c>
      <c r="GVA71" s="1580">
        <f t="shared" ref="GVA71" si="10894">GVA59-GVA69</f>
        <v>0</v>
      </c>
      <c r="GVC71" s="1580">
        <f t="shared" ref="GVC71" si="10895">GVC59-GVC69</f>
        <v>0</v>
      </c>
      <c r="GVE71" s="1580">
        <f t="shared" ref="GVE71" si="10896">GVE59-GVE69</f>
        <v>0</v>
      </c>
      <c r="GVG71" s="1580">
        <f t="shared" ref="GVG71" si="10897">GVG59-GVG69</f>
        <v>0</v>
      </c>
      <c r="GVI71" s="1580">
        <f t="shared" ref="GVI71" si="10898">GVI59-GVI69</f>
        <v>0</v>
      </c>
      <c r="GVK71" s="1580">
        <f t="shared" ref="GVK71" si="10899">GVK59-GVK69</f>
        <v>0</v>
      </c>
      <c r="GVM71" s="1580">
        <f t="shared" ref="GVM71" si="10900">GVM59-GVM69</f>
        <v>0</v>
      </c>
      <c r="GVO71" s="1580">
        <f t="shared" ref="GVO71" si="10901">GVO59-GVO69</f>
        <v>0</v>
      </c>
      <c r="GVQ71" s="1580">
        <f t="shared" ref="GVQ71" si="10902">GVQ59-GVQ69</f>
        <v>0</v>
      </c>
      <c r="GVS71" s="1580">
        <f t="shared" ref="GVS71" si="10903">GVS59-GVS69</f>
        <v>0</v>
      </c>
      <c r="GVU71" s="1580">
        <f t="shared" ref="GVU71" si="10904">GVU59-GVU69</f>
        <v>0</v>
      </c>
      <c r="GVW71" s="1580">
        <f t="shared" ref="GVW71" si="10905">GVW59-GVW69</f>
        <v>0</v>
      </c>
      <c r="GVY71" s="1580">
        <f t="shared" ref="GVY71" si="10906">GVY59-GVY69</f>
        <v>0</v>
      </c>
      <c r="GWA71" s="1580">
        <f t="shared" ref="GWA71" si="10907">GWA59-GWA69</f>
        <v>0</v>
      </c>
      <c r="GWC71" s="1580">
        <f t="shared" ref="GWC71" si="10908">GWC59-GWC69</f>
        <v>0</v>
      </c>
      <c r="GWE71" s="1580">
        <f t="shared" ref="GWE71" si="10909">GWE59-GWE69</f>
        <v>0</v>
      </c>
      <c r="GWG71" s="1580">
        <f t="shared" ref="GWG71" si="10910">GWG59-GWG69</f>
        <v>0</v>
      </c>
      <c r="GWI71" s="1580">
        <f t="shared" ref="GWI71" si="10911">GWI59-GWI69</f>
        <v>0</v>
      </c>
      <c r="GWK71" s="1580">
        <f t="shared" ref="GWK71" si="10912">GWK59-GWK69</f>
        <v>0</v>
      </c>
      <c r="GWM71" s="1580">
        <f t="shared" ref="GWM71" si="10913">GWM59-GWM69</f>
        <v>0</v>
      </c>
      <c r="GWO71" s="1580">
        <f t="shared" ref="GWO71" si="10914">GWO59-GWO69</f>
        <v>0</v>
      </c>
      <c r="GWQ71" s="1580">
        <f t="shared" ref="GWQ71" si="10915">GWQ59-GWQ69</f>
        <v>0</v>
      </c>
      <c r="GWS71" s="1580">
        <f t="shared" ref="GWS71" si="10916">GWS59-GWS69</f>
        <v>0</v>
      </c>
      <c r="GWU71" s="1580">
        <f t="shared" ref="GWU71" si="10917">GWU59-GWU69</f>
        <v>0</v>
      </c>
      <c r="GWW71" s="1580">
        <f t="shared" ref="GWW71" si="10918">GWW59-GWW69</f>
        <v>0</v>
      </c>
      <c r="GWY71" s="1580">
        <f t="shared" ref="GWY71" si="10919">GWY59-GWY69</f>
        <v>0</v>
      </c>
      <c r="GXA71" s="1580">
        <f t="shared" ref="GXA71" si="10920">GXA59-GXA69</f>
        <v>0</v>
      </c>
      <c r="GXC71" s="1580">
        <f t="shared" ref="GXC71" si="10921">GXC59-GXC69</f>
        <v>0</v>
      </c>
      <c r="GXE71" s="1580">
        <f t="shared" ref="GXE71" si="10922">GXE59-GXE69</f>
        <v>0</v>
      </c>
      <c r="GXG71" s="1580">
        <f t="shared" ref="GXG71" si="10923">GXG59-GXG69</f>
        <v>0</v>
      </c>
      <c r="GXI71" s="1580">
        <f t="shared" ref="GXI71" si="10924">GXI59-GXI69</f>
        <v>0</v>
      </c>
      <c r="GXK71" s="1580">
        <f t="shared" ref="GXK71" si="10925">GXK59-GXK69</f>
        <v>0</v>
      </c>
      <c r="GXM71" s="1580">
        <f t="shared" ref="GXM71" si="10926">GXM59-GXM69</f>
        <v>0</v>
      </c>
      <c r="GXO71" s="1580">
        <f t="shared" ref="GXO71" si="10927">GXO59-GXO69</f>
        <v>0</v>
      </c>
      <c r="GXQ71" s="1580">
        <f t="shared" ref="GXQ71" si="10928">GXQ59-GXQ69</f>
        <v>0</v>
      </c>
      <c r="GXS71" s="1580">
        <f t="shared" ref="GXS71" si="10929">GXS59-GXS69</f>
        <v>0</v>
      </c>
      <c r="GXU71" s="1580">
        <f t="shared" ref="GXU71" si="10930">GXU59-GXU69</f>
        <v>0</v>
      </c>
      <c r="GXW71" s="1580">
        <f t="shared" ref="GXW71" si="10931">GXW59-GXW69</f>
        <v>0</v>
      </c>
      <c r="GXY71" s="1580">
        <f t="shared" ref="GXY71" si="10932">GXY59-GXY69</f>
        <v>0</v>
      </c>
      <c r="GYA71" s="1580">
        <f t="shared" ref="GYA71" si="10933">GYA59-GYA69</f>
        <v>0</v>
      </c>
      <c r="GYC71" s="1580">
        <f t="shared" ref="GYC71" si="10934">GYC59-GYC69</f>
        <v>0</v>
      </c>
      <c r="GYE71" s="1580">
        <f t="shared" ref="GYE71" si="10935">GYE59-GYE69</f>
        <v>0</v>
      </c>
      <c r="GYG71" s="1580">
        <f t="shared" ref="GYG71" si="10936">GYG59-GYG69</f>
        <v>0</v>
      </c>
      <c r="GYI71" s="1580">
        <f t="shared" ref="GYI71" si="10937">GYI59-GYI69</f>
        <v>0</v>
      </c>
      <c r="GYK71" s="1580">
        <f t="shared" ref="GYK71" si="10938">GYK59-GYK69</f>
        <v>0</v>
      </c>
      <c r="GYM71" s="1580">
        <f t="shared" ref="GYM71" si="10939">GYM59-GYM69</f>
        <v>0</v>
      </c>
      <c r="GYO71" s="1580">
        <f t="shared" ref="GYO71" si="10940">GYO59-GYO69</f>
        <v>0</v>
      </c>
      <c r="GYQ71" s="1580">
        <f t="shared" ref="GYQ71" si="10941">GYQ59-GYQ69</f>
        <v>0</v>
      </c>
      <c r="GYS71" s="1580">
        <f t="shared" ref="GYS71" si="10942">GYS59-GYS69</f>
        <v>0</v>
      </c>
      <c r="GYU71" s="1580">
        <f t="shared" ref="GYU71" si="10943">GYU59-GYU69</f>
        <v>0</v>
      </c>
      <c r="GYW71" s="1580">
        <f t="shared" ref="GYW71" si="10944">GYW59-GYW69</f>
        <v>0</v>
      </c>
      <c r="GYY71" s="1580">
        <f t="shared" ref="GYY71" si="10945">GYY59-GYY69</f>
        <v>0</v>
      </c>
      <c r="GZA71" s="1580">
        <f t="shared" ref="GZA71" si="10946">GZA59-GZA69</f>
        <v>0</v>
      </c>
      <c r="GZC71" s="1580">
        <f t="shared" ref="GZC71" si="10947">GZC59-GZC69</f>
        <v>0</v>
      </c>
      <c r="GZE71" s="1580">
        <f t="shared" ref="GZE71" si="10948">GZE59-GZE69</f>
        <v>0</v>
      </c>
      <c r="GZG71" s="1580">
        <f t="shared" ref="GZG71" si="10949">GZG59-GZG69</f>
        <v>0</v>
      </c>
      <c r="GZI71" s="1580">
        <f t="shared" ref="GZI71" si="10950">GZI59-GZI69</f>
        <v>0</v>
      </c>
      <c r="GZK71" s="1580">
        <f t="shared" ref="GZK71" si="10951">GZK59-GZK69</f>
        <v>0</v>
      </c>
      <c r="GZM71" s="1580">
        <f t="shared" ref="GZM71" si="10952">GZM59-GZM69</f>
        <v>0</v>
      </c>
      <c r="GZO71" s="1580">
        <f t="shared" ref="GZO71" si="10953">GZO59-GZO69</f>
        <v>0</v>
      </c>
      <c r="GZQ71" s="1580">
        <f t="shared" ref="GZQ71" si="10954">GZQ59-GZQ69</f>
        <v>0</v>
      </c>
      <c r="GZS71" s="1580">
        <f t="shared" ref="GZS71" si="10955">GZS59-GZS69</f>
        <v>0</v>
      </c>
      <c r="GZU71" s="1580">
        <f t="shared" ref="GZU71" si="10956">GZU59-GZU69</f>
        <v>0</v>
      </c>
      <c r="GZW71" s="1580">
        <f t="shared" ref="GZW71" si="10957">GZW59-GZW69</f>
        <v>0</v>
      </c>
      <c r="GZY71" s="1580">
        <f t="shared" ref="GZY71" si="10958">GZY59-GZY69</f>
        <v>0</v>
      </c>
      <c r="HAA71" s="1580">
        <f t="shared" ref="HAA71" si="10959">HAA59-HAA69</f>
        <v>0</v>
      </c>
      <c r="HAC71" s="1580">
        <f t="shared" ref="HAC71" si="10960">HAC59-HAC69</f>
        <v>0</v>
      </c>
      <c r="HAE71" s="1580">
        <f t="shared" ref="HAE71" si="10961">HAE59-HAE69</f>
        <v>0</v>
      </c>
      <c r="HAG71" s="1580">
        <f t="shared" ref="HAG71" si="10962">HAG59-HAG69</f>
        <v>0</v>
      </c>
      <c r="HAI71" s="1580">
        <f t="shared" ref="HAI71" si="10963">HAI59-HAI69</f>
        <v>0</v>
      </c>
      <c r="HAK71" s="1580">
        <f t="shared" ref="HAK71" si="10964">HAK59-HAK69</f>
        <v>0</v>
      </c>
      <c r="HAM71" s="1580">
        <f t="shared" ref="HAM71" si="10965">HAM59-HAM69</f>
        <v>0</v>
      </c>
      <c r="HAO71" s="1580">
        <f t="shared" ref="HAO71" si="10966">HAO59-HAO69</f>
        <v>0</v>
      </c>
      <c r="HAQ71" s="1580">
        <f t="shared" ref="HAQ71" si="10967">HAQ59-HAQ69</f>
        <v>0</v>
      </c>
      <c r="HAS71" s="1580">
        <f t="shared" ref="HAS71" si="10968">HAS59-HAS69</f>
        <v>0</v>
      </c>
      <c r="HAU71" s="1580">
        <f t="shared" ref="HAU71" si="10969">HAU59-HAU69</f>
        <v>0</v>
      </c>
      <c r="HAW71" s="1580">
        <f t="shared" ref="HAW71" si="10970">HAW59-HAW69</f>
        <v>0</v>
      </c>
      <c r="HAY71" s="1580">
        <f t="shared" ref="HAY71" si="10971">HAY59-HAY69</f>
        <v>0</v>
      </c>
      <c r="HBA71" s="1580">
        <f t="shared" ref="HBA71" si="10972">HBA59-HBA69</f>
        <v>0</v>
      </c>
      <c r="HBC71" s="1580">
        <f t="shared" ref="HBC71" si="10973">HBC59-HBC69</f>
        <v>0</v>
      </c>
      <c r="HBE71" s="1580">
        <f t="shared" ref="HBE71" si="10974">HBE59-HBE69</f>
        <v>0</v>
      </c>
      <c r="HBG71" s="1580">
        <f t="shared" ref="HBG71" si="10975">HBG59-HBG69</f>
        <v>0</v>
      </c>
      <c r="HBI71" s="1580">
        <f t="shared" ref="HBI71" si="10976">HBI59-HBI69</f>
        <v>0</v>
      </c>
      <c r="HBK71" s="1580">
        <f t="shared" ref="HBK71" si="10977">HBK59-HBK69</f>
        <v>0</v>
      </c>
      <c r="HBM71" s="1580">
        <f t="shared" ref="HBM71" si="10978">HBM59-HBM69</f>
        <v>0</v>
      </c>
      <c r="HBO71" s="1580">
        <f t="shared" ref="HBO71" si="10979">HBO59-HBO69</f>
        <v>0</v>
      </c>
      <c r="HBQ71" s="1580">
        <f t="shared" ref="HBQ71" si="10980">HBQ59-HBQ69</f>
        <v>0</v>
      </c>
      <c r="HBS71" s="1580">
        <f t="shared" ref="HBS71" si="10981">HBS59-HBS69</f>
        <v>0</v>
      </c>
      <c r="HBU71" s="1580">
        <f t="shared" ref="HBU71" si="10982">HBU59-HBU69</f>
        <v>0</v>
      </c>
      <c r="HBW71" s="1580">
        <f t="shared" ref="HBW71" si="10983">HBW59-HBW69</f>
        <v>0</v>
      </c>
      <c r="HBY71" s="1580">
        <f t="shared" ref="HBY71" si="10984">HBY59-HBY69</f>
        <v>0</v>
      </c>
      <c r="HCA71" s="1580">
        <f t="shared" ref="HCA71" si="10985">HCA59-HCA69</f>
        <v>0</v>
      </c>
      <c r="HCC71" s="1580">
        <f t="shared" ref="HCC71" si="10986">HCC59-HCC69</f>
        <v>0</v>
      </c>
      <c r="HCE71" s="1580">
        <f t="shared" ref="HCE71" si="10987">HCE59-HCE69</f>
        <v>0</v>
      </c>
      <c r="HCG71" s="1580">
        <f t="shared" ref="HCG71" si="10988">HCG59-HCG69</f>
        <v>0</v>
      </c>
      <c r="HCI71" s="1580">
        <f t="shared" ref="HCI71" si="10989">HCI59-HCI69</f>
        <v>0</v>
      </c>
      <c r="HCK71" s="1580">
        <f t="shared" ref="HCK71" si="10990">HCK59-HCK69</f>
        <v>0</v>
      </c>
      <c r="HCM71" s="1580">
        <f t="shared" ref="HCM71" si="10991">HCM59-HCM69</f>
        <v>0</v>
      </c>
      <c r="HCO71" s="1580">
        <f t="shared" ref="HCO71" si="10992">HCO59-HCO69</f>
        <v>0</v>
      </c>
      <c r="HCQ71" s="1580">
        <f t="shared" ref="HCQ71" si="10993">HCQ59-HCQ69</f>
        <v>0</v>
      </c>
      <c r="HCS71" s="1580">
        <f t="shared" ref="HCS71" si="10994">HCS59-HCS69</f>
        <v>0</v>
      </c>
      <c r="HCU71" s="1580">
        <f t="shared" ref="HCU71" si="10995">HCU59-HCU69</f>
        <v>0</v>
      </c>
      <c r="HCW71" s="1580">
        <f t="shared" ref="HCW71" si="10996">HCW59-HCW69</f>
        <v>0</v>
      </c>
      <c r="HCY71" s="1580">
        <f t="shared" ref="HCY71" si="10997">HCY59-HCY69</f>
        <v>0</v>
      </c>
      <c r="HDA71" s="1580">
        <f t="shared" ref="HDA71" si="10998">HDA59-HDA69</f>
        <v>0</v>
      </c>
      <c r="HDC71" s="1580">
        <f t="shared" ref="HDC71" si="10999">HDC59-HDC69</f>
        <v>0</v>
      </c>
      <c r="HDE71" s="1580">
        <f t="shared" ref="HDE71" si="11000">HDE59-HDE69</f>
        <v>0</v>
      </c>
      <c r="HDG71" s="1580">
        <f t="shared" ref="HDG71" si="11001">HDG59-HDG69</f>
        <v>0</v>
      </c>
      <c r="HDI71" s="1580">
        <f t="shared" ref="HDI71" si="11002">HDI59-HDI69</f>
        <v>0</v>
      </c>
      <c r="HDK71" s="1580">
        <f t="shared" ref="HDK71" si="11003">HDK59-HDK69</f>
        <v>0</v>
      </c>
      <c r="HDM71" s="1580">
        <f t="shared" ref="HDM71" si="11004">HDM59-HDM69</f>
        <v>0</v>
      </c>
      <c r="HDO71" s="1580">
        <f t="shared" ref="HDO71" si="11005">HDO59-HDO69</f>
        <v>0</v>
      </c>
      <c r="HDQ71" s="1580">
        <f t="shared" ref="HDQ71" si="11006">HDQ59-HDQ69</f>
        <v>0</v>
      </c>
      <c r="HDS71" s="1580">
        <f t="shared" ref="HDS71" si="11007">HDS59-HDS69</f>
        <v>0</v>
      </c>
      <c r="HDU71" s="1580">
        <f t="shared" ref="HDU71" si="11008">HDU59-HDU69</f>
        <v>0</v>
      </c>
      <c r="HDW71" s="1580">
        <f t="shared" ref="HDW71" si="11009">HDW59-HDW69</f>
        <v>0</v>
      </c>
      <c r="HDY71" s="1580">
        <f t="shared" ref="HDY71" si="11010">HDY59-HDY69</f>
        <v>0</v>
      </c>
      <c r="HEA71" s="1580">
        <f t="shared" ref="HEA71" si="11011">HEA59-HEA69</f>
        <v>0</v>
      </c>
      <c r="HEC71" s="1580">
        <f t="shared" ref="HEC71" si="11012">HEC59-HEC69</f>
        <v>0</v>
      </c>
      <c r="HEE71" s="1580">
        <f t="shared" ref="HEE71" si="11013">HEE59-HEE69</f>
        <v>0</v>
      </c>
      <c r="HEG71" s="1580">
        <f t="shared" ref="HEG71" si="11014">HEG59-HEG69</f>
        <v>0</v>
      </c>
      <c r="HEI71" s="1580">
        <f t="shared" ref="HEI71" si="11015">HEI59-HEI69</f>
        <v>0</v>
      </c>
      <c r="HEK71" s="1580">
        <f t="shared" ref="HEK71" si="11016">HEK59-HEK69</f>
        <v>0</v>
      </c>
      <c r="HEM71" s="1580">
        <f t="shared" ref="HEM71" si="11017">HEM59-HEM69</f>
        <v>0</v>
      </c>
      <c r="HEO71" s="1580">
        <f t="shared" ref="HEO71" si="11018">HEO59-HEO69</f>
        <v>0</v>
      </c>
      <c r="HEQ71" s="1580">
        <f t="shared" ref="HEQ71" si="11019">HEQ59-HEQ69</f>
        <v>0</v>
      </c>
      <c r="HES71" s="1580">
        <f t="shared" ref="HES71" si="11020">HES59-HES69</f>
        <v>0</v>
      </c>
      <c r="HEU71" s="1580">
        <f t="shared" ref="HEU71" si="11021">HEU59-HEU69</f>
        <v>0</v>
      </c>
      <c r="HEW71" s="1580">
        <f t="shared" ref="HEW71" si="11022">HEW59-HEW69</f>
        <v>0</v>
      </c>
      <c r="HEY71" s="1580">
        <f t="shared" ref="HEY71" si="11023">HEY59-HEY69</f>
        <v>0</v>
      </c>
      <c r="HFA71" s="1580">
        <f t="shared" ref="HFA71" si="11024">HFA59-HFA69</f>
        <v>0</v>
      </c>
      <c r="HFC71" s="1580">
        <f t="shared" ref="HFC71" si="11025">HFC59-HFC69</f>
        <v>0</v>
      </c>
      <c r="HFE71" s="1580">
        <f t="shared" ref="HFE71" si="11026">HFE59-HFE69</f>
        <v>0</v>
      </c>
      <c r="HFG71" s="1580">
        <f t="shared" ref="HFG71" si="11027">HFG59-HFG69</f>
        <v>0</v>
      </c>
      <c r="HFI71" s="1580">
        <f t="shared" ref="HFI71" si="11028">HFI59-HFI69</f>
        <v>0</v>
      </c>
      <c r="HFK71" s="1580">
        <f t="shared" ref="HFK71" si="11029">HFK59-HFK69</f>
        <v>0</v>
      </c>
      <c r="HFM71" s="1580">
        <f t="shared" ref="HFM71" si="11030">HFM59-HFM69</f>
        <v>0</v>
      </c>
      <c r="HFO71" s="1580">
        <f t="shared" ref="HFO71" si="11031">HFO59-HFO69</f>
        <v>0</v>
      </c>
      <c r="HFQ71" s="1580">
        <f t="shared" ref="HFQ71" si="11032">HFQ59-HFQ69</f>
        <v>0</v>
      </c>
      <c r="HFS71" s="1580">
        <f t="shared" ref="HFS71" si="11033">HFS59-HFS69</f>
        <v>0</v>
      </c>
      <c r="HFU71" s="1580">
        <f t="shared" ref="HFU71" si="11034">HFU59-HFU69</f>
        <v>0</v>
      </c>
      <c r="HFW71" s="1580">
        <f t="shared" ref="HFW71" si="11035">HFW59-HFW69</f>
        <v>0</v>
      </c>
      <c r="HFY71" s="1580">
        <f t="shared" ref="HFY71" si="11036">HFY59-HFY69</f>
        <v>0</v>
      </c>
      <c r="HGA71" s="1580">
        <f t="shared" ref="HGA71" si="11037">HGA59-HGA69</f>
        <v>0</v>
      </c>
      <c r="HGC71" s="1580">
        <f t="shared" ref="HGC71" si="11038">HGC59-HGC69</f>
        <v>0</v>
      </c>
      <c r="HGE71" s="1580">
        <f t="shared" ref="HGE71" si="11039">HGE59-HGE69</f>
        <v>0</v>
      </c>
      <c r="HGG71" s="1580">
        <f t="shared" ref="HGG71" si="11040">HGG59-HGG69</f>
        <v>0</v>
      </c>
      <c r="HGI71" s="1580">
        <f t="shared" ref="HGI71" si="11041">HGI59-HGI69</f>
        <v>0</v>
      </c>
      <c r="HGK71" s="1580">
        <f t="shared" ref="HGK71" si="11042">HGK59-HGK69</f>
        <v>0</v>
      </c>
      <c r="HGM71" s="1580">
        <f t="shared" ref="HGM71" si="11043">HGM59-HGM69</f>
        <v>0</v>
      </c>
      <c r="HGO71" s="1580">
        <f t="shared" ref="HGO71" si="11044">HGO59-HGO69</f>
        <v>0</v>
      </c>
      <c r="HGQ71" s="1580">
        <f t="shared" ref="HGQ71" si="11045">HGQ59-HGQ69</f>
        <v>0</v>
      </c>
      <c r="HGS71" s="1580">
        <f t="shared" ref="HGS71" si="11046">HGS59-HGS69</f>
        <v>0</v>
      </c>
      <c r="HGU71" s="1580">
        <f t="shared" ref="HGU71" si="11047">HGU59-HGU69</f>
        <v>0</v>
      </c>
      <c r="HGW71" s="1580">
        <f t="shared" ref="HGW71" si="11048">HGW59-HGW69</f>
        <v>0</v>
      </c>
      <c r="HGY71" s="1580">
        <f t="shared" ref="HGY71" si="11049">HGY59-HGY69</f>
        <v>0</v>
      </c>
      <c r="HHA71" s="1580">
        <f t="shared" ref="HHA71" si="11050">HHA59-HHA69</f>
        <v>0</v>
      </c>
      <c r="HHC71" s="1580">
        <f t="shared" ref="HHC71" si="11051">HHC59-HHC69</f>
        <v>0</v>
      </c>
      <c r="HHE71" s="1580">
        <f t="shared" ref="HHE71" si="11052">HHE59-HHE69</f>
        <v>0</v>
      </c>
      <c r="HHG71" s="1580">
        <f t="shared" ref="HHG71" si="11053">HHG59-HHG69</f>
        <v>0</v>
      </c>
      <c r="HHI71" s="1580">
        <f t="shared" ref="HHI71" si="11054">HHI59-HHI69</f>
        <v>0</v>
      </c>
      <c r="HHK71" s="1580">
        <f t="shared" ref="HHK71" si="11055">HHK59-HHK69</f>
        <v>0</v>
      </c>
      <c r="HHM71" s="1580">
        <f t="shared" ref="HHM71" si="11056">HHM59-HHM69</f>
        <v>0</v>
      </c>
      <c r="HHO71" s="1580">
        <f t="shared" ref="HHO71" si="11057">HHO59-HHO69</f>
        <v>0</v>
      </c>
      <c r="HHQ71" s="1580">
        <f t="shared" ref="HHQ71" si="11058">HHQ59-HHQ69</f>
        <v>0</v>
      </c>
      <c r="HHS71" s="1580">
        <f t="shared" ref="HHS71" si="11059">HHS59-HHS69</f>
        <v>0</v>
      </c>
      <c r="HHU71" s="1580">
        <f t="shared" ref="HHU71" si="11060">HHU59-HHU69</f>
        <v>0</v>
      </c>
      <c r="HHW71" s="1580">
        <f t="shared" ref="HHW71" si="11061">HHW59-HHW69</f>
        <v>0</v>
      </c>
      <c r="HHY71" s="1580">
        <f t="shared" ref="HHY71" si="11062">HHY59-HHY69</f>
        <v>0</v>
      </c>
      <c r="HIA71" s="1580">
        <f t="shared" ref="HIA71" si="11063">HIA59-HIA69</f>
        <v>0</v>
      </c>
      <c r="HIC71" s="1580">
        <f t="shared" ref="HIC71" si="11064">HIC59-HIC69</f>
        <v>0</v>
      </c>
      <c r="HIE71" s="1580">
        <f t="shared" ref="HIE71" si="11065">HIE59-HIE69</f>
        <v>0</v>
      </c>
      <c r="HIG71" s="1580">
        <f t="shared" ref="HIG71" si="11066">HIG59-HIG69</f>
        <v>0</v>
      </c>
      <c r="HII71" s="1580">
        <f t="shared" ref="HII71" si="11067">HII59-HII69</f>
        <v>0</v>
      </c>
      <c r="HIK71" s="1580">
        <f t="shared" ref="HIK71" si="11068">HIK59-HIK69</f>
        <v>0</v>
      </c>
      <c r="HIM71" s="1580">
        <f t="shared" ref="HIM71" si="11069">HIM59-HIM69</f>
        <v>0</v>
      </c>
      <c r="HIO71" s="1580">
        <f t="shared" ref="HIO71" si="11070">HIO59-HIO69</f>
        <v>0</v>
      </c>
      <c r="HIQ71" s="1580">
        <f t="shared" ref="HIQ71" si="11071">HIQ59-HIQ69</f>
        <v>0</v>
      </c>
      <c r="HIS71" s="1580">
        <f t="shared" ref="HIS71" si="11072">HIS59-HIS69</f>
        <v>0</v>
      </c>
      <c r="HIU71" s="1580">
        <f t="shared" ref="HIU71" si="11073">HIU59-HIU69</f>
        <v>0</v>
      </c>
      <c r="HIW71" s="1580">
        <f t="shared" ref="HIW71" si="11074">HIW59-HIW69</f>
        <v>0</v>
      </c>
      <c r="HIY71" s="1580">
        <f t="shared" ref="HIY71" si="11075">HIY59-HIY69</f>
        <v>0</v>
      </c>
      <c r="HJA71" s="1580">
        <f t="shared" ref="HJA71" si="11076">HJA59-HJA69</f>
        <v>0</v>
      </c>
      <c r="HJC71" s="1580">
        <f t="shared" ref="HJC71" si="11077">HJC59-HJC69</f>
        <v>0</v>
      </c>
      <c r="HJE71" s="1580">
        <f t="shared" ref="HJE71" si="11078">HJE59-HJE69</f>
        <v>0</v>
      </c>
      <c r="HJG71" s="1580">
        <f t="shared" ref="HJG71" si="11079">HJG59-HJG69</f>
        <v>0</v>
      </c>
      <c r="HJI71" s="1580">
        <f t="shared" ref="HJI71" si="11080">HJI59-HJI69</f>
        <v>0</v>
      </c>
      <c r="HJK71" s="1580">
        <f t="shared" ref="HJK71" si="11081">HJK59-HJK69</f>
        <v>0</v>
      </c>
      <c r="HJM71" s="1580">
        <f t="shared" ref="HJM71" si="11082">HJM59-HJM69</f>
        <v>0</v>
      </c>
      <c r="HJO71" s="1580">
        <f t="shared" ref="HJO71" si="11083">HJO59-HJO69</f>
        <v>0</v>
      </c>
      <c r="HJQ71" s="1580">
        <f t="shared" ref="HJQ71" si="11084">HJQ59-HJQ69</f>
        <v>0</v>
      </c>
      <c r="HJS71" s="1580">
        <f t="shared" ref="HJS71" si="11085">HJS59-HJS69</f>
        <v>0</v>
      </c>
      <c r="HJU71" s="1580">
        <f t="shared" ref="HJU71" si="11086">HJU59-HJU69</f>
        <v>0</v>
      </c>
      <c r="HJW71" s="1580">
        <f t="shared" ref="HJW71" si="11087">HJW59-HJW69</f>
        <v>0</v>
      </c>
      <c r="HJY71" s="1580">
        <f t="shared" ref="HJY71" si="11088">HJY59-HJY69</f>
        <v>0</v>
      </c>
      <c r="HKA71" s="1580">
        <f t="shared" ref="HKA71" si="11089">HKA59-HKA69</f>
        <v>0</v>
      </c>
      <c r="HKC71" s="1580">
        <f t="shared" ref="HKC71" si="11090">HKC59-HKC69</f>
        <v>0</v>
      </c>
      <c r="HKE71" s="1580">
        <f t="shared" ref="HKE71" si="11091">HKE59-HKE69</f>
        <v>0</v>
      </c>
      <c r="HKG71" s="1580">
        <f t="shared" ref="HKG71" si="11092">HKG59-HKG69</f>
        <v>0</v>
      </c>
      <c r="HKI71" s="1580">
        <f t="shared" ref="HKI71" si="11093">HKI59-HKI69</f>
        <v>0</v>
      </c>
      <c r="HKK71" s="1580">
        <f t="shared" ref="HKK71" si="11094">HKK59-HKK69</f>
        <v>0</v>
      </c>
      <c r="HKM71" s="1580">
        <f t="shared" ref="HKM71" si="11095">HKM59-HKM69</f>
        <v>0</v>
      </c>
      <c r="HKO71" s="1580">
        <f t="shared" ref="HKO71" si="11096">HKO59-HKO69</f>
        <v>0</v>
      </c>
      <c r="HKQ71" s="1580">
        <f t="shared" ref="HKQ71" si="11097">HKQ59-HKQ69</f>
        <v>0</v>
      </c>
      <c r="HKS71" s="1580">
        <f t="shared" ref="HKS71" si="11098">HKS59-HKS69</f>
        <v>0</v>
      </c>
      <c r="HKU71" s="1580">
        <f t="shared" ref="HKU71" si="11099">HKU59-HKU69</f>
        <v>0</v>
      </c>
      <c r="HKW71" s="1580">
        <f t="shared" ref="HKW71" si="11100">HKW59-HKW69</f>
        <v>0</v>
      </c>
      <c r="HKY71" s="1580">
        <f t="shared" ref="HKY71" si="11101">HKY59-HKY69</f>
        <v>0</v>
      </c>
      <c r="HLA71" s="1580">
        <f t="shared" ref="HLA71" si="11102">HLA59-HLA69</f>
        <v>0</v>
      </c>
      <c r="HLC71" s="1580">
        <f t="shared" ref="HLC71" si="11103">HLC59-HLC69</f>
        <v>0</v>
      </c>
      <c r="HLE71" s="1580">
        <f t="shared" ref="HLE71" si="11104">HLE59-HLE69</f>
        <v>0</v>
      </c>
      <c r="HLG71" s="1580">
        <f t="shared" ref="HLG71" si="11105">HLG59-HLG69</f>
        <v>0</v>
      </c>
      <c r="HLI71" s="1580">
        <f t="shared" ref="HLI71" si="11106">HLI59-HLI69</f>
        <v>0</v>
      </c>
      <c r="HLK71" s="1580">
        <f t="shared" ref="HLK71" si="11107">HLK59-HLK69</f>
        <v>0</v>
      </c>
      <c r="HLM71" s="1580">
        <f t="shared" ref="HLM71" si="11108">HLM59-HLM69</f>
        <v>0</v>
      </c>
      <c r="HLO71" s="1580">
        <f t="shared" ref="HLO71" si="11109">HLO59-HLO69</f>
        <v>0</v>
      </c>
      <c r="HLQ71" s="1580">
        <f t="shared" ref="HLQ71" si="11110">HLQ59-HLQ69</f>
        <v>0</v>
      </c>
      <c r="HLS71" s="1580">
        <f t="shared" ref="HLS71" si="11111">HLS59-HLS69</f>
        <v>0</v>
      </c>
      <c r="HLU71" s="1580">
        <f t="shared" ref="HLU71" si="11112">HLU59-HLU69</f>
        <v>0</v>
      </c>
      <c r="HLW71" s="1580">
        <f t="shared" ref="HLW71" si="11113">HLW59-HLW69</f>
        <v>0</v>
      </c>
      <c r="HLY71" s="1580">
        <f t="shared" ref="HLY71" si="11114">HLY59-HLY69</f>
        <v>0</v>
      </c>
      <c r="HMA71" s="1580">
        <f t="shared" ref="HMA71" si="11115">HMA59-HMA69</f>
        <v>0</v>
      </c>
      <c r="HMC71" s="1580">
        <f t="shared" ref="HMC71" si="11116">HMC59-HMC69</f>
        <v>0</v>
      </c>
      <c r="HME71" s="1580">
        <f t="shared" ref="HME71" si="11117">HME59-HME69</f>
        <v>0</v>
      </c>
      <c r="HMG71" s="1580">
        <f t="shared" ref="HMG71" si="11118">HMG59-HMG69</f>
        <v>0</v>
      </c>
      <c r="HMI71" s="1580">
        <f t="shared" ref="HMI71" si="11119">HMI59-HMI69</f>
        <v>0</v>
      </c>
      <c r="HMK71" s="1580">
        <f t="shared" ref="HMK71" si="11120">HMK59-HMK69</f>
        <v>0</v>
      </c>
      <c r="HMM71" s="1580">
        <f t="shared" ref="HMM71" si="11121">HMM59-HMM69</f>
        <v>0</v>
      </c>
      <c r="HMO71" s="1580">
        <f t="shared" ref="HMO71" si="11122">HMO59-HMO69</f>
        <v>0</v>
      </c>
      <c r="HMQ71" s="1580">
        <f t="shared" ref="HMQ71" si="11123">HMQ59-HMQ69</f>
        <v>0</v>
      </c>
      <c r="HMS71" s="1580">
        <f t="shared" ref="HMS71" si="11124">HMS59-HMS69</f>
        <v>0</v>
      </c>
      <c r="HMU71" s="1580">
        <f t="shared" ref="HMU71" si="11125">HMU59-HMU69</f>
        <v>0</v>
      </c>
      <c r="HMW71" s="1580">
        <f t="shared" ref="HMW71" si="11126">HMW59-HMW69</f>
        <v>0</v>
      </c>
      <c r="HMY71" s="1580">
        <f t="shared" ref="HMY71" si="11127">HMY59-HMY69</f>
        <v>0</v>
      </c>
      <c r="HNA71" s="1580">
        <f t="shared" ref="HNA71" si="11128">HNA59-HNA69</f>
        <v>0</v>
      </c>
      <c r="HNC71" s="1580">
        <f t="shared" ref="HNC71" si="11129">HNC59-HNC69</f>
        <v>0</v>
      </c>
      <c r="HNE71" s="1580">
        <f t="shared" ref="HNE71" si="11130">HNE59-HNE69</f>
        <v>0</v>
      </c>
      <c r="HNG71" s="1580">
        <f t="shared" ref="HNG71" si="11131">HNG59-HNG69</f>
        <v>0</v>
      </c>
      <c r="HNI71" s="1580">
        <f t="shared" ref="HNI71" si="11132">HNI59-HNI69</f>
        <v>0</v>
      </c>
      <c r="HNK71" s="1580">
        <f t="shared" ref="HNK71" si="11133">HNK59-HNK69</f>
        <v>0</v>
      </c>
      <c r="HNM71" s="1580">
        <f t="shared" ref="HNM71" si="11134">HNM59-HNM69</f>
        <v>0</v>
      </c>
      <c r="HNO71" s="1580">
        <f t="shared" ref="HNO71" si="11135">HNO59-HNO69</f>
        <v>0</v>
      </c>
      <c r="HNQ71" s="1580">
        <f t="shared" ref="HNQ71" si="11136">HNQ59-HNQ69</f>
        <v>0</v>
      </c>
      <c r="HNS71" s="1580">
        <f t="shared" ref="HNS71" si="11137">HNS59-HNS69</f>
        <v>0</v>
      </c>
      <c r="HNU71" s="1580">
        <f t="shared" ref="HNU71" si="11138">HNU59-HNU69</f>
        <v>0</v>
      </c>
      <c r="HNW71" s="1580">
        <f t="shared" ref="HNW71" si="11139">HNW59-HNW69</f>
        <v>0</v>
      </c>
      <c r="HNY71" s="1580">
        <f t="shared" ref="HNY71" si="11140">HNY59-HNY69</f>
        <v>0</v>
      </c>
      <c r="HOA71" s="1580">
        <f t="shared" ref="HOA71" si="11141">HOA59-HOA69</f>
        <v>0</v>
      </c>
      <c r="HOC71" s="1580">
        <f t="shared" ref="HOC71" si="11142">HOC59-HOC69</f>
        <v>0</v>
      </c>
      <c r="HOE71" s="1580">
        <f t="shared" ref="HOE71" si="11143">HOE59-HOE69</f>
        <v>0</v>
      </c>
      <c r="HOG71" s="1580">
        <f t="shared" ref="HOG71" si="11144">HOG59-HOG69</f>
        <v>0</v>
      </c>
      <c r="HOI71" s="1580">
        <f t="shared" ref="HOI71" si="11145">HOI59-HOI69</f>
        <v>0</v>
      </c>
      <c r="HOK71" s="1580">
        <f t="shared" ref="HOK71" si="11146">HOK59-HOK69</f>
        <v>0</v>
      </c>
      <c r="HOM71" s="1580">
        <f t="shared" ref="HOM71" si="11147">HOM59-HOM69</f>
        <v>0</v>
      </c>
      <c r="HOO71" s="1580">
        <f t="shared" ref="HOO71" si="11148">HOO59-HOO69</f>
        <v>0</v>
      </c>
      <c r="HOQ71" s="1580">
        <f t="shared" ref="HOQ71" si="11149">HOQ59-HOQ69</f>
        <v>0</v>
      </c>
      <c r="HOS71" s="1580">
        <f t="shared" ref="HOS71" si="11150">HOS59-HOS69</f>
        <v>0</v>
      </c>
      <c r="HOU71" s="1580">
        <f t="shared" ref="HOU71" si="11151">HOU59-HOU69</f>
        <v>0</v>
      </c>
      <c r="HOW71" s="1580">
        <f t="shared" ref="HOW71" si="11152">HOW59-HOW69</f>
        <v>0</v>
      </c>
      <c r="HOY71" s="1580">
        <f t="shared" ref="HOY71" si="11153">HOY59-HOY69</f>
        <v>0</v>
      </c>
      <c r="HPA71" s="1580">
        <f t="shared" ref="HPA71" si="11154">HPA59-HPA69</f>
        <v>0</v>
      </c>
      <c r="HPC71" s="1580">
        <f t="shared" ref="HPC71" si="11155">HPC59-HPC69</f>
        <v>0</v>
      </c>
      <c r="HPE71" s="1580">
        <f t="shared" ref="HPE71" si="11156">HPE59-HPE69</f>
        <v>0</v>
      </c>
      <c r="HPG71" s="1580">
        <f t="shared" ref="HPG71" si="11157">HPG59-HPG69</f>
        <v>0</v>
      </c>
      <c r="HPI71" s="1580">
        <f t="shared" ref="HPI71" si="11158">HPI59-HPI69</f>
        <v>0</v>
      </c>
      <c r="HPK71" s="1580">
        <f t="shared" ref="HPK71" si="11159">HPK59-HPK69</f>
        <v>0</v>
      </c>
      <c r="HPM71" s="1580">
        <f t="shared" ref="HPM71" si="11160">HPM59-HPM69</f>
        <v>0</v>
      </c>
      <c r="HPO71" s="1580">
        <f t="shared" ref="HPO71" si="11161">HPO59-HPO69</f>
        <v>0</v>
      </c>
      <c r="HPQ71" s="1580">
        <f t="shared" ref="HPQ71" si="11162">HPQ59-HPQ69</f>
        <v>0</v>
      </c>
      <c r="HPS71" s="1580">
        <f t="shared" ref="HPS71" si="11163">HPS59-HPS69</f>
        <v>0</v>
      </c>
      <c r="HPU71" s="1580">
        <f t="shared" ref="HPU71" si="11164">HPU59-HPU69</f>
        <v>0</v>
      </c>
      <c r="HPW71" s="1580">
        <f t="shared" ref="HPW71" si="11165">HPW59-HPW69</f>
        <v>0</v>
      </c>
      <c r="HPY71" s="1580">
        <f t="shared" ref="HPY71" si="11166">HPY59-HPY69</f>
        <v>0</v>
      </c>
      <c r="HQA71" s="1580">
        <f t="shared" ref="HQA71" si="11167">HQA59-HQA69</f>
        <v>0</v>
      </c>
      <c r="HQC71" s="1580">
        <f t="shared" ref="HQC71" si="11168">HQC59-HQC69</f>
        <v>0</v>
      </c>
      <c r="HQE71" s="1580">
        <f t="shared" ref="HQE71" si="11169">HQE59-HQE69</f>
        <v>0</v>
      </c>
      <c r="HQG71" s="1580">
        <f t="shared" ref="HQG71" si="11170">HQG59-HQG69</f>
        <v>0</v>
      </c>
      <c r="HQI71" s="1580">
        <f t="shared" ref="HQI71" si="11171">HQI59-HQI69</f>
        <v>0</v>
      </c>
      <c r="HQK71" s="1580">
        <f t="shared" ref="HQK71" si="11172">HQK59-HQK69</f>
        <v>0</v>
      </c>
      <c r="HQM71" s="1580">
        <f t="shared" ref="HQM71" si="11173">HQM59-HQM69</f>
        <v>0</v>
      </c>
      <c r="HQO71" s="1580">
        <f t="shared" ref="HQO71" si="11174">HQO59-HQO69</f>
        <v>0</v>
      </c>
      <c r="HQQ71" s="1580">
        <f t="shared" ref="HQQ71" si="11175">HQQ59-HQQ69</f>
        <v>0</v>
      </c>
      <c r="HQS71" s="1580">
        <f t="shared" ref="HQS71" si="11176">HQS59-HQS69</f>
        <v>0</v>
      </c>
      <c r="HQU71" s="1580">
        <f t="shared" ref="HQU71" si="11177">HQU59-HQU69</f>
        <v>0</v>
      </c>
      <c r="HQW71" s="1580">
        <f t="shared" ref="HQW71" si="11178">HQW59-HQW69</f>
        <v>0</v>
      </c>
      <c r="HQY71" s="1580">
        <f t="shared" ref="HQY71" si="11179">HQY59-HQY69</f>
        <v>0</v>
      </c>
      <c r="HRA71" s="1580">
        <f t="shared" ref="HRA71" si="11180">HRA59-HRA69</f>
        <v>0</v>
      </c>
      <c r="HRC71" s="1580">
        <f t="shared" ref="HRC71" si="11181">HRC59-HRC69</f>
        <v>0</v>
      </c>
      <c r="HRE71" s="1580">
        <f t="shared" ref="HRE71" si="11182">HRE59-HRE69</f>
        <v>0</v>
      </c>
      <c r="HRG71" s="1580">
        <f t="shared" ref="HRG71" si="11183">HRG59-HRG69</f>
        <v>0</v>
      </c>
      <c r="HRI71" s="1580">
        <f t="shared" ref="HRI71" si="11184">HRI59-HRI69</f>
        <v>0</v>
      </c>
      <c r="HRK71" s="1580">
        <f t="shared" ref="HRK71" si="11185">HRK59-HRK69</f>
        <v>0</v>
      </c>
      <c r="HRM71" s="1580">
        <f t="shared" ref="HRM71" si="11186">HRM59-HRM69</f>
        <v>0</v>
      </c>
      <c r="HRO71" s="1580">
        <f t="shared" ref="HRO71" si="11187">HRO59-HRO69</f>
        <v>0</v>
      </c>
      <c r="HRQ71" s="1580">
        <f t="shared" ref="HRQ71" si="11188">HRQ59-HRQ69</f>
        <v>0</v>
      </c>
      <c r="HRS71" s="1580">
        <f t="shared" ref="HRS71" si="11189">HRS59-HRS69</f>
        <v>0</v>
      </c>
      <c r="HRU71" s="1580">
        <f t="shared" ref="HRU71" si="11190">HRU59-HRU69</f>
        <v>0</v>
      </c>
      <c r="HRW71" s="1580">
        <f t="shared" ref="HRW71" si="11191">HRW59-HRW69</f>
        <v>0</v>
      </c>
      <c r="HRY71" s="1580">
        <f t="shared" ref="HRY71" si="11192">HRY59-HRY69</f>
        <v>0</v>
      </c>
      <c r="HSA71" s="1580">
        <f t="shared" ref="HSA71" si="11193">HSA59-HSA69</f>
        <v>0</v>
      </c>
      <c r="HSC71" s="1580">
        <f t="shared" ref="HSC71" si="11194">HSC59-HSC69</f>
        <v>0</v>
      </c>
      <c r="HSE71" s="1580">
        <f t="shared" ref="HSE71" si="11195">HSE59-HSE69</f>
        <v>0</v>
      </c>
      <c r="HSG71" s="1580">
        <f t="shared" ref="HSG71" si="11196">HSG59-HSG69</f>
        <v>0</v>
      </c>
      <c r="HSI71" s="1580">
        <f t="shared" ref="HSI71" si="11197">HSI59-HSI69</f>
        <v>0</v>
      </c>
      <c r="HSK71" s="1580">
        <f t="shared" ref="HSK71" si="11198">HSK59-HSK69</f>
        <v>0</v>
      </c>
      <c r="HSM71" s="1580">
        <f t="shared" ref="HSM71" si="11199">HSM59-HSM69</f>
        <v>0</v>
      </c>
      <c r="HSO71" s="1580">
        <f t="shared" ref="HSO71" si="11200">HSO59-HSO69</f>
        <v>0</v>
      </c>
      <c r="HSQ71" s="1580">
        <f t="shared" ref="HSQ71" si="11201">HSQ59-HSQ69</f>
        <v>0</v>
      </c>
      <c r="HSS71" s="1580">
        <f t="shared" ref="HSS71" si="11202">HSS59-HSS69</f>
        <v>0</v>
      </c>
      <c r="HSU71" s="1580">
        <f t="shared" ref="HSU71" si="11203">HSU59-HSU69</f>
        <v>0</v>
      </c>
      <c r="HSW71" s="1580">
        <f t="shared" ref="HSW71" si="11204">HSW59-HSW69</f>
        <v>0</v>
      </c>
      <c r="HSY71" s="1580">
        <f t="shared" ref="HSY71" si="11205">HSY59-HSY69</f>
        <v>0</v>
      </c>
      <c r="HTA71" s="1580">
        <f t="shared" ref="HTA71" si="11206">HTA59-HTA69</f>
        <v>0</v>
      </c>
      <c r="HTC71" s="1580">
        <f t="shared" ref="HTC71" si="11207">HTC59-HTC69</f>
        <v>0</v>
      </c>
      <c r="HTE71" s="1580">
        <f t="shared" ref="HTE71" si="11208">HTE59-HTE69</f>
        <v>0</v>
      </c>
      <c r="HTG71" s="1580">
        <f t="shared" ref="HTG71" si="11209">HTG59-HTG69</f>
        <v>0</v>
      </c>
      <c r="HTI71" s="1580">
        <f t="shared" ref="HTI71" si="11210">HTI59-HTI69</f>
        <v>0</v>
      </c>
      <c r="HTK71" s="1580">
        <f t="shared" ref="HTK71" si="11211">HTK59-HTK69</f>
        <v>0</v>
      </c>
      <c r="HTM71" s="1580">
        <f t="shared" ref="HTM71" si="11212">HTM59-HTM69</f>
        <v>0</v>
      </c>
      <c r="HTO71" s="1580">
        <f t="shared" ref="HTO71" si="11213">HTO59-HTO69</f>
        <v>0</v>
      </c>
      <c r="HTQ71" s="1580">
        <f t="shared" ref="HTQ71" si="11214">HTQ59-HTQ69</f>
        <v>0</v>
      </c>
      <c r="HTS71" s="1580">
        <f t="shared" ref="HTS71" si="11215">HTS59-HTS69</f>
        <v>0</v>
      </c>
      <c r="HTU71" s="1580">
        <f t="shared" ref="HTU71" si="11216">HTU59-HTU69</f>
        <v>0</v>
      </c>
      <c r="HTW71" s="1580">
        <f t="shared" ref="HTW71" si="11217">HTW59-HTW69</f>
        <v>0</v>
      </c>
      <c r="HTY71" s="1580">
        <f t="shared" ref="HTY71" si="11218">HTY59-HTY69</f>
        <v>0</v>
      </c>
      <c r="HUA71" s="1580">
        <f t="shared" ref="HUA71" si="11219">HUA59-HUA69</f>
        <v>0</v>
      </c>
      <c r="HUC71" s="1580">
        <f t="shared" ref="HUC71" si="11220">HUC59-HUC69</f>
        <v>0</v>
      </c>
      <c r="HUE71" s="1580">
        <f t="shared" ref="HUE71" si="11221">HUE59-HUE69</f>
        <v>0</v>
      </c>
      <c r="HUG71" s="1580">
        <f t="shared" ref="HUG71" si="11222">HUG59-HUG69</f>
        <v>0</v>
      </c>
      <c r="HUI71" s="1580">
        <f t="shared" ref="HUI71" si="11223">HUI59-HUI69</f>
        <v>0</v>
      </c>
      <c r="HUK71" s="1580">
        <f t="shared" ref="HUK71" si="11224">HUK59-HUK69</f>
        <v>0</v>
      </c>
      <c r="HUM71" s="1580">
        <f t="shared" ref="HUM71" si="11225">HUM59-HUM69</f>
        <v>0</v>
      </c>
      <c r="HUO71" s="1580">
        <f t="shared" ref="HUO71" si="11226">HUO59-HUO69</f>
        <v>0</v>
      </c>
      <c r="HUQ71" s="1580">
        <f t="shared" ref="HUQ71" si="11227">HUQ59-HUQ69</f>
        <v>0</v>
      </c>
      <c r="HUS71" s="1580">
        <f t="shared" ref="HUS71" si="11228">HUS59-HUS69</f>
        <v>0</v>
      </c>
      <c r="HUU71" s="1580">
        <f t="shared" ref="HUU71" si="11229">HUU59-HUU69</f>
        <v>0</v>
      </c>
      <c r="HUW71" s="1580">
        <f t="shared" ref="HUW71" si="11230">HUW59-HUW69</f>
        <v>0</v>
      </c>
      <c r="HUY71" s="1580">
        <f t="shared" ref="HUY71" si="11231">HUY59-HUY69</f>
        <v>0</v>
      </c>
      <c r="HVA71" s="1580">
        <f t="shared" ref="HVA71" si="11232">HVA59-HVA69</f>
        <v>0</v>
      </c>
      <c r="HVC71" s="1580">
        <f t="shared" ref="HVC71" si="11233">HVC59-HVC69</f>
        <v>0</v>
      </c>
      <c r="HVE71" s="1580">
        <f t="shared" ref="HVE71" si="11234">HVE59-HVE69</f>
        <v>0</v>
      </c>
      <c r="HVG71" s="1580">
        <f t="shared" ref="HVG71" si="11235">HVG59-HVG69</f>
        <v>0</v>
      </c>
      <c r="HVI71" s="1580">
        <f t="shared" ref="HVI71" si="11236">HVI59-HVI69</f>
        <v>0</v>
      </c>
      <c r="HVK71" s="1580">
        <f t="shared" ref="HVK71" si="11237">HVK59-HVK69</f>
        <v>0</v>
      </c>
      <c r="HVM71" s="1580">
        <f t="shared" ref="HVM71" si="11238">HVM59-HVM69</f>
        <v>0</v>
      </c>
      <c r="HVO71" s="1580">
        <f t="shared" ref="HVO71" si="11239">HVO59-HVO69</f>
        <v>0</v>
      </c>
      <c r="HVQ71" s="1580">
        <f t="shared" ref="HVQ71" si="11240">HVQ59-HVQ69</f>
        <v>0</v>
      </c>
      <c r="HVS71" s="1580">
        <f t="shared" ref="HVS71" si="11241">HVS59-HVS69</f>
        <v>0</v>
      </c>
      <c r="HVU71" s="1580">
        <f t="shared" ref="HVU71" si="11242">HVU59-HVU69</f>
        <v>0</v>
      </c>
      <c r="HVW71" s="1580">
        <f t="shared" ref="HVW71" si="11243">HVW59-HVW69</f>
        <v>0</v>
      </c>
      <c r="HVY71" s="1580">
        <f t="shared" ref="HVY71" si="11244">HVY59-HVY69</f>
        <v>0</v>
      </c>
      <c r="HWA71" s="1580">
        <f t="shared" ref="HWA71" si="11245">HWA59-HWA69</f>
        <v>0</v>
      </c>
      <c r="HWC71" s="1580">
        <f t="shared" ref="HWC71" si="11246">HWC59-HWC69</f>
        <v>0</v>
      </c>
      <c r="HWE71" s="1580">
        <f t="shared" ref="HWE71" si="11247">HWE59-HWE69</f>
        <v>0</v>
      </c>
      <c r="HWG71" s="1580">
        <f t="shared" ref="HWG71" si="11248">HWG59-HWG69</f>
        <v>0</v>
      </c>
      <c r="HWI71" s="1580">
        <f t="shared" ref="HWI71" si="11249">HWI59-HWI69</f>
        <v>0</v>
      </c>
      <c r="HWK71" s="1580">
        <f t="shared" ref="HWK71" si="11250">HWK59-HWK69</f>
        <v>0</v>
      </c>
      <c r="HWM71" s="1580">
        <f t="shared" ref="HWM71" si="11251">HWM59-HWM69</f>
        <v>0</v>
      </c>
      <c r="HWO71" s="1580">
        <f t="shared" ref="HWO71" si="11252">HWO59-HWO69</f>
        <v>0</v>
      </c>
      <c r="HWQ71" s="1580">
        <f t="shared" ref="HWQ71" si="11253">HWQ59-HWQ69</f>
        <v>0</v>
      </c>
      <c r="HWS71" s="1580">
        <f t="shared" ref="HWS71" si="11254">HWS59-HWS69</f>
        <v>0</v>
      </c>
      <c r="HWU71" s="1580">
        <f t="shared" ref="HWU71" si="11255">HWU59-HWU69</f>
        <v>0</v>
      </c>
      <c r="HWW71" s="1580">
        <f t="shared" ref="HWW71" si="11256">HWW59-HWW69</f>
        <v>0</v>
      </c>
      <c r="HWY71" s="1580">
        <f t="shared" ref="HWY71" si="11257">HWY59-HWY69</f>
        <v>0</v>
      </c>
      <c r="HXA71" s="1580">
        <f t="shared" ref="HXA71" si="11258">HXA59-HXA69</f>
        <v>0</v>
      </c>
      <c r="HXC71" s="1580">
        <f t="shared" ref="HXC71" si="11259">HXC59-HXC69</f>
        <v>0</v>
      </c>
      <c r="HXE71" s="1580">
        <f t="shared" ref="HXE71" si="11260">HXE59-HXE69</f>
        <v>0</v>
      </c>
      <c r="HXG71" s="1580">
        <f t="shared" ref="HXG71" si="11261">HXG59-HXG69</f>
        <v>0</v>
      </c>
      <c r="HXI71" s="1580">
        <f t="shared" ref="HXI71" si="11262">HXI59-HXI69</f>
        <v>0</v>
      </c>
      <c r="HXK71" s="1580">
        <f t="shared" ref="HXK71" si="11263">HXK59-HXK69</f>
        <v>0</v>
      </c>
      <c r="HXM71" s="1580">
        <f t="shared" ref="HXM71" si="11264">HXM59-HXM69</f>
        <v>0</v>
      </c>
      <c r="HXO71" s="1580">
        <f t="shared" ref="HXO71" si="11265">HXO59-HXO69</f>
        <v>0</v>
      </c>
      <c r="HXQ71" s="1580">
        <f t="shared" ref="HXQ71" si="11266">HXQ59-HXQ69</f>
        <v>0</v>
      </c>
      <c r="HXS71" s="1580">
        <f t="shared" ref="HXS71" si="11267">HXS59-HXS69</f>
        <v>0</v>
      </c>
      <c r="HXU71" s="1580">
        <f t="shared" ref="HXU71" si="11268">HXU59-HXU69</f>
        <v>0</v>
      </c>
      <c r="HXW71" s="1580">
        <f t="shared" ref="HXW71" si="11269">HXW59-HXW69</f>
        <v>0</v>
      </c>
      <c r="HXY71" s="1580">
        <f t="shared" ref="HXY71" si="11270">HXY59-HXY69</f>
        <v>0</v>
      </c>
      <c r="HYA71" s="1580">
        <f t="shared" ref="HYA71" si="11271">HYA59-HYA69</f>
        <v>0</v>
      </c>
      <c r="HYC71" s="1580">
        <f t="shared" ref="HYC71" si="11272">HYC59-HYC69</f>
        <v>0</v>
      </c>
      <c r="HYE71" s="1580">
        <f t="shared" ref="HYE71" si="11273">HYE59-HYE69</f>
        <v>0</v>
      </c>
      <c r="HYG71" s="1580">
        <f t="shared" ref="HYG71" si="11274">HYG59-HYG69</f>
        <v>0</v>
      </c>
      <c r="HYI71" s="1580">
        <f t="shared" ref="HYI71" si="11275">HYI59-HYI69</f>
        <v>0</v>
      </c>
      <c r="HYK71" s="1580">
        <f t="shared" ref="HYK71" si="11276">HYK59-HYK69</f>
        <v>0</v>
      </c>
      <c r="HYM71" s="1580">
        <f t="shared" ref="HYM71" si="11277">HYM59-HYM69</f>
        <v>0</v>
      </c>
      <c r="HYO71" s="1580">
        <f t="shared" ref="HYO71" si="11278">HYO59-HYO69</f>
        <v>0</v>
      </c>
      <c r="HYQ71" s="1580">
        <f t="shared" ref="HYQ71" si="11279">HYQ59-HYQ69</f>
        <v>0</v>
      </c>
      <c r="HYS71" s="1580">
        <f t="shared" ref="HYS71" si="11280">HYS59-HYS69</f>
        <v>0</v>
      </c>
      <c r="HYU71" s="1580">
        <f t="shared" ref="HYU71" si="11281">HYU59-HYU69</f>
        <v>0</v>
      </c>
      <c r="HYW71" s="1580">
        <f t="shared" ref="HYW71" si="11282">HYW59-HYW69</f>
        <v>0</v>
      </c>
      <c r="HYY71" s="1580">
        <f t="shared" ref="HYY71" si="11283">HYY59-HYY69</f>
        <v>0</v>
      </c>
      <c r="HZA71" s="1580">
        <f t="shared" ref="HZA71" si="11284">HZA59-HZA69</f>
        <v>0</v>
      </c>
      <c r="HZC71" s="1580">
        <f t="shared" ref="HZC71" si="11285">HZC59-HZC69</f>
        <v>0</v>
      </c>
      <c r="HZE71" s="1580">
        <f t="shared" ref="HZE71" si="11286">HZE59-HZE69</f>
        <v>0</v>
      </c>
      <c r="HZG71" s="1580">
        <f t="shared" ref="HZG71" si="11287">HZG59-HZG69</f>
        <v>0</v>
      </c>
      <c r="HZI71" s="1580">
        <f t="shared" ref="HZI71" si="11288">HZI59-HZI69</f>
        <v>0</v>
      </c>
      <c r="HZK71" s="1580">
        <f t="shared" ref="HZK71" si="11289">HZK59-HZK69</f>
        <v>0</v>
      </c>
      <c r="HZM71" s="1580">
        <f t="shared" ref="HZM71" si="11290">HZM59-HZM69</f>
        <v>0</v>
      </c>
      <c r="HZO71" s="1580">
        <f t="shared" ref="HZO71" si="11291">HZO59-HZO69</f>
        <v>0</v>
      </c>
      <c r="HZQ71" s="1580">
        <f t="shared" ref="HZQ71" si="11292">HZQ59-HZQ69</f>
        <v>0</v>
      </c>
      <c r="HZS71" s="1580">
        <f t="shared" ref="HZS71" si="11293">HZS59-HZS69</f>
        <v>0</v>
      </c>
      <c r="HZU71" s="1580">
        <f t="shared" ref="HZU71" si="11294">HZU59-HZU69</f>
        <v>0</v>
      </c>
      <c r="HZW71" s="1580">
        <f t="shared" ref="HZW71" si="11295">HZW59-HZW69</f>
        <v>0</v>
      </c>
      <c r="HZY71" s="1580">
        <f t="shared" ref="HZY71" si="11296">HZY59-HZY69</f>
        <v>0</v>
      </c>
      <c r="IAA71" s="1580">
        <f t="shared" ref="IAA71" si="11297">IAA59-IAA69</f>
        <v>0</v>
      </c>
      <c r="IAC71" s="1580">
        <f t="shared" ref="IAC71" si="11298">IAC59-IAC69</f>
        <v>0</v>
      </c>
      <c r="IAE71" s="1580">
        <f t="shared" ref="IAE71" si="11299">IAE59-IAE69</f>
        <v>0</v>
      </c>
      <c r="IAG71" s="1580">
        <f t="shared" ref="IAG71" si="11300">IAG59-IAG69</f>
        <v>0</v>
      </c>
      <c r="IAI71" s="1580">
        <f t="shared" ref="IAI71" si="11301">IAI59-IAI69</f>
        <v>0</v>
      </c>
      <c r="IAK71" s="1580">
        <f t="shared" ref="IAK71" si="11302">IAK59-IAK69</f>
        <v>0</v>
      </c>
      <c r="IAM71" s="1580">
        <f t="shared" ref="IAM71" si="11303">IAM59-IAM69</f>
        <v>0</v>
      </c>
      <c r="IAO71" s="1580">
        <f t="shared" ref="IAO71" si="11304">IAO59-IAO69</f>
        <v>0</v>
      </c>
      <c r="IAQ71" s="1580">
        <f t="shared" ref="IAQ71" si="11305">IAQ59-IAQ69</f>
        <v>0</v>
      </c>
      <c r="IAS71" s="1580">
        <f t="shared" ref="IAS71" si="11306">IAS59-IAS69</f>
        <v>0</v>
      </c>
      <c r="IAU71" s="1580">
        <f t="shared" ref="IAU71" si="11307">IAU59-IAU69</f>
        <v>0</v>
      </c>
      <c r="IAW71" s="1580">
        <f t="shared" ref="IAW71" si="11308">IAW59-IAW69</f>
        <v>0</v>
      </c>
      <c r="IAY71" s="1580">
        <f t="shared" ref="IAY71" si="11309">IAY59-IAY69</f>
        <v>0</v>
      </c>
      <c r="IBA71" s="1580">
        <f t="shared" ref="IBA71" si="11310">IBA59-IBA69</f>
        <v>0</v>
      </c>
      <c r="IBC71" s="1580">
        <f t="shared" ref="IBC71" si="11311">IBC59-IBC69</f>
        <v>0</v>
      </c>
      <c r="IBE71" s="1580">
        <f t="shared" ref="IBE71" si="11312">IBE59-IBE69</f>
        <v>0</v>
      </c>
      <c r="IBG71" s="1580">
        <f t="shared" ref="IBG71" si="11313">IBG59-IBG69</f>
        <v>0</v>
      </c>
      <c r="IBI71" s="1580">
        <f t="shared" ref="IBI71" si="11314">IBI59-IBI69</f>
        <v>0</v>
      </c>
      <c r="IBK71" s="1580">
        <f t="shared" ref="IBK71" si="11315">IBK59-IBK69</f>
        <v>0</v>
      </c>
      <c r="IBM71" s="1580">
        <f t="shared" ref="IBM71" si="11316">IBM59-IBM69</f>
        <v>0</v>
      </c>
      <c r="IBO71" s="1580">
        <f t="shared" ref="IBO71" si="11317">IBO59-IBO69</f>
        <v>0</v>
      </c>
      <c r="IBQ71" s="1580">
        <f t="shared" ref="IBQ71" si="11318">IBQ59-IBQ69</f>
        <v>0</v>
      </c>
      <c r="IBS71" s="1580">
        <f t="shared" ref="IBS71" si="11319">IBS59-IBS69</f>
        <v>0</v>
      </c>
      <c r="IBU71" s="1580">
        <f t="shared" ref="IBU71" si="11320">IBU59-IBU69</f>
        <v>0</v>
      </c>
      <c r="IBW71" s="1580">
        <f t="shared" ref="IBW71" si="11321">IBW59-IBW69</f>
        <v>0</v>
      </c>
      <c r="IBY71" s="1580">
        <f t="shared" ref="IBY71" si="11322">IBY59-IBY69</f>
        <v>0</v>
      </c>
      <c r="ICA71" s="1580">
        <f t="shared" ref="ICA71" si="11323">ICA59-ICA69</f>
        <v>0</v>
      </c>
      <c r="ICC71" s="1580">
        <f t="shared" ref="ICC71" si="11324">ICC59-ICC69</f>
        <v>0</v>
      </c>
      <c r="ICE71" s="1580">
        <f t="shared" ref="ICE71" si="11325">ICE59-ICE69</f>
        <v>0</v>
      </c>
      <c r="ICG71" s="1580">
        <f t="shared" ref="ICG71" si="11326">ICG59-ICG69</f>
        <v>0</v>
      </c>
      <c r="ICI71" s="1580">
        <f t="shared" ref="ICI71" si="11327">ICI59-ICI69</f>
        <v>0</v>
      </c>
      <c r="ICK71" s="1580">
        <f t="shared" ref="ICK71" si="11328">ICK59-ICK69</f>
        <v>0</v>
      </c>
      <c r="ICM71" s="1580">
        <f t="shared" ref="ICM71" si="11329">ICM59-ICM69</f>
        <v>0</v>
      </c>
      <c r="ICO71" s="1580">
        <f t="shared" ref="ICO71" si="11330">ICO59-ICO69</f>
        <v>0</v>
      </c>
      <c r="ICQ71" s="1580">
        <f t="shared" ref="ICQ71" si="11331">ICQ59-ICQ69</f>
        <v>0</v>
      </c>
      <c r="ICS71" s="1580">
        <f t="shared" ref="ICS71" si="11332">ICS59-ICS69</f>
        <v>0</v>
      </c>
      <c r="ICU71" s="1580">
        <f t="shared" ref="ICU71" si="11333">ICU59-ICU69</f>
        <v>0</v>
      </c>
      <c r="ICW71" s="1580">
        <f t="shared" ref="ICW71" si="11334">ICW59-ICW69</f>
        <v>0</v>
      </c>
      <c r="ICY71" s="1580">
        <f t="shared" ref="ICY71" si="11335">ICY59-ICY69</f>
        <v>0</v>
      </c>
      <c r="IDA71" s="1580">
        <f t="shared" ref="IDA71" si="11336">IDA59-IDA69</f>
        <v>0</v>
      </c>
      <c r="IDC71" s="1580">
        <f t="shared" ref="IDC71" si="11337">IDC59-IDC69</f>
        <v>0</v>
      </c>
      <c r="IDE71" s="1580">
        <f t="shared" ref="IDE71" si="11338">IDE59-IDE69</f>
        <v>0</v>
      </c>
      <c r="IDG71" s="1580">
        <f t="shared" ref="IDG71" si="11339">IDG59-IDG69</f>
        <v>0</v>
      </c>
      <c r="IDI71" s="1580">
        <f t="shared" ref="IDI71" si="11340">IDI59-IDI69</f>
        <v>0</v>
      </c>
      <c r="IDK71" s="1580">
        <f t="shared" ref="IDK71" si="11341">IDK59-IDK69</f>
        <v>0</v>
      </c>
      <c r="IDM71" s="1580">
        <f t="shared" ref="IDM71" si="11342">IDM59-IDM69</f>
        <v>0</v>
      </c>
      <c r="IDO71" s="1580">
        <f t="shared" ref="IDO71" si="11343">IDO59-IDO69</f>
        <v>0</v>
      </c>
      <c r="IDQ71" s="1580">
        <f t="shared" ref="IDQ71" si="11344">IDQ59-IDQ69</f>
        <v>0</v>
      </c>
      <c r="IDS71" s="1580">
        <f t="shared" ref="IDS71" si="11345">IDS59-IDS69</f>
        <v>0</v>
      </c>
      <c r="IDU71" s="1580">
        <f t="shared" ref="IDU71" si="11346">IDU59-IDU69</f>
        <v>0</v>
      </c>
      <c r="IDW71" s="1580">
        <f t="shared" ref="IDW71" si="11347">IDW59-IDW69</f>
        <v>0</v>
      </c>
      <c r="IDY71" s="1580">
        <f t="shared" ref="IDY71" si="11348">IDY59-IDY69</f>
        <v>0</v>
      </c>
      <c r="IEA71" s="1580">
        <f t="shared" ref="IEA71" si="11349">IEA59-IEA69</f>
        <v>0</v>
      </c>
      <c r="IEC71" s="1580">
        <f t="shared" ref="IEC71" si="11350">IEC59-IEC69</f>
        <v>0</v>
      </c>
      <c r="IEE71" s="1580">
        <f t="shared" ref="IEE71" si="11351">IEE59-IEE69</f>
        <v>0</v>
      </c>
      <c r="IEG71" s="1580">
        <f t="shared" ref="IEG71" si="11352">IEG59-IEG69</f>
        <v>0</v>
      </c>
      <c r="IEI71" s="1580">
        <f t="shared" ref="IEI71" si="11353">IEI59-IEI69</f>
        <v>0</v>
      </c>
      <c r="IEK71" s="1580">
        <f t="shared" ref="IEK71" si="11354">IEK59-IEK69</f>
        <v>0</v>
      </c>
      <c r="IEM71" s="1580">
        <f t="shared" ref="IEM71" si="11355">IEM59-IEM69</f>
        <v>0</v>
      </c>
      <c r="IEO71" s="1580">
        <f t="shared" ref="IEO71" si="11356">IEO59-IEO69</f>
        <v>0</v>
      </c>
      <c r="IEQ71" s="1580">
        <f t="shared" ref="IEQ71" si="11357">IEQ59-IEQ69</f>
        <v>0</v>
      </c>
      <c r="IES71" s="1580">
        <f t="shared" ref="IES71" si="11358">IES59-IES69</f>
        <v>0</v>
      </c>
      <c r="IEU71" s="1580">
        <f t="shared" ref="IEU71" si="11359">IEU59-IEU69</f>
        <v>0</v>
      </c>
      <c r="IEW71" s="1580">
        <f t="shared" ref="IEW71" si="11360">IEW59-IEW69</f>
        <v>0</v>
      </c>
      <c r="IEY71" s="1580">
        <f t="shared" ref="IEY71" si="11361">IEY59-IEY69</f>
        <v>0</v>
      </c>
      <c r="IFA71" s="1580">
        <f t="shared" ref="IFA71" si="11362">IFA59-IFA69</f>
        <v>0</v>
      </c>
      <c r="IFC71" s="1580">
        <f t="shared" ref="IFC71" si="11363">IFC59-IFC69</f>
        <v>0</v>
      </c>
      <c r="IFE71" s="1580">
        <f t="shared" ref="IFE71" si="11364">IFE59-IFE69</f>
        <v>0</v>
      </c>
      <c r="IFG71" s="1580">
        <f t="shared" ref="IFG71" si="11365">IFG59-IFG69</f>
        <v>0</v>
      </c>
      <c r="IFI71" s="1580">
        <f t="shared" ref="IFI71" si="11366">IFI59-IFI69</f>
        <v>0</v>
      </c>
      <c r="IFK71" s="1580">
        <f t="shared" ref="IFK71" si="11367">IFK59-IFK69</f>
        <v>0</v>
      </c>
      <c r="IFM71" s="1580">
        <f t="shared" ref="IFM71" si="11368">IFM59-IFM69</f>
        <v>0</v>
      </c>
      <c r="IFO71" s="1580">
        <f t="shared" ref="IFO71" si="11369">IFO59-IFO69</f>
        <v>0</v>
      </c>
      <c r="IFQ71" s="1580">
        <f t="shared" ref="IFQ71" si="11370">IFQ59-IFQ69</f>
        <v>0</v>
      </c>
      <c r="IFS71" s="1580">
        <f t="shared" ref="IFS71" si="11371">IFS59-IFS69</f>
        <v>0</v>
      </c>
      <c r="IFU71" s="1580">
        <f t="shared" ref="IFU71" si="11372">IFU59-IFU69</f>
        <v>0</v>
      </c>
      <c r="IFW71" s="1580">
        <f t="shared" ref="IFW71" si="11373">IFW59-IFW69</f>
        <v>0</v>
      </c>
      <c r="IFY71" s="1580">
        <f t="shared" ref="IFY71" si="11374">IFY59-IFY69</f>
        <v>0</v>
      </c>
      <c r="IGA71" s="1580">
        <f t="shared" ref="IGA71" si="11375">IGA59-IGA69</f>
        <v>0</v>
      </c>
      <c r="IGC71" s="1580">
        <f t="shared" ref="IGC71" si="11376">IGC59-IGC69</f>
        <v>0</v>
      </c>
      <c r="IGE71" s="1580">
        <f t="shared" ref="IGE71" si="11377">IGE59-IGE69</f>
        <v>0</v>
      </c>
      <c r="IGG71" s="1580">
        <f t="shared" ref="IGG71" si="11378">IGG59-IGG69</f>
        <v>0</v>
      </c>
      <c r="IGI71" s="1580">
        <f t="shared" ref="IGI71" si="11379">IGI59-IGI69</f>
        <v>0</v>
      </c>
      <c r="IGK71" s="1580">
        <f t="shared" ref="IGK71" si="11380">IGK59-IGK69</f>
        <v>0</v>
      </c>
      <c r="IGM71" s="1580">
        <f t="shared" ref="IGM71" si="11381">IGM59-IGM69</f>
        <v>0</v>
      </c>
      <c r="IGO71" s="1580">
        <f t="shared" ref="IGO71" si="11382">IGO59-IGO69</f>
        <v>0</v>
      </c>
      <c r="IGQ71" s="1580">
        <f t="shared" ref="IGQ71" si="11383">IGQ59-IGQ69</f>
        <v>0</v>
      </c>
      <c r="IGS71" s="1580">
        <f t="shared" ref="IGS71" si="11384">IGS59-IGS69</f>
        <v>0</v>
      </c>
      <c r="IGU71" s="1580">
        <f t="shared" ref="IGU71" si="11385">IGU59-IGU69</f>
        <v>0</v>
      </c>
      <c r="IGW71" s="1580">
        <f t="shared" ref="IGW71" si="11386">IGW59-IGW69</f>
        <v>0</v>
      </c>
      <c r="IGY71" s="1580">
        <f t="shared" ref="IGY71" si="11387">IGY59-IGY69</f>
        <v>0</v>
      </c>
      <c r="IHA71" s="1580">
        <f t="shared" ref="IHA71" si="11388">IHA59-IHA69</f>
        <v>0</v>
      </c>
      <c r="IHC71" s="1580">
        <f t="shared" ref="IHC71" si="11389">IHC59-IHC69</f>
        <v>0</v>
      </c>
      <c r="IHE71" s="1580">
        <f t="shared" ref="IHE71" si="11390">IHE59-IHE69</f>
        <v>0</v>
      </c>
      <c r="IHG71" s="1580">
        <f t="shared" ref="IHG71" si="11391">IHG59-IHG69</f>
        <v>0</v>
      </c>
      <c r="IHI71" s="1580">
        <f t="shared" ref="IHI71" si="11392">IHI59-IHI69</f>
        <v>0</v>
      </c>
      <c r="IHK71" s="1580">
        <f t="shared" ref="IHK71" si="11393">IHK59-IHK69</f>
        <v>0</v>
      </c>
      <c r="IHM71" s="1580">
        <f t="shared" ref="IHM71" si="11394">IHM59-IHM69</f>
        <v>0</v>
      </c>
      <c r="IHO71" s="1580">
        <f t="shared" ref="IHO71" si="11395">IHO59-IHO69</f>
        <v>0</v>
      </c>
      <c r="IHQ71" s="1580">
        <f t="shared" ref="IHQ71" si="11396">IHQ59-IHQ69</f>
        <v>0</v>
      </c>
      <c r="IHS71" s="1580">
        <f t="shared" ref="IHS71" si="11397">IHS59-IHS69</f>
        <v>0</v>
      </c>
      <c r="IHU71" s="1580">
        <f t="shared" ref="IHU71" si="11398">IHU59-IHU69</f>
        <v>0</v>
      </c>
      <c r="IHW71" s="1580">
        <f t="shared" ref="IHW71" si="11399">IHW59-IHW69</f>
        <v>0</v>
      </c>
      <c r="IHY71" s="1580">
        <f t="shared" ref="IHY71" si="11400">IHY59-IHY69</f>
        <v>0</v>
      </c>
      <c r="IIA71" s="1580">
        <f t="shared" ref="IIA71" si="11401">IIA59-IIA69</f>
        <v>0</v>
      </c>
      <c r="IIC71" s="1580">
        <f t="shared" ref="IIC71" si="11402">IIC59-IIC69</f>
        <v>0</v>
      </c>
      <c r="IIE71" s="1580">
        <f t="shared" ref="IIE71" si="11403">IIE59-IIE69</f>
        <v>0</v>
      </c>
      <c r="IIG71" s="1580">
        <f t="shared" ref="IIG71" si="11404">IIG59-IIG69</f>
        <v>0</v>
      </c>
      <c r="III71" s="1580">
        <f t="shared" ref="III71" si="11405">III59-III69</f>
        <v>0</v>
      </c>
      <c r="IIK71" s="1580">
        <f t="shared" ref="IIK71" si="11406">IIK59-IIK69</f>
        <v>0</v>
      </c>
      <c r="IIM71" s="1580">
        <f t="shared" ref="IIM71" si="11407">IIM59-IIM69</f>
        <v>0</v>
      </c>
      <c r="IIO71" s="1580">
        <f t="shared" ref="IIO71" si="11408">IIO59-IIO69</f>
        <v>0</v>
      </c>
      <c r="IIQ71" s="1580">
        <f t="shared" ref="IIQ71" si="11409">IIQ59-IIQ69</f>
        <v>0</v>
      </c>
      <c r="IIS71" s="1580">
        <f t="shared" ref="IIS71" si="11410">IIS59-IIS69</f>
        <v>0</v>
      </c>
      <c r="IIU71" s="1580">
        <f t="shared" ref="IIU71" si="11411">IIU59-IIU69</f>
        <v>0</v>
      </c>
      <c r="IIW71" s="1580">
        <f t="shared" ref="IIW71" si="11412">IIW59-IIW69</f>
        <v>0</v>
      </c>
      <c r="IIY71" s="1580">
        <f t="shared" ref="IIY71" si="11413">IIY59-IIY69</f>
        <v>0</v>
      </c>
      <c r="IJA71" s="1580">
        <f t="shared" ref="IJA71" si="11414">IJA59-IJA69</f>
        <v>0</v>
      </c>
      <c r="IJC71" s="1580">
        <f t="shared" ref="IJC71" si="11415">IJC59-IJC69</f>
        <v>0</v>
      </c>
      <c r="IJE71" s="1580">
        <f t="shared" ref="IJE71" si="11416">IJE59-IJE69</f>
        <v>0</v>
      </c>
      <c r="IJG71" s="1580">
        <f t="shared" ref="IJG71" si="11417">IJG59-IJG69</f>
        <v>0</v>
      </c>
      <c r="IJI71" s="1580">
        <f t="shared" ref="IJI71" si="11418">IJI59-IJI69</f>
        <v>0</v>
      </c>
      <c r="IJK71" s="1580">
        <f t="shared" ref="IJK71" si="11419">IJK59-IJK69</f>
        <v>0</v>
      </c>
      <c r="IJM71" s="1580">
        <f t="shared" ref="IJM71" si="11420">IJM59-IJM69</f>
        <v>0</v>
      </c>
      <c r="IJO71" s="1580">
        <f t="shared" ref="IJO71" si="11421">IJO59-IJO69</f>
        <v>0</v>
      </c>
      <c r="IJQ71" s="1580">
        <f t="shared" ref="IJQ71" si="11422">IJQ59-IJQ69</f>
        <v>0</v>
      </c>
      <c r="IJS71" s="1580">
        <f t="shared" ref="IJS71" si="11423">IJS59-IJS69</f>
        <v>0</v>
      </c>
      <c r="IJU71" s="1580">
        <f t="shared" ref="IJU71" si="11424">IJU59-IJU69</f>
        <v>0</v>
      </c>
      <c r="IJW71" s="1580">
        <f t="shared" ref="IJW71" si="11425">IJW59-IJW69</f>
        <v>0</v>
      </c>
      <c r="IJY71" s="1580">
        <f t="shared" ref="IJY71" si="11426">IJY59-IJY69</f>
        <v>0</v>
      </c>
      <c r="IKA71" s="1580">
        <f t="shared" ref="IKA71" si="11427">IKA59-IKA69</f>
        <v>0</v>
      </c>
      <c r="IKC71" s="1580">
        <f t="shared" ref="IKC71" si="11428">IKC59-IKC69</f>
        <v>0</v>
      </c>
      <c r="IKE71" s="1580">
        <f t="shared" ref="IKE71" si="11429">IKE59-IKE69</f>
        <v>0</v>
      </c>
      <c r="IKG71" s="1580">
        <f t="shared" ref="IKG71" si="11430">IKG59-IKG69</f>
        <v>0</v>
      </c>
      <c r="IKI71" s="1580">
        <f t="shared" ref="IKI71" si="11431">IKI59-IKI69</f>
        <v>0</v>
      </c>
      <c r="IKK71" s="1580">
        <f t="shared" ref="IKK71" si="11432">IKK59-IKK69</f>
        <v>0</v>
      </c>
      <c r="IKM71" s="1580">
        <f t="shared" ref="IKM71" si="11433">IKM59-IKM69</f>
        <v>0</v>
      </c>
      <c r="IKO71" s="1580">
        <f t="shared" ref="IKO71" si="11434">IKO59-IKO69</f>
        <v>0</v>
      </c>
      <c r="IKQ71" s="1580">
        <f t="shared" ref="IKQ71" si="11435">IKQ59-IKQ69</f>
        <v>0</v>
      </c>
      <c r="IKS71" s="1580">
        <f t="shared" ref="IKS71" si="11436">IKS59-IKS69</f>
        <v>0</v>
      </c>
      <c r="IKU71" s="1580">
        <f t="shared" ref="IKU71" si="11437">IKU59-IKU69</f>
        <v>0</v>
      </c>
      <c r="IKW71" s="1580">
        <f t="shared" ref="IKW71" si="11438">IKW59-IKW69</f>
        <v>0</v>
      </c>
      <c r="IKY71" s="1580">
        <f t="shared" ref="IKY71" si="11439">IKY59-IKY69</f>
        <v>0</v>
      </c>
      <c r="ILA71" s="1580">
        <f t="shared" ref="ILA71" si="11440">ILA59-ILA69</f>
        <v>0</v>
      </c>
      <c r="ILC71" s="1580">
        <f t="shared" ref="ILC71" si="11441">ILC59-ILC69</f>
        <v>0</v>
      </c>
      <c r="ILE71" s="1580">
        <f t="shared" ref="ILE71" si="11442">ILE59-ILE69</f>
        <v>0</v>
      </c>
      <c r="ILG71" s="1580">
        <f t="shared" ref="ILG71" si="11443">ILG59-ILG69</f>
        <v>0</v>
      </c>
      <c r="ILI71" s="1580">
        <f t="shared" ref="ILI71" si="11444">ILI59-ILI69</f>
        <v>0</v>
      </c>
      <c r="ILK71" s="1580">
        <f t="shared" ref="ILK71" si="11445">ILK59-ILK69</f>
        <v>0</v>
      </c>
      <c r="ILM71" s="1580">
        <f t="shared" ref="ILM71" si="11446">ILM59-ILM69</f>
        <v>0</v>
      </c>
      <c r="ILO71" s="1580">
        <f t="shared" ref="ILO71" si="11447">ILO59-ILO69</f>
        <v>0</v>
      </c>
      <c r="ILQ71" s="1580">
        <f t="shared" ref="ILQ71" si="11448">ILQ59-ILQ69</f>
        <v>0</v>
      </c>
      <c r="ILS71" s="1580">
        <f t="shared" ref="ILS71" si="11449">ILS59-ILS69</f>
        <v>0</v>
      </c>
      <c r="ILU71" s="1580">
        <f t="shared" ref="ILU71" si="11450">ILU59-ILU69</f>
        <v>0</v>
      </c>
      <c r="ILW71" s="1580">
        <f t="shared" ref="ILW71" si="11451">ILW59-ILW69</f>
        <v>0</v>
      </c>
      <c r="ILY71" s="1580">
        <f t="shared" ref="ILY71" si="11452">ILY59-ILY69</f>
        <v>0</v>
      </c>
      <c r="IMA71" s="1580">
        <f t="shared" ref="IMA71" si="11453">IMA59-IMA69</f>
        <v>0</v>
      </c>
      <c r="IMC71" s="1580">
        <f t="shared" ref="IMC71" si="11454">IMC59-IMC69</f>
        <v>0</v>
      </c>
      <c r="IME71" s="1580">
        <f t="shared" ref="IME71" si="11455">IME59-IME69</f>
        <v>0</v>
      </c>
      <c r="IMG71" s="1580">
        <f t="shared" ref="IMG71" si="11456">IMG59-IMG69</f>
        <v>0</v>
      </c>
      <c r="IMI71" s="1580">
        <f t="shared" ref="IMI71" si="11457">IMI59-IMI69</f>
        <v>0</v>
      </c>
      <c r="IMK71" s="1580">
        <f t="shared" ref="IMK71" si="11458">IMK59-IMK69</f>
        <v>0</v>
      </c>
      <c r="IMM71" s="1580">
        <f t="shared" ref="IMM71" si="11459">IMM59-IMM69</f>
        <v>0</v>
      </c>
      <c r="IMO71" s="1580">
        <f t="shared" ref="IMO71" si="11460">IMO59-IMO69</f>
        <v>0</v>
      </c>
      <c r="IMQ71" s="1580">
        <f t="shared" ref="IMQ71" si="11461">IMQ59-IMQ69</f>
        <v>0</v>
      </c>
      <c r="IMS71" s="1580">
        <f t="shared" ref="IMS71" si="11462">IMS59-IMS69</f>
        <v>0</v>
      </c>
      <c r="IMU71" s="1580">
        <f t="shared" ref="IMU71" si="11463">IMU59-IMU69</f>
        <v>0</v>
      </c>
      <c r="IMW71" s="1580">
        <f t="shared" ref="IMW71" si="11464">IMW59-IMW69</f>
        <v>0</v>
      </c>
      <c r="IMY71" s="1580">
        <f t="shared" ref="IMY71" si="11465">IMY59-IMY69</f>
        <v>0</v>
      </c>
      <c r="INA71" s="1580">
        <f t="shared" ref="INA71" si="11466">INA59-INA69</f>
        <v>0</v>
      </c>
      <c r="INC71" s="1580">
        <f t="shared" ref="INC71" si="11467">INC59-INC69</f>
        <v>0</v>
      </c>
      <c r="INE71" s="1580">
        <f t="shared" ref="INE71" si="11468">INE59-INE69</f>
        <v>0</v>
      </c>
      <c r="ING71" s="1580">
        <f t="shared" ref="ING71" si="11469">ING59-ING69</f>
        <v>0</v>
      </c>
      <c r="INI71" s="1580">
        <f t="shared" ref="INI71" si="11470">INI59-INI69</f>
        <v>0</v>
      </c>
      <c r="INK71" s="1580">
        <f t="shared" ref="INK71" si="11471">INK59-INK69</f>
        <v>0</v>
      </c>
      <c r="INM71" s="1580">
        <f t="shared" ref="INM71" si="11472">INM59-INM69</f>
        <v>0</v>
      </c>
      <c r="INO71" s="1580">
        <f t="shared" ref="INO71" si="11473">INO59-INO69</f>
        <v>0</v>
      </c>
      <c r="INQ71" s="1580">
        <f t="shared" ref="INQ71" si="11474">INQ59-INQ69</f>
        <v>0</v>
      </c>
      <c r="INS71" s="1580">
        <f t="shared" ref="INS71" si="11475">INS59-INS69</f>
        <v>0</v>
      </c>
      <c r="INU71" s="1580">
        <f t="shared" ref="INU71" si="11476">INU59-INU69</f>
        <v>0</v>
      </c>
      <c r="INW71" s="1580">
        <f t="shared" ref="INW71" si="11477">INW59-INW69</f>
        <v>0</v>
      </c>
      <c r="INY71" s="1580">
        <f t="shared" ref="INY71" si="11478">INY59-INY69</f>
        <v>0</v>
      </c>
      <c r="IOA71" s="1580">
        <f t="shared" ref="IOA71" si="11479">IOA59-IOA69</f>
        <v>0</v>
      </c>
      <c r="IOC71" s="1580">
        <f t="shared" ref="IOC71" si="11480">IOC59-IOC69</f>
        <v>0</v>
      </c>
      <c r="IOE71" s="1580">
        <f t="shared" ref="IOE71" si="11481">IOE59-IOE69</f>
        <v>0</v>
      </c>
      <c r="IOG71" s="1580">
        <f t="shared" ref="IOG71" si="11482">IOG59-IOG69</f>
        <v>0</v>
      </c>
      <c r="IOI71" s="1580">
        <f t="shared" ref="IOI71" si="11483">IOI59-IOI69</f>
        <v>0</v>
      </c>
      <c r="IOK71" s="1580">
        <f t="shared" ref="IOK71" si="11484">IOK59-IOK69</f>
        <v>0</v>
      </c>
      <c r="IOM71" s="1580">
        <f t="shared" ref="IOM71" si="11485">IOM59-IOM69</f>
        <v>0</v>
      </c>
      <c r="IOO71" s="1580">
        <f t="shared" ref="IOO71" si="11486">IOO59-IOO69</f>
        <v>0</v>
      </c>
      <c r="IOQ71" s="1580">
        <f t="shared" ref="IOQ71" si="11487">IOQ59-IOQ69</f>
        <v>0</v>
      </c>
      <c r="IOS71" s="1580">
        <f t="shared" ref="IOS71" si="11488">IOS59-IOS69</f>
        <v>0</v>
      </c>
      <c r="IOU71" s="1580">
        <f t="shared" ref="IOU71" si="11489">IOU59-IOU69</f>
        <v>0</v>
      </c>
      <c r="IOW71" s="1580">
        <f t="shared" ref="IOW71" si="11490">IOW59-IOW69</f>
        <v>0</v>
      </c>
      <c r="IOY71" s="1580">
        <f t="shared" ref="IOY71" si="11491">IOY59-IOY69</f>
        <v>0</v>
      </c>
      <c r="IPA71" s="1580">
        <f t="shared" ref="IPA71" si="11492">IPA59-IPA69</f>
        <v>0</v>
      </c>
      <c r="IPC71" s="1580">
        <f t="shared" ref="IPC71" si="11493">IPC59-IPC69</f>
        <v>0</v>
      </c>
      <c r="IPE71" s="1580">
        <f t="shared" ref="IPE71" si="11494">IPE59-IPE69</f>
        <v>0</v>
      </c>
      <c r="IPG71" s="1580">
        <f t="shared" ref="IPG71" si="11495">IPG59-IPG69</f>
        <v>0</v>
      </c>
      <c r="IPI71" s="1580">
        <f t="shared" ref="IPI71" si="11496">IPI59-IPI69</f>
        <v>0</v>
      </c>
      <c r="IPK71" s="1580">
        <f t="shared" ref="IPK71" si="11497">IPK59-IPK69</f>
        <v>0</v>
      </c>
      <c r="IPM71" s="1580">
        <f t="shared" ref="IPM71" si="11498">IPM59-IPM69</f>
        <v>0</v>
      </c>
      <c r="IPO71" s="1580">
        <f t="shared" ref="IPO71" si="11499">IPO59-IPO69</f>
        <v>0</v>
      </c>
      <c r="IPQ71" s="1580">
        <f t="shared" ref="IPQ71" si="11500">IPQ59-IPQ69</f>
        <v>0</v>
      </c>
      <c r="IPS71" s="1580">
        <f t="shared" ref="IPS71" si="11501">IPS59-IPS69</f>
        <v>0</v>
      </c>
      <c r="IPU71" s="1580">
        <f t="shared" ref="IPU71" si="11502">IPU59-IPU69</f>
        <v>0</v>
      </c>
      <c r="IPW71" s="1580">
        <f t="shared" ref="IPW71" si="11503">IPW59-IPW69</f>
        <v>0</v>
      </c>
      <c r="IPY71" s="1580">
        <f t="shared" ref="IPY71" si="11504">IPY59-IPY69</f>
        <v>0</v>
      </c>
      <c r="IQA71" s="1580">
        <f t="shared" ref="IQA71" si="11505">IQA59-IQA69</f>
        <v>0</v>
      </c>
      <c r="IQC71" s="1580">
        <f t="shared" ref="IQC71" si="11506">IQC59-IQC69</f>
        <v>0</v>
      </c>
      <c r="IQE71" s="1580">
        <f t="shared" ref="IQE71" si="11507">IQE59-IQE69</f>
        <v>0</v>
      </c>
      <c r="IQG71" s="1580">
        <f t="shared" ref="IQG71" si="11508">IQG59-IQG69</f>
        <v>0</v>
      </c>
      <c r="IQI71" s="1580">
        <f t="shared" ref="IQI71" si="11509">IQI59-IQI69</f>
        <v>0</v>
      </c>
      <c r="IQK71" s="1580">
        <f t="shared" ref="IQK71" si="11510">IQK59-IQK69</f>
        <v>0</v>
      </c>
      <c r="IQM71" s="1580">
        <f t="shared" ref="IQM71" si="11511">IQM59-IQM69</f>
        <v>0</v>
      </c>
      <c r="IQO71" s="1580">
        <f t="shared" ref="IQO71" si="11512">IQO59-IQO69</f>
        <v>0</v>
      </c>
      <c r="IQQ71" s="1580">
        <f t="shared" ref="IQQ71" si="11513">IQQ59-IQQ69</f>
        <v>0</v>
      </c>
      <c r="IQS71" s="1580">
        <f t="shared" ref="IQS71" si="11514">IQS59-IQS69</f>
        <v>0</v>
      </c>
      <c r="IQU71" s="1580">
        <f t="shared" ref="IQU71" si="11515">IQU59-IQU69</f>
        <v>0</v>
      </c>
      <c r="IQW71" s="1580">
        <f t="shared" ref="IQW71" si="11516">IQW59-IQW69</f>
        <v>0</v>
      </c>
      <c r="IQY71" s="1580">
        <f t="shared" ref="IQY71" si="11517">IQY59-IQY69</f>
        <v>0</v>
      </c>
      <c r="IRA71" s="1580">
        <f t="shared" ref="IRA71" si="11518">IRA59-IRA69</f>
        <v>0</v>
      </c>
      <c r="IRC71" s="1580">
        <f t="shared" ref="IRC71" si="11519">IRC59-IRC69</f>
        <v>0</v>
      </c>
      <c r="IRE71" s="1580">
        <f t="shared" ref="IRE71" si="11520">IRE59-IRE69</f>
        <v>0</v>
      </c>
      <c r="IRG71" s="1580">
        <f t="shared" ref="IRG71" si="11521">IRG59-IRG69</f>
        <v>0</v>
      </c>
      <c r="IRI71" s="1580">
        <f t="shared" ref="IRI71" si="11522">IRI59-IRI69</f>
        <v>0</v>
      </c>
      <c r="IRK71" s="1580">
        <f t="shared" ref="IRK71" si="11523">IRK59-IRK69</f>
        <v>0</v>
      </c>
      <c r="IRM71" s="1580">
        <f t="shared" ref="IRM71" si="11524">IRM59-IRM69</f>
        <v>0</v>
      </c>
      <c r="IRO71" s="1580">
        <f t="shared" ref="IRO71" si="11525">IRO59-IRO69</f>
        <v>0</v>
      </c>
      <c r="IRQ71" s="1580">
        <f t="shared" ref="IRQ71" si="11526">IRQ59-IRQ69</f>
        <v>0</v>
      </c>
      <c r="IRS71" s="1580">
        <f t="shared" ref="IRS71" si="11527">IRS59-IRS69</f>
        <v>0</v>
      </c>
      <c r="IRU71" s="1580">
        <f t="shared" ref="IRU71" si="11528">IRU59-IRU69</f>
        <v>0</v>
      </c>
      <c r="IRW71" s="1580">
        <f t="shared" ref="IRW71" si="11529">IRW59-IRW69</f>
        <v>0</v>
      </c>
      <c r="IRY71" s="1580">
        <f t="shared" ref="IRY71" si="11530">IRY59-IRY69</f>
        <v>0</v>
      </c>
      <c r="ISA71" s="1580">
        <f t="shared" ref="ISA71" si="11531">ISA59-ISA69</f>
        <v>0</v>
      </c>
      <c r="ISC71" s="1580">
        <f t="shared" ref="ISC71" si="11532">ISC59-ISC69</f>
        <v>0</v>
      </c>
      <c r="ISE71" s="1580">
        <f t="shared" ref="ISE71" si="11533">ISE59-ISE69</f>
        <v>0</v>
      </c>
      <c r="ISG71" s="1580">
        <f t="shared" ref="ISG71" si="11534">ISG59-ISG69</f>
        <v>0</v>
      </c>
      <c r="ISI71" s="1580">
        <f t="shared" ref="ISI71" si="11535">ISI59-ISI69</f>
        <v>0</v>
      </c>
      <c r="ISK71" s="1580">
        <f t="shared" ref="ISK71" si="11536">ISK59-ISK69</f>
        <v>0</v>
      </c>
      <c r="ISM71" s="1580">
        <f t="shared" ref="ISM71" si="11537">ISM59-ISM69</f>
        <v>0</v>
      </c>
      <c r="ISO71" s="1580">
        <f t="shared" ref="ISO71" si="11538">ISO59-ISO69</f>
        <v>0</v>
      </c>
      <c r="ISQ71" s="1580">
        <f t="shared" ref="ISQ71" si="11539">ISQ59-ISQ69</f>
        <v>0</v>
      </c>
      <c r="ISS71" s="1580">
        <f t="shared" ref="ISS71" si="11540">ISS59-ISS69</f>
        <v>0</v>
      </c>
      <c r="ISU71" s="1580">
        <f t="shared" ref="ISU71" si="11541">ISU59-ISU69</f>
        <v>0</v>
      </c>
      <c r="ISW71" s="1580">
        <f t="shared" ref="ISW71" si="11542">ISW59-ISW69</f>
        <v>0</v>
      </c>
      <c r="ISY71" s="1580">
        <f t="shared" ref="ISY71" si="11543">ISY59-ISY69</f>
        <v>0</v>
      </c>
      <c r="ITA71" s="1580">
        <f t="shared" ref="ITA71" si="11544">ITA59-ITA69</f>
        <v>0</v>
      </c>
      <c r="ITC71" s="1580">
        <f t="shared" ref="ITC71" si="11545">ITC59-ITC69</f>
        <v>0</v>
      </c>
      <c r="ITE71" s="1580">
        <f t="shared" ref="ITE71" si="11546">ITE59-ITE69</f>
        <v>0</v>
      </c>
      <c r="ITG71" s="1580">
        <f t="shared" ref="ITG71" si="11547">ITG59-ITG69</f>
        <v>0</v>
      </c>
      <c r="ITI71" s="1580">
        <f t="shared" ref="ITI71" si="11548">ITI59-ITI69</f>
        <v>0</v>
      </c>
      <c r="ITK71" s="1580">
        <f t="shared" ref="ITK71" si="11549">ITK59-ITK69</f>
        <v>0</v>
      </c>
      <c r="ITM71" s="1580">
        <f t="shared" ref="ITM71" si="11550">ITM59-ITM69</f>
        <v>0</v>
      </c>
      <c r="ITO71" s="1580">
        <f t="shared" ref="ITO71" si="11551">ITO59-ITO69</f>
        <v>0</v>
      </c>
      <c r="ITQ71" s="1580">
        <f t="shared" ref="ITQ71" si="11552">ITQ59-ITQ69</f>
        <v>0</v>
      </c>
      <c r="ITS71" s="1580">
        <f t="shared" ref="ITS71" si="11553">ITS59-ITS69</f>
        <v>0</v>
      </c>
      <c r="ITU71" s="1580">
        <f t="shared" ref="ITU71" si="11554">ITU59-ITU69</f>
        <v>0</v>
      </c>
      <c r="ITW71" s="1580">
        <f t="shared" ref="ITW71" si="11555">ITW59-ITW69</f>
        <v>0</v>
      </c>
      <c r="ITY71" s="1580">
        <f t="shared" ref="ITY71" si="11556">ITY59-ITY69</f>
        <v>0</v>
      </c>
      <c r="IUA71" s="1580">
        <f t="shared" ref="IUA71" si="11557">IUA59-IUA69</f>
        <v>0</v>
      </c>
      <c r="IUC71" s="1580">
        <f t="shared" ref="IUC71" si="11558">IUC59-IUC69</f>
        <v>0</v>
      </c>
      <c r="IUE71" s="1580">
        <f t="shared" ref="IUE71" si="11559">IUE59-IUE69</f>
        <v>0</v>
      </c>
      <c r="IUG71" s="1580">
        <f t="shared" ref="IUG71" si="11560">IUG59-IUG69</f>
        <v>0</v>
      </c>
      <c r="IUI71" s="1580">
        <f t="shared" ref="IUI71" si="11561">IUI59-IUI69</f>
        <v>0</v>
      </c>
      <c r="IUK71" s="1580">
        <f t="shared" ref="IUK71" si="11562">IUK59-IUK69</f>
        <v>0</v>
      </c>
      <c r="IUM71" s="1580">
        <f t="shared" ref="IUM71" si="11563">IUM59-IUM69</f>
        <v>0</v>
      </c>
      <c r="IUO71" s="1580">
        <f t="shared" ref="IUO71" si="11564">IUO59-IUO69</f>
        <v>0</v>
      </c>
      <c r="IUQ71" s="1580">
        <f t="shared" ref="IUQ71" si="11565">IUQ59-IUQ69</f>
        <v>0</v>
      </c>
      <c r="IUS71" s="1580">
        <f t="shared" ref="IUS71" si="11566">IUS59-IUS69</f>
        <v>0</v>
      </c>
      <c r="IUU71" s="1580">
        <f t="shared" ref="IUU71" si="11567">IUU59-IUU69</f>
        <v>0</v>
      </c>
      <c r="IUW71" s="1580">
        <f t="shared" ref="IUW71" si="11568">IUW59-IUW69</f>
        <v>0</v>
      </c>
      <c r="IUY71" s="1580">
        <f t="shared" ref="IUY71" si="11569">IUY59-IUY69</f>
        <v>0</v>
      </c>
      <c r="IVA71" s="1580">
        <f t="shared" ref="IVA71" si="11570">IVA59-IVA69</f>
        <v>0</v>
      </c>
      <c r="IVC71" s="1580">
        <f t="shared" ref="IVC71" si="11571">IVC59-IVC69</f>
        <v>0</v>
      </c>
      <c r="IVE71" s="1580">
        <f t="shared" ref="IVE71" si="11572">IVE59-IVE69</f>
        <v>0</v>
      </c>
      <c r="IVG71" s="1580">
        <f t="shared" ref="IVG71" si="11573">IVG59-IVG69</f>
        <v>0</v>
      </c>
      <c r="IVI71" s="1580">
        <f t="shared" ref="IVI71" si="11574">IVI59-IVI69</f>
        <v>0</v>
      </c>
      <c r="IVK71" s="1580">
        <f t="shared" ref="IVK71" si="11575">IVK59-IVK69</f>
        <v>0</v>
      </c>
      <c r="IVM71" s="1580">
        <f t="shared" ref="IVM71" si="11576">IVM59-IVM69</f>
        <v>0</v>
      </c>
      <c r="IVO71" s="1580">
        <f t="shared" ref="IVO71" si="11577">IVO59-IVO69</f>
        <v>0</v>
      </c>
      <c r="IVQ71" s="1580">
        <f t="shared" ref="IVQ71" si="11578">IVQ59-IVQ69</f>
        <v>0</v>
      </c>
      <c r="IVS71" s="1580">
        <f t="shared" ref="IVS71" si="11579">IVS59-IVS69</f>
        <v>0</v>
      </c>
      <c r="IVU71" s="1580">
        <f t="shared" ref="IVU71" si="11580">IVU59-IVU69</f>
        <v>0</v>
      </c>
      <c r="IVW71" s="1580">
        <f t="shared" ref="IVW71" si="11581">IVW59-IVW69</f>
        <v>0</v>
      </c>
      <c r="IVY71" s="1580">
        <f t="shared" ref="IVY71" si="11582">IVY59-IVY69</f>
        <v>0</v>
      </c>
      <c r="IWA71" s="1580">
        <f t="shared" ref="IWA71" si="11583">IWA59-IWA69</f>
        <v>0</v>
      </c>
      <c r="IWC71" s="1580">
        <f t="shared" ref="IWC71" si="11584">IWC59-IWC69</f>
        <v>0</v>
      </c>
      <c r="IWE71" s="1580">
        <f t="shared" ref="IWE71" si="11585">IWE59-IWE69</f>
        <v>0</v>
      </c>
      <c r="IWG71" s="1580">
        <f t="shared" ref="IWG71" si="11586">IWG59-IWG69</f>
        <v>0</v>
      </c>
      <c r="IWI71" s="1580">
        <f t="shared" ref="IWI71" si="11587">IWI59-IWI69</f>
        <v>0</v>
      </c>
      <c r="IWK71" s="1580">
        <f t="shared" ref="IWK71" si="11588">IWK59-IWK69</f>
        <v>0</v>
      </c>
      <c r="IWM71" s="1580">
        <f t="shared" ref="IWM71" si="11589">IWM59-IWM69</f>
        <v>0</v>
      </c>
      <c r="IWO71" s="1580">
        <f t="shared" ref="IWO71" si="11590">IWO59-IWO69</f>
        <v>0</v>
      </c>
      <c r="IWQ71" s="1580">
        <f t="shared" ref="IWQ71" si="11591">IWQ59-IWQ69</f>
        <v>0</v>
      </c>
      <c r="IWS71" s="1580">
        <f t="shared" ref="IWS71" si="11592">IWS59-IWS69</f>
        <v>0</v>
      </c>
      <c r="IWU71" s="1580">
        <f t="shared" ref="IWU71" si="11593">IWU59-IWU69</f>
        <v>0</v>
      </c>
      <c r="IWW71" s="1580">
        <f t="shared" ref="IWW71" si="11594">IWW59-IWW69</f>
        <v>0</v>
      </c>
      <c r="IWY71" s="1580">
        <f t="shared" ref="IWY71" si="11595">IWY59-IWY69</f>
        <v>0</v>
      </c>
      <c r="IXA71" s="1580">
        <f t="shared" ref="IXA71" si="11596">IXA59-IXA69</f>
        <v>0</v>
      </c>
      <c r="IXC71" s="1580">
        <f t="shared" ref="IXC71" si="11597">IXC59-IXC69</f>
        <v>0</v>
      </c>
      <c r="IXE71" s="1580">
        <f t="shared" ref="IXE71" si="11598">IXE59-IXE69</f>
        <v>0</v>
      </c>
      <c r="IXG71" s="1580">
        <f t="shared" ref="IXG71" si="11599">IXG59-IXG69</f>
        <v>0</v>
      </c>
      <c r="IXI71" s="1580">
        <f t="shared" ref="IXI71" si="11600">IXI59-IXI69</f>
        <v>0</v>
      </c>
      <c r="IXK71" s="1580">
        <f t="shared" ref="IXK71" si="11601">IXK59-IXK69</f>
        <v>0</v>
      </c>
      <c r="IXM71" s="1580">
        <f t="shared" ref="IXM71" si="11602">IXM59-IXM69</f>
        <v>0</v>
      </c>
      <c r="IXO71" s="1580">
        <f t="shared" ref="IXO71" si="11603">IXO59-IXO69</f>
        <v>0</v>
      </c>
      <c r="IXQ71" s="1580">
        <f t="shared" ref="IXQ71" si="11604">IXQ59-IXQ69</f>
        <v>0</v>
      </c>
      <c r="IXS71" s="1580">
        <f t="shared" ref="IXS71" si="11605">IXS59-IXS69</f>
        <v>0</v>
      </c>
      <c r="IXU71" s="1580">
        <f t="shared" ref="IXU71" si="11606">IXU59-IXU69</f>
        <v>0</v>
      </c>
      <c r="IXW71" s="1580">
        <f t="shared" ref="IXW71" si="11607">IXW59-IXW69</f>
        <v>0</v>
      </c>
      <c r="IXY71" s="1580">
        <f t="shared" ref="IXY71" si="11608">IXY59-IXY69</f>
        <v>0</v>
      </c>
      <c r="IYA71" s="1580">
        <f t="shared" ref="IYA71" si="11609">IYA59-IYA69</f>
        <v>0</v>
      </c>
      <c r="IYC71" s="1580">
        <f t="shared" ref="IYC71" si="11610">IYC59-IYC69</f>
        <v>0</v>
      </c>
      <c r="IYE71" s="1580">
        <f t="shared" ref="IYE71" si="11611">IYE59-IYE69</f>
        <v>0</v>
      </c>
      <c r="IYG71" s="1580">
        <f t="shared" ref="IYG71" si="11612">IYG59-IYG69</f>
        <v>0</v>
      </c>
      <c r="IYI71" s="1580">
        <f t="shared" ref="IYI71" si="11613">IYI59-IYI69</f>
        <v>0</v>
      </c>
      <c r="IYK71" s="1580">
        <f t="shared" ref="IYK71" si="11614">IYK59-IYK69</f>
        <v>0</v>
      </c>
      <c r="IYM71" s="1580">
        <f t="shared" ref="IYM71" si="11615">IYM59-IYM69</f>
        <v>0</v>
      </c>
      <c r="IYO71" s="1580">
        <f t="shared" ref="IYO71" si="11616">IYO59-IYO69</f>
        <v>0</v>
      </c>
      <c r="IYQ71" s="1580">
        <f t="shared" ref="IYQ71" si="11617">IYQ59-IYQ69</f>
        <v>0</v>
      </c>
      <c r="IYS71" s="1580">
        <f t="shared" ref="IYS71" si="11618">IYS59-IYS69</f>
        <v>0</v>
      </c>
      <c r="IYU71" s="1580">
        <f t="shared" ref="IYU71" si="11619">IYU59-IYU69</f>
        <v>0</v>
      </c>
      <c r="IYW71" s="1580">
        <f t="shared" ref="IYW71" si="11620">IYW59-IYW69</f>
        <v>0</v>
      </c>
      <c r="IYY71" s="1580">
        <f t="shared" ref="IYY71" si="11621">IYY59-IYY69</f>
        <v>0</v>
      </c>
      <c r="IZA71" s="1580">
        <f t="shared" ref="IZA71" si="11622">IZA59-IZA69</f>
        <v>0</v>
      </c>
      <c r="IZC71" s="1580">
        <f t="shared" ref="IZC71" si="11623">IZC59-IZC69</f>
        <v>0</v>
      </c>
      <c r="IZE71" s="1580">
        <f t="shared" ref="IZE71" si="11624">IZE59-IZE69</f>
        <v>0</v>
      </c>
      <c r="IZG71" s="1580">
        <f t="shared" ref="IZG71" si="11625">IZG59-IZG69</f>
        <v>0</v>
      </c>
      <c r="IZI71" s="1580">
        <f t="shared" ref="IZI71" si="11626">IZI59-IZI69</f>
        <v>0</v>
      </c>
      <c r="IZK71" s="1580">
        <f t="shared" ref="IZK71" si="11627">IZK59-IZK69</f>
        <v>0</v>
      </c>
      <c r="IZM71" s="1580">
        <f t="shared" ref="IZM71" si="11628">IZM59-IZM69</f>
        <v>0</v>
      </c>
      <c r="IZO71" s="1580">
        <f t="shared" ref="IZO71" si="11629">IZO59-IZO69</f>
        <v>0</v>
      </c>
      <c r="IZQ71" s="1580">
        <f t="shared" ref="IZQ71" si="11630">IZQ59-IZQ69</f>
        <v>0</v>
      </c>
      <c r="IZS71" s="1580">
        <f t="shared" ref="IZS71" si="11631">IZS59-IZS69</f>
        <v>0</v>
      </c>
      <c r="IZU71" s="1580">
        <f t="shared" ref="IZU71" si="11632">IZU59-IZU69</f>
        <v>0</v>
      </c>
      <c r="IZW71" s="1580">
        <f t="shared" ref="IZW71" si="11633">IZW59-IZW69</f>
        <v>0</v>
      </c>
      <c r="IZY71" s="1580">
        <f t="shared" ref="IZY71" si="11634">IZY59-IZY69</f>
        <v>0</v>
      </c>
      <c r="JAA71" s="1580">
        <f t="shared" ref="JAA71" si="11635">JAA59-JAA69</f>
        <v>0</v>
      </c>
      <c r="JAC71" s="1580">
        <f t="shared" ref="JAC71" si="11636">JAC59-JAC69</f>
        <v>0</v>
      </c>
      <c r="JAE71" s="1580">
        <f t="shared" ref="JAE71" si="11637">JAE59-JAE69</f>
        <v>0</v>
      </c>
      <c r="JAG71" s="1580">
        <f t="shared" ref="JAG71" si="11638">JAG59-JAG69</f>
        <v>0</v>
      </c>
      <c r="JAI71" s="1580">
        <f t="shared" ref="JAI71" si="11639">JAI59-JAI69</f>
        <v>0</v>
      </c>
      <c r="JAK71" s="1580">
        <f t="shared" ref="JAK71" si="11640">JAK59-JAK69</f>
        <v>0</v>
      </c>
      <c r="JAM71" s="1580">
        <f t="shared" ref="JAM71" si="11641">JAM59-JAM69</f>
        <v>0</v>
      </c>
      <c r="JAO71" s="1580">
        <f t="shared" ref="JAO71" si="11642">JAO59-JAO69</f>
        <v>0</v>
      </c>
      <c r="JAQ71" s="1580">
        <f t="shared" ref="JAQ71" si="11643">JAQ59-JAQ69</f>
        <v>0</v>
      </c>
      <c r="JAS71" s="1580">
        <f t="shared" ref="JAS71" si="11644">JAS59-JAS69</f>
        <v>0</v>
      </c>
      <c r="JAU71" s="1580">
        <f t="shared" ref="JAU71" si="11645">JAU59-JAU69</f>
        <v>0</v>
      </c>
      <c r="JAW71" s="1580">
        <f t="shared" ref="JAW71" si="11646">JAW59-JAW69</f>
        <v>0</v>
      </c>
      <c r="JAY71" s="1580">
        <f t="shared" ref="JAY71" si="11647">JAY59-JAY69</f>
        <v>0</v>
      </c>
      <c r="JBA71" s="1580">
        <f t="shared" ref="JBA71" si="11648">JBA59-JBA69</f>
        <v>0</v>
      </c>
      <c r="JBC71" s="1580">
        <f t="shared" ref="JBC71" si="11649">JBC59-JBC69</f>
        <v>0</v>
      </c>
      <c r="JBE71" s="1580">
        <f t="shared" ref="JBE71" si="11650">JBE59-JBE69</f>
        <v>0</v>
      </c>
      <c r="JBG71" s="1580">
        <f t="shared" ref="JBG71" si="11651">JBG59-JBG69</f>
        <v>0</v>
      </c>
      <c r="JBI71" s="1580">
        <f t="shared" ref="JBI71" si="11652">JBI59-JBI69</f>
        <v>0</v>
      </c>
      <c r="JBK71" s="1580">
        <f t="shared" ref="JBK71" si="11653">JBK59-JBK69</f>
        <v>0</v>
      </c>
      <c r="JBM71" s="1580">
        <f t="shared" ref="JBM71" si="11654">JBM59-JBM69</f>
        <v>0</v>
      </c>
      <c r="JBO71" s="1580">
        <f t="shared" ref="JBO71" si="11655">JBO59-JBO69</f>
        <v>0</v>
      </c>
      <c r="JBQ71" s="1580">
        <f t="shared" ref="JBQ71" si="11656">JBQ59-JBQ69</f>
        <v>0</v>
      </c>
      <c r="JBS71" s="1580">
        <f t="shared" ref="JBS71" si="11657">JBS59-JBS69</f>
        <v>0</v>
      </c>
      <c r="JBU71" s="1580">
        <f t="shared" ref="JBU71" si="11658">JBU59-JBU69</f>
        <v>0</v>
      </c>
      <c r="JBW71" s="1580">
        <f t="shared" ref="JBW71" si="11659">JBW59-JBW69</f>
        <v>0</v>
      </c>
      <c r="JBY71" s="1580">
        <f t="shared" ref="JBY71" si="11660">JBY59-JBY69</f>
        <v>0</v>
      </c>
      <c r="JCA71" s="1580">
        <f t="shared" ref="JCA71" si="11661">JCA59-JCA69</f>
        <v>0</v>
      </c>
      <c r="JCC71" s="1580">
        <f t="shared" ref="JCC71" si="11662">JCC59-JCC69</f>
        <v>0</v>
      </c>
      <c r="JCE71" s="1580">
        <f t="shared" ref="JCE71" si="11663">JCE59-JCE69</f>
        <v>0</v>
      </c>
      <c r="JCG71" s="1580">
        <f t="shared" ref="JCG71" si="11664">JCG59-JCG69</f>
        <v>0</v>
      </c>
      <c r="JCI71" s="1580">
        <f t="shared" ref="JCI71" si="11665">JCI59-JCI69</f>
        <v>0</v>
      </c>
      <c r="JCK71" s="1580">
        <f t="shared" ref="JCK71" si="11666">JCK59-JCK69</f>
        <v>0</v>
      </c>
      <c r="JCM71" s="1580">
        <f t="shared" ref="JCM71" si="11667">JCM59-JCM69</f>
        <v>0</v>
      </c>
      <c r="JCO71" s="1580">
        <f t="shared" ref="JCO71" si="11668">JCO59-JCO69</f>
        <v>0</v>
      </c>
      <c r="JCQ71" s="1580">
        <f t="shared" ref="JCQ71" si="11669">JCQ59-JCQ69</f>
        <v>0</v>
      </c>
      <c r="JCS71" s="1580">
        <f t="shared" ref="JCS71" si="11670">JCS59-JCS69</f>
        <v>0</v>
      </c>
      <c r="JCU71" s="1580">
        <f t="shared" ref="JCU71" si="11671">JCU59-JCU69</f>
        <v>0</v>
      </c>
      <c r="JCW71" s="1580">
        <f t="shared" ref="JCW71" si="11672">JCW59-JCW69</f>
        <v>0</v>
      </c>
      <c r="JCY71" s="1580">
        <f t="shared" ref="JCY71" si="11673">JCY59-JCY69</f>
        <v>0</v>
      </c>
      <c r="JDA71" s="1580">
        <f t="shared" ref="JDA71" si="11674">JDA59-JDA69</f>
        <v>0</v>
      </c>
      <c r="JDC71" s="1580">
        <f t="shared" ref="JDC71" si="11675">JDC59-JDC69</f>
        <v>0</v>
      </c>
      <c r="JDE71" s="1580">
        <f t="shared" ref="JDE71" si="11676">JDE59-JDE69</f>
        <v>0</v>
      </c>
      <c r="JDG71" s="1580">
        <f t="shared" ref="JDG71" si="11677">JDG59-JDG69</f>
        <v>0</v>
      </c>
      <c r="JDI71" s="1580">
        <f t="shared" ref="JDI71" si="11678">JDI59-JDI69</f>
        <v>0</v>
      </c>
      <c r="JDK71" s="1580">
        <f t="shared" ref="JDK71" si="11679">JDK59-JDK69</f>
        <v>0</v>
      </c>
      <c r="JDM71" s="1580">
        <f t="shared" ref="JDM71" si="11680">JDM59-JDM69</f>
        <v>0</v>
      </c>
      <c r="JDO71" s="1580">
        <f t="shared" ref="JDO71" si="11681">JDO59-JDO69</f>
        <v>0</v>
      </c>
      <c r="JDQ71" s="1580">
        <f t="shared" ref="JDQ71" si="11682">JDQ59-JDQ69</f>
        <v>0</v>
      </c>
      <c r="JDS71" s="1580">
        <f t="shared" ref="JDS71" si="11683">JDS59-JDS69</f>
        <v>0</v>
      </c>
      <c r="JDU71" s="1580">
        <f t="shared" ref="JDU71" si="11684">JDU59-JDU69</f>
        <v>0</v>
      </c>
      <c r="JDW71" s="1580">
        <f t="shared" ref="JDW71" si="11685">JDW59-JDW69</f>
        <v>0</v>
      </c>
      <c r="JDY71" s="1580">
        <f t="shared" ref="JDY71" si="11686">JDY59-JDY69</f>
        <v>0</v>
      </c>
      <c r="JEA71" s="1580">
        <f t="shared" ref="JEA71" si="11687">JEA59-JEA69</f>
        <v>0</v>
      </c>
      <c r="JEC71" s="1580">
        <f t="shared" ref="JEC71" si="11688">JEC59-JEC69</f>
        <v>0</v>
      </c>
      <c r="JEE71" s="1580">
        <f t="shared" ref="JEE71" si="11689">JEE59-JEE69</f>
        <v>0</v>
      </c>
      <c r="JEG71" s="1580">
        <f t="shared" ref="JEG71" si="11690">JEG59-JEG69</f>
        <v>0</v>
      </c>
      <c r="JEI71" s="1580">
        <f t="shared" ref="JEI71" si="11691">JEI59-JEI69</f>
        <v>0</v>
      </c>
      <c r="JEK71" s="1580">
        <f t="shared" ref="JEK71" si="11692">JEK59-JEK69</f>
        <v>0</v>
      </c>
      <c r="JEM71" s="1580">
        <f t="shared" ref="JEM71" si="11693">JEM59-JEM69</f>
        <v>0</v>
      </c>
      <c r="JEO71" s="1580">
        <f t="shared" ref="JEO71" si="11694">JEO59-JEO69</f>
        <v>0</v>
      </c>
      <c r="JEQ71" s="1580">
        <f t="shared" ref="JEQ71" si="11695">JEQ59-JEQ69</f>
        <v>0</v>
      </c>
      <c r="JES71" s="1580">
        <f t="shared" ref="JES71" si="11696">JES59-JES69</f>
        <v>0</v>
      </c>
      <c r="JEU71" s="1580">
        <f t="shared" ref="JEU71" si="11697">JEU59-JEU69</f>
        <v>0</v>
      </c>
      <c r="JEW71" s="1580">
        <f t="shared" ref="JEW71" si="11698">JEW59-JEW69</f>
        <v>0</v>
      </c>
      <c r="JEY71" s="1580">
        <f t="shared" ref="JEY71" si="11699">JEY59-JEY69</f>
        <v>0</v>
      </c>
      <c r="JFA71" s="1580">
        <f t="shared" ref="JFA71" si="11700">JFA59-JFA69</f>
        <v>0</v>
      </c>
      <c r="JFC71" s="1580">
        <f t="shared" ref="JFC71" si="11701">JFC59-JFC69</f>
        <v>0</v>
      </c>
      <c r="JFE71" s="1580">
        <f t="shared" ref="JFE71" si="11702">JFE59-JFE69</f>
        <v>0</v>
      </c>
      <c r="JFG71" s="1580">
        <f t="shared" ref="JFG71" si="11703">JFG59-JFG69</f>
        <v>0</v>
      </c>
      <c r="JFI71" s="1580">
        <f t="shared" ref="JFI71" si="11704">JFI59-JFI69</f>
        <v>0</v>
      </c>
      <c r="JFK71" s="1580">
        <f t="shared" ref="JFK71" si="11705">JFK59-JFK69</f>
        <v>0</v>
      </c>
      <c r="JFM71" s="1580">
        <f t="shared" ref="JFM71" si="11706">JFM59-JFM69</f>
        <v>0</v>
      </c>
      <c r="JFO71" s="1580">
        <f t="shared" ref="JFO71" si="11707">JFO59-JFO69</f>
        <v>0</v>
      </c>
      <c r="JFQ71" s="1580">
        <f t="shared" ref="JFQ71" si="11708">JFQ59-JFQ69</f>
        <v>0</v>
      </c>
      <c r="JFS71" s="1580">
        <f t="shared" ref="JFS71" si="11709">JFS59-JFS69</f>
        <v>0</v>
      </c>
      <c r="JFU71" s="1580">
        <f t="shared" ref="JFU71" si="11710">JFU59-JFU69</f>
        <v>0</v>
      </c>
      <c r="JFW71" s="1580">
        <f t="shared" ref="JFW71" si="11711">JFW59-JFW69</f>
        <v>0</v>
      </c>
      <c r="JFY71" s="1580">
        <f t="shared" ref="JFY71" si="11712">JFY59-JFY69</f>
        <v>0</v>
      </c>
      <c r="JGA71" s="1580">
        <f t="shared" ref="JGA71" si="11713">JGA59-JGA69</f>
        <v>0</v>
      </c>
      <c r="JGC71" s="1580">
        <f t="shared" ref="JGC71" si="11714">JGC59-JGC69</f>
        <v>0</v>
      </c>
      <c r="JGE71" s="1580">
        <f t="shared" ref="JGE71" si="11715">JGE59-JGE69</f>
        <v>0</v>
      </c>
      <c r="JGG71" s="1580">
        <f t="shared" ref="JGG71" si="11716">JGG59-JGG69</f>
        <v>0</v>
      </c>
      <c r="JGI71" s="1580">
        <f t="shared" ref="JGI71" si="11717">JGI59-JGI69</f>
        <v>0</v>
      </c>
      <c r="JGK71" s="1580">
        <f t="shared" ref="JGK71" si="11718">JGK59-JGK69</f>
        <v>0</v>
      </c>
      <c r="JGM71" s="1580">
        <f t="shared" ref="JGM71" si="11719">JGM59-JGM69</f>
        <v>0</v>
      </c>
      <c r="JGO71" s="1580">
        <f t="shared" ref="JGO71" si="11720">JGO59-JGO69</f>
        <v>0</v>
      </c>
      <c r="JGQ71" s="1580">
        <f t="shared" ref="JGQ71" si="11721">JGQ59-JGQ69</f>
        <v>0</v>
      </c>
      <c r="JGS71" s="1580">
        <f t="shared" ref="JGS71" si="11722">JGS59-JGS69</f>
        <v>0</v>
      </c>
      <c r="JGU71" s="1580">
        <f t="shared" ref="JGU71" si="11723">JGU59-JGU69</f>
        <v>0</v>
      </c>
      <c r="JGW71" s="1580">
        <f t="shared" ref="JGW71" si="11724">JGW59-JGW69</f>
        <v>0</v>
      </c>
      <c r="JGY71" s="1580">
        <f t="shared" ref="JGY71" si="11725">JGY59-JGY69</f>
        <v>0</v>
      </c>
      <c r="JHA71" s="1580">
        <f t="shared" ref="JHA71" si="11726">JHA59-JHA69</f>
        <v>0</v>
      </c>
      <c r="JHC71" s="1580">
        <f t="shared" ref="JHC71" si="11727">JHC59-JHC69</f>
        <v>0</v>
      </c>
      <c r="JHE71" s="1580">
        <f t="shared" ref="JHE71" si="11728">JHE59-JHE69</f>
        <v>0</v>
      </c>
      <c r="JHG71" s="1580">
        <f t="shared" ref="JHG71" si="11729">JHG59-JHG69</f>
        <v>0</v>
      </c>
      <c r="JHI71" s="1580">
        <f t="shared" ref="JHI71" si="11730">JHI59-JHI69</f>
        <v>0</v>
      </c>
      <c r="JHK71" s="1580">
        <f t="shared" ref="JHK71" si="11731">JHK59-JHK69</f>
        <v>0</v>
      </c>
      <c r="JHM71" s="1580">
        <f t="shared" ref="JHM71" si="11732">JHM59-JHM69</f>
        <v>0</v>
      </c>
      <c r="JHO71" s="1580">
        <f t="shared" ref="JHO71" si="11733">JHO59-JHO69</f>
        <v>0</v>
      </c>
      <c r="JHQ71" s="1580">
        <f t="shared" ref="JHQ71" si="11734">JHQ59-JHQ69</f>
        <v>0</v>
      </c>
      <c r="JHS71" s="1580">
        <f t="shared" ref="JHS71" si="11735">JHS59-JHS69</f>
        <v>0</v>
      </c>
      <c r="JHU71" s="1580">
        <f t="shared" ref="JHU71" si="11736">JHU59-JHU69</f>
        <v>0</v>
      </c>
      <c r="JHW71" s="1580">
        <f t="shared" ref="JHW71" si="11737">JHW59-JHW69</f>
        <v>0</v>
      </c>
      <c r="JHY71" s="1580">
        <f t="shared" ref="JHY71" si="11738">JHY59-JHY69</f>
        <v>0</v>
      </c>
      <c r="JIA71" s="1580">
        <f t="shared" ref="JIA71" si="11739">JIA59-JIA69</f>
        <v>0</v>
      </c>
      <c r="JIC71" s="1580">
        <f t="shared" ref="JIC71" si="11740">JIC59-JIC69</f>
        <v>0</v>
      </c>
      <c r="JIE71" s="1580">
        <f t="shared" ref="JIE71" si="11741">JIE59-JIE69</f>
        <v>0</v>
      </c>
      <c r="JIG71" s="1580">
        <f t="shared" ref="JIG71" si="11742">JIG59-JIG69</f>
        <v>0</v>
      </c>
      <c r="JII71" s="1580">
        <f t="shared" ref="JII71" si="11743">JII59-JII69</f>
        <v>0</v>
      </c>
      <c r="JIK71" s="1580">
        <f t="shared" ref="JIK71" si="11744">JIK59-JIK69</f>
        <v>0</v>
      </c>
      <c r="JIM71" s="1580">
        <f t="shared" ref="JIM71" si="11745">JIM59-JIM69</f>
        <v>0</v>
      </c>
      <c r="JIO71" s="1580">
        <f t="shared" ref="JIO71" si="11746">JIO59-JIO69</f>
        <v>0</v>
      </c>
      <c r="JIQ71" s="1580">
        <f t="shared" ref="JIQ71" si="11747">JIQ59-JIQ69</f>
        <v>0</v>
      </c>
      <c r="JIS71" s="1580">
        <f t="shared" ref="JIS71" si="11748">JIS59-JIS69</f>
        <v>0</v>
      </c>
      <c r="JIU71" s="1580">
        <f t="shared" ref="JIU71" si="11749">JIU59-JIU69</f>
        <v>0</v>
      </c>
      <c r="JIW71" s="1580">
        <f t="shared" ref="JIW71" si="11750">JIW59-JIW69</f>
        <v>0</v>
      </c>
      <c r="JIY71" s="1580">
        <f t="shared" ref="JIY71" si="11751">JIY59-JIY69</f>
        <v>0</v>
      </c>
      <c r="JJA71" s="1580">
        <f t="shared" ref="JJA71" si="11752">JJA59-JJA69</f>
        <v>0</v>
      </c>
      <c r="JJC71" s="1580">
        <f t="shared" ref="JJC71" si="11753">JJC59-JJC69</f>
        <v>0</v>
      </c>
      <c r="JJE71" s="1580">
        <f t="shared" ref="JJE71" si="11754">JJE59-JJE69</f>
        <v>0</v>
      </c>
      <c r="JJG71" s="1580">
        <f t="shared" ref="JJG71" si="11755">JJG59-JJG69</f>
        <v>0</v>
      </c>
      <c r="JJI71" s="1580">
        <f t="shared" ref="JJI71" si="11756">JJI59-JJI69</f>
        <v>0</v>
      </c>
      <c r="JJK71" s="1580">
        <f t="shared" ref="JJK71" si="11757">JJK59-JJK69</f>
        <v>0</v>
      </c>
      <c r="JJM71" s="1580">
        <f t="shared" ref="JJM71" si="11758">JJM59-JJM69</f>
        <v>0</v>
      </c>
      <c r="JJO71" s="1580">
        <f t="shared" ref="JJO71" si="11759">JJO59-JJO69</f>
        <v>0</v>
      </c>
      <c r="JJQ71" s="1580">
        <f t="shared" ref="JJQ71" si="11760">JJQ59-JJQ69</f>
        <v>0</v>
      </c>
      <c r="JJS71" s="1580">
        <f t="shared" ref="JJS71" si="11761">JJS59-JJS69</f>
        <v>0</v>
      </c>
      <c r="JJU71" s="1580">
        <f t="shared" ref="JJU71" si="11762">JJU59-JJU69</f>
        <v>0</v>
      </c>
      <c r="JJW71" s="1580">
        <f t="shared" ref="JJW71" si="11763">JJW59-JJW69</f>
        <v>0</v>
      </c>
      <c r="JJY71" s="1580">
        <f t="shared" ref="JJY71" si="11764">JJY59-JJY69</f>
        <v>0</v>
      </c>
      <c r="JKA71" s="1580">
        <f t="shared" ref="JKA71" si="11765">JKA59-JKA69</f>
        <v>0</v>
      </c>
      <c r="JKC71" s="1580">
        <f t="shared" ref="JKC71" si="11766">JKC59-JKC69</f>
        <v>0</v>
      </c>
      <c r="JKE71" s="1580">
        <f t="shared" ref="JKE71" si="11767">JKE59-JKE69</f>
        <v>0</v>
      </c>
      <c r="JKG71" s="1580">
        <f t="shared" ref="JKG71" si="11768">JKG59-JKG69</f>
        <v>0</v>
      </c>
      <c r="JKI71" s="1580">
        <f t="shared" ref="JKI71" si="11769">JKI59-JKI69</f>
        <v>0</v>
      </c>
      <c r="JKK71" s="1580">
        <f t="shared" ref="JKK71" si="11770">JKK59-JKK69</f>
        <v>0</v>
      </c>
      <c r="JKM71" s="1580">
        <f t="shared" ref="JKM71" si="11771">JKM59-JKM69</f>
        <v>0</v>
      </c>
      <c r="JKO71" s="1580">
        <f t="shared" ref="JKO71" si="11772">JKO59-JKO69</f>
        <v>0</v>
      </c>
      <c r="JKQ71" s="1580">
        <f t="shared" ref="JKQ71" si="11773">JKQ59-JKQ69</f>
        <v>0</v>
      </c>
      <c r="JKS71" s="1580">
        <f t="shared" ref="JKS71" si="11774">JKS59-JKS69</f>
        <v>0</v>
      </c>
      <c r="JKU71" s="1580">
        <f t="shared" ref="JKU71" si="11775">JKU59-JKU69</f>
        <v>0</v>
      </c>
      <c r="JKW71" s="1580">
        <f t="shared" ref="JKW71" si="11776">JKW59-JKW69</f>
        <v>0</v>
      </c>
      <c r="JKY71" s="1580">
        <f t="shared" ref="JKY71" si="11777">JKY59-JKY69</f>
        <v>0</v>
      </c>
      <c r="JLA71" s="1580">
        <f t="shared" ref="JLA71" si="11778">JLA59-JLA69</f>
        <v>0</v>
      </c>
      <c r="JLC71" s="1580">
        <f t="shared" ref="JLC71" si="11779">JLC59-JLC69</f>
        <v>0</v>
      </c>
      <c r="JLE71" s="1580">
        <f t="shared" ref="JLE71" si="11780">JLE59-JLE69</f>
        <v>0</v>
      </c>
      <c r="JLG71" s="1580">
        <f t="shared" ref="JLG71" si="11781">JLG59-JLG69</f>
        <v>0</v>
      </c>
      <c r="JLI71" s="1580">
        <f t="shared" ref="JLI71" si="11782">JLI59-JLI69</f>
        <v>0</v>
      </c>
      <c r="JLK71" s="1580">
        <f t="shared" ref="JLK71" si="11783">JLK59-JLK69</f>
        <v>0</v>
      </c>
      <c r="JLM71" s="1580">
        <f t="shared" ref="JLM71" si="11784">JLM59-JLM69</f>
        <v>0</v>
      </c>
      <c r="JLO71" s="1580">
        <f t="shared" ref="JLO71" si="11785">JLO59-JLO69</f>
        <v>0</v>
      </c>
      <c r="JLQ71" s="1580">
        <f t="shared" ref="JLQ71" si="11786">JLQ59-JLQ69</f>
        <v>0</v>
      </c>
      <c r="JLS71" s="1580">
        <f t="shared" ref="JLS71" si="11787">JLS59-JLS69</f>
        <v>0</v>
      </c>
      <c r="JLU71" s="1580">
        <f t="shared" ref="JLU71" si="11788">JLU59-JLU69</f>
        <v>0</v>
      </c>
      <c r="JLW71" s="1580">
        <f t="shared" ref="JLW71" si="11789">JLW59-JLW69</f>
        <v>0</v>
      </c>
      <c r="JLY71" s="1580">
        <f t="shared" ref="JLY71" si="11790">JLY59-JLY69</f>
        <v>0</v>
      </c>
      <c r="JMA71" s="1580">
        <f t="shared" ref="JMA71" si="11791">JMA59-JMA69</f>
        <v>0</v>
      </c>
      <c r="JMC71" s="1580">
        <f t="shared" ref="JMC71" si="11792">JMC59-JMC69</f>
        <v>0</v>
      </c>
      <c r="JME71" s="1580">
        <f t="shared" ref="JME71" si="11793">JME59-JME69</f>
        <v>0</v>
      </c>
      <c r="JMG71" s="1580">
        <f t="shared" ref="JMG71" si="11794">JMG59-JMG69</f>
        <v>0</v>
      </c>
      <c r="JMI71" s="1580">
        <f t="shared" ref="JMI71" si="11795">JMI59-JMI69</f>
        <v>0</v>
      </c>
      <c r="JMK71" s="1580">
        <f t="shared" ref="JMK71" si="11796">JMK59-JMK69</f>
        <v>0</v>
      </c>
      <c r="JMM71" s="1580">
        <f t="shared" ref="JMM71" si="11797">JMM59-JMM69</f>
        <v>0</v>
      </c>
      <c r="JMO71" s="1580">
        <f t="shared" ref="JMO71" si="11798">JMO59-JMO69</f>
        <v>0</v>
      </c>
      <c r="JMQ71" s="1580">
        <f t="shared" ref="JMQ71" si="11799">JMQ59-JMQ69</f>
        <v>0</v>
      </c>
      <c r="JMS71" s="1580">
        <f t="shared" ref="JMS71" si="11800">JMS59-JMS69</f>
        <v>0</v>
      </c>
      <c r="JMU71" s="1580">
        <f t="shared" ref="JMU71" si="11801">JMU59-JMU69</f>
        <v>0</v>
      </c>
      <c r="JMW71" s="1580">
        <f t="shared" ref="JMW71" si="11802">JMW59-JMW69</f>
        <v>0</v>
      </c>
      <c r="JMY71" s="1580">
        <f t="shared" ref="JMY71" si="11803">JMY59-JMY69</f>
        <v>0</v>
      </c>
      <c r="JNA71" s="1580">
        <f t="shared" ref="JNA71" si="11804">JNA59-JNA69</f>
        <v>0</v>
      </c>
      <c r="JNC71" s="1580">
        <f t="shared" ref="JNC71" si="11805">JNC59-JNC69</f>
        <v>0</v>
      </c>
      <c r="JNE71" s="1580">
        <f t="shared" ref="JNE71" si="11806">JNE59-JNE69</f>
        <v>0</v>
      </c>
      <c r="JNG71" s="1580">
        <f t="shared" ref="JNG71" si="11807">JNG59-JNG69</f>
        <v>0</v>
      </c>
      <c r="JNI71" s="1580">
        <f t="shared" ref="JNI71" si="11808">JNI59-JNI69</f>
        <v>0</v>
      </c>
      <c r="JNK71" s="1580">
        <f t="shared" ref="JNK71" si="11809">JNK59-JNK69</f>
        <v>0</v>
      </c>
      <c r="JNM71" s="1580">
        <f t="shared" ref="JNM71" si="11810">JNM59-JNM69</f>
        <v>0</v>
      </c>
      <c r="JNO71" s="1580">
        <f t="shared" ref="JNO71" si="11811">JNO59-JNO69</f>
        <v>0</v>
      </c>
      <c r="JNQ71" s="1580">
        <f t="shared" ref="JNQ71" si="11812">JNQ59-JNQ69</f>
        <v>0</v>
      </c>
      <c r="JNS71" s="1580">
        <f t="shared" ref="JNS71" si="11813">JNS59-JNS69</f>
        <v>0</v>
      </c>
      <c r="JNU71" s="1580">
        <f t="shared" ref="JNU71" si="11814">JNU59-JNU69</f>
        <v>0</v>
      </c>
      <c r="JNW71" s="1580">
        <f t="shared" ref="JNW71" si="11815">JNW59-JNW69</f>
        <v>0</v>
      </c>
      <c r="JNY71" s="1580">
        <f t="shared" ref="JNY71" si="11816">JNY59-JNY69</f>
        <v>0</v>
      </c>
      <c r="JOA71" s="1580">
        <f t="shared" ref="JOA71" si="11817">JOA59-JOA69</f>
        <v>0</v>
      </c>
      <c r="JOC71" s="1580">
        <f t="shared" ref="JOC71" si="11818">JOC59-JOC69</f>
        <v>0</v>
      </c>
      <c r="JOE71" s="1580">
        <f t="shared" ref="JOE71" si="11819">JOE59-JOE69</f>
        <v>0</v>
      </c>
      <c r="JOG71" s="1580">
        <f t="shared" ref="JOG71" si="11820">JOG59-JOG69</f>
        <v>0</v>
      </c>
      <c r="JOI71" s="1580">
        <f t="shared" ref="JOI71" si="11821">JOI59-JOI69</f>
        <v>0</v>
      </c>
      <c r="JOK71" s="1580">
        <f t="shared" ref="JOK71" si="11822">JOK59-JOK69</f>
        <v>0</v>
      </c>
      <c r="JOM71" s="1580">
        <f t="shared" ref="JOM71" si="11823">JOM59-JOM69</f>
        <v>0</v>
      </c>
      <c r="JOO71" s="1580">
        <f t="shared" ref="JOO71" si="11824">JOO59-JOO69</f>
        <v>0</v>
      </c>
      <c r="JOQ71" s="1580">
        <f t="shared" ref="JOQ71" si="11825">JOQ59-JOQ69</f>
        <v>0</v>
      </c>
      <c r="JOS71" s="1580">
        <f t="shared" ref="JOS71" si="11826">JOS59-JOS69</f>
        <v>0</v>
      </c>
      <c r="JOU71" s="1580">
        <f t="shared" ref="JOU71" si="11827">JOU59-JOU69</f>
        <v>0</v>
      </c>
      <c r="JOW71" s="1580">
        <f t="shared" ref="JOW71" si="11828">JOW59-JOW69</f>
        <v>0</v>
      </c>
      <c r="JOY71" s="1580">
        <f t="shared" ref="JOY71" si="11829">JOY59-JOY69</f>
        <v>0</v>
      </c>
      <c r="JPA71" s="1580">
        <f t="shared" ref="JPA71" si="11830">JPA59-JPA69</f>
        <v>0</v>
      </c>
      <c r="JPC71" s="1580">
        <f t="shared" ref="JPC71" si="11831">JPC59-JPC69</f>
        <v>0</v>
      </c>
      <c r="JPE71" s="1580">
        <f t="shared" ref="JPE71" si="11832">JPE59-JPE69</f>
        <v>0</v>
      </c>
      <c r="JPG71" s="1580">
        <f t="shared" ref="JPG71" si="11833">JPG59-JPG69</f>
        <v>0</v>
      </c>
      <c r="JPI71" s="1580">
        <f t="shared" ref="JPI71" si="11834">JPI59-JPI69</f>
        <v>0</v>
      </c>
      <c r="JPK71" s="1580">
        <f t="shared" ref="JPK71" si="11835">JPK59-JPK69</f>
        <v>0</v>
      </c>
      <c r="JPM71" s="1580">
        <f t="shared" ref="JPM71" si="11836">JPM59-JPM69</f>
        <v>0</v>
      </c>
      <c r="JPO71" s="1580">
        <f t="shared" ref="JPO71" si="11837">JPO59-JPO69</f>
        <v>0</v>
      </c>
      <c r="JPQ71" s="1580">
        <f t="shared" ref="JPQ71" si="11838">JPQ59-JPQ69</f>
        <v>0</v>
      </c>
      <c r="JPS71" s="1580">
        <f t="shared" ref="JPS71" si="11839">JPS59-JPS69</f>
        <v>0</v>
      </c>
      <c r="JPU71" s="1580">
        <f t="shared" ref="JPU71" si="11840">JPU59-JPU69</f>
        <v>0</v>
      </c>
      <c r="JPW71" s="1580">
        <f t="shared" ref="JPW71" si="11841">JPW59-JPW69</f>
        <v>0</v>
      </c>
      <c r="JPY71" s="1580">
        <f t="shared" ref="JPY71" si="11842">JPY59-JPY69</f>
        <v>0</v>
      </c>
      <c r="JQA71" s="1580">
        <f t="shared" ref="JQA71" si="11843">JQA59-JQA69</f>
        <v>0</v>
      </c>
      <c r="JQC71" s="1580">
        <f t="shared" ref="JQC71" si="11844">JQC59-JQC69</f>
        <v>0</v>
      </c>
      <c r="JQE71" s="1580">
        <f t="shared" ref="JQE71" si="11845">JQE59-JQE69</f>
        <v>0</v>
      </c>
      <c r="JQG71" s="1580">
        <f t="shared" ref="JQG71" si="11846">JQG59-JQG69</f>
        <v>0</v>
      </c>
      <c r="JQI71" s="1580">
        <f t="shared" ref="JQI71" si="11847">JQI59-JQI69</f>
        <v>0</v>
      </c>
      <c r="JQK71" s="1580">
        <f t="shared" ref="JQK71" si="11848">JQK59-JQK69</f>
        <v>0</v>
      </c>
      <c r="JQM71" s="1580">
        <f t="shared" ref="JQM71" si="11849">JQM59-JQM69</f>
        <v>0</v>
      </c>
      <c r="JQO71" s="1580">
        <f t="shared" ref="JQO71" si="11850">JQO59-JQO69</f>
        <v>0</v>
      </c>
      <c r="JQQ71" s="1580">
        <f t="shared" ref="JQQ71" si="11851">JQQ59-JQQ69</f>
        <v>0</v>
      </c>
      <c r="JQS71" s="1580">
        <f t="shared" ref="JQS71" si="11852">JQS59-JQS69</f>
        <v>0</v>
      </c>
      <c r="JQU71" s="1580">
        <f t="shared" ref="JQU71" si="11853">JQU59-JQU69</f>
        <v>0</v>
      </c>
      <c r="JQW71" s="1580">
        <f t="shared" ref="JQW71" si="11854">JQW59-JQW69</f>
        <v>0</v>
      </c>
      <c r="JQY71" s="1580">
        <f t="shared" ref="JQY71" si="11855">JQY59-JQY69</f>
        <v>0</v>
      </c>
      <c r="JRA71" s="1580">
        <f t="shared" ref="JRA71" si="11856">JRA59-JRA69</f>
        <v>0</v>
      </c>
      <c r="JRC71" s="1580">
        <f t="shared" ref="JRC71" si="11857">JRC59-JRC69</f>
        <v>0</v>
      </c>
      <c r="JRE71" s="1580">
        <f t="shared" ref="JRE71" si="11858">JRE59-JRE69</f>
        <v>0</v>
      </c>
      <c r="JRG71" s="1580">
        <f t="shared" ref="JRG71" si="11859">JRG59-JRG69</f>
        <v>0</v>
      </c>
      <c r="JRI71" s="1580">
        <f t="shared" ref="JRI71" si="11860">JRI59-JRI69</f>
        <v>0</v>
      </c>
      <c r="JRK71" s="1580">
        <f t="shared" ref="JRK71" si="11861">JRK59-JRK69</f>
        <v>0</v>
      </c>
      <c r="JRM71" s="1580">
        <f t="shared" ref="JRM71" si="11862">JRM59-JRM69</f>
        <v>0</v>
      </c>
      <c r="JRO71" s="1580">
        <f t="shared" ref="JRO71" si="11863">JRO59-JRO69</f>
        <v>0</v>
      </c>
      <c r="JRQ71" s="1580">
        <f t="shared" ref="JRQ71" si="11864">JRQ59-JRQ69</f>
        <v>0</v>
      </c>
      <c r="JRS71" s="1580">
        <f t="shared" ref="JRS71" si="11865">JRS59-JRS69</f>
        <v>0</v>
      </c>
      <c r="JRU71" s="1580">
        <f t="shared" ref="JRU71" si="11866">JRU59-JRU69</f>
        <v>0</v>
      </c>
      <c r="JRW71" s="1580">
        <f t="shared" ref="JRW71" si="11867">JRW59-JRW69</f>
        <v>0</v>
      </c>
      <c r="JRY71" s="1580">
        <f t="shared" ref="JRY71" si="11868">JRY59-JRY69</f>
        <v>0</v>
      </c>
      <c r="JSA71" s="1580">
        <f t="shared" ref="JSA71" si="11869">JSA59-JSA69</f>
        <v>0</v>
      </c>
      <c r="JSC71" s="1580">
        <f t="shared" ref="JSC71" si="11870">JSC59-JSC69</f>
        <v>0</v>
      </c>
      <c r="JSE71" s="1580">
        <f t="shared" ref="JSE71" si="11871">JSE59-JSE69</f>
        <v>0</v>
      </c>
      <c r="JSG71" s="1580">
        <f t="shared" ref="JSG71" si="11872">JSG59-JSG69</f>
        <v>0</v>
      </c>
      <c r="JSI71" s="1580">
        <f t="shared" ref="JSI71" si="11873">JSI59-JSI69</f>
        <v>0</v>
      </c>
      <c r="JSK71" s="1580">
        <f t="shared" ref="JSK71" si="11874">JSK59-JSK69</f>
        <v>0</v>
      </c>
      <c r="JSM71" s="1580">
        <f t="shared" ref="JSM71" si="11875">JSM59-JSM69</f>
        <v>0</v>
      </c>
      <c r="JSO71" s="1580">
        <f t="shared" ref="JSO71" si="11876">JSO59-JSO69</f>
        <v>0</v>
      </c>
      <c r="JSQ71" s="1580">
        <f t="shared" ref="JSQ71" si="11877">JSQ59-JSQ69</f>
        <v>0</v>
      </c>
      <c r="JSS71" s="1580">
        <f t="shared" ref="JSS71" si="11878">JSS59-JSS69</f>
        <v>0</v>
      </c>
      <c r="JSU71" s="1580">
        <f t="shared" ref="JSU71" si="11879">JSU59-JSU69</f>
        <v>0</v>
      </c>
      <c r="JSW71" s="1580">
        <f t="shared" ref="JSW71" si="11880">JSW59-JSW69</f>
        <v>0</v>
      </c>
      <c r="JSY71" s="1580">
        <f t="shared" ref="JSY71" si="11881">JSY59-JSY69</f>
        <v>0</v>
      </c>
      <c r="JTA71" s="1580">
        <f t="shared" ref="JTA71" si="11882">JTA59-JTA69</f>
        <v>0</v>
      </c>
      <c r="JTC71" s="1580">
        <f t="shared" ref="JTC71" si="11883">JTC59-JTC69</f>
        <v>0</v>
      </c>
      <c r="JTE71" s="1580">
        <f t="shared" ref="JTE71" si="11884">JTE59-JTE69</f>
        <v>0</v>
      </c>
      <c r="JTG71" s="1580">
        <f t="shared" ref="JTG71" si="11885">JTG59-JTG69</f>
        <v>0</v>
      </c>
      <c r="JTI71" s="1580">
        <f t="shared" ref="JTI71" si="11886">JTI59-JTI69</f>
        <v>0</v>
      </c>
      <c r="JTK71" s="1580">
        <f t="shared" ref="JTK71" si="11887">JTK59-JTK69</f>
        <v>0</v>
      </c>
      <c r="JTM71" s="1580">
        <f t="shared" ref="JTM71" si="11888">JTM59-JTM69</f>
        <v>0</v>
      </c>
      <c r="JTO71" s="1580">
        <f t="shared" ref="JTO71" si="11889">JTO59-JTO69</f>
        <v>0</v>
      </c>
      <c r="JTQ71" s="1580">
        <f t="shared" ref="JTQ71" si="11890">JTQ59-JTQ69</f>
        <v>0</v>
      </c>
      <c r="JTS71" s="1580">
        <f t="shared" ref="JTS71" si="11891">JTS59-JTS69</f>
        <v>0</v>
      </c>
      <c r="JTU71" s="1580">
        <f t="shared" ref="JTU71" si="11892">JTU59-JTU69</f>
        <v>0</v>
      </c>
      <c r="JTW71" s="1580">
        <f t="shared" ref="JTW71" si="11893">JTW59-JTW69</f>
        <v>0</v>
      </c>
      <c r="JTY71" s="1580">
        <f t="shared" ref="JTY71" si="11894">JTY59-JTY69</f>
        <v>0</v>
      </c>
      <c r="JUA71" s="1580">
        <f t="shared" ref="JUA71" si="11895">JUA59-JUA69</f>
        <v>0</v>
      </c>
      <c r="JUC71" s="1580">
        <f t="shared" ref="JUC71" si="11896">JUC59-JUC69</f>
        <v>0</v>
      </c>
      <c r="JUE71" s="1580">
        <f t="shared" ref="JUE71" si="11897">JUE59-JUE69</f>
        <v>0</v>
      </c>
      <c r="JUG71" s="1580">
        <f t="shared" ref="JUG71" si="11898">JUG59-JUG69</f>
        <v>0</v>
      </c>
      <c r="JUI71" s="1580">
        <f t="shared" ref="JUI71" si="11899">JUI59-JUI69</f>
        <v>0</v>
      </c>
      <c r="JUK71" s="1580">
        <f t="shared" ref="JUK71" si="11900">JUK59-JUK69</f>
        <v>0</v>
      </c>
      <c r="JUM71" s="1580">
        <f t="shared" ref="JUM71" si="11901">JUM59-JUM69</f>
        <v>0</v>
      </c>
      <c r="JUO71" s="1580">
        <f t="shared" ref="JUO71" si="11902">JUO59-JUO69</f>
        <v>0</v>
      </c>
      <c r="JUQ71" s="1580">
        <f t="shared" ref="JUQ71" si="11903">JUQ59-JUQ69</f>
        <v>0</v>
      </c>
      <c r="JUS71" s="1580">
        <f t="shared" ref="JUS71" si="11904">JUS59-JUS69</f>
        <v>0</v>
      </c>
      <c r="JUU71" s="1580">
        <f t="shared" ref="JUU71" si="11905">JUU59-JUU69</f>
        <v>0</v>
      </c>
      <c r="JUW71" s="1580">
        <f t="shared" ref="JUW71" si="11906">JUW59-JUW69</f>
        <v>0</v>
      </c>
      <c r="JUY71" s="1580">
        <f t="shared" ref="JUY71" si="11907">JUY59-JUY69</f>
        <v>0</v>
      </c>
      <c r="JVA71" s="1580">
        <f t="shared" ref="JVA71" si="11908">JVA59-JVA69</f>
        <v>0</v>
      </c>
      <c r="JVC71" s="1580">
        <f t="shared" ref="JVC71" si="11909">JVC59-JVC69</f>
        <v>0</v>
      </c>
      <c r="JVE71" s="1580">
        <f t="shared" ref="JVE71" si="11910">JVE59-JVE69</f>
        <v>0</v>
      </c>
      <c r="JVG71" s="1580">
        <f t="shared" ref="JVG71" si="11911">JVG59-JVG69</f>
        <v>0</v>
      </c>
      <c r="JVI71" s="1580">
        <f t="shared" ref="JVI71" si="11912">JVI59-JVI69</f>
        <v>0</v>
      </c>
      <c r="JVK71" s="1580">
        <f t="shared" ref="JVK71" si="11913">JVK59-JVK69</f>
        <v>0</v>
      </c>
      <c r="JVM71" s="1580">
        <f t="shared" ref="JVM71" si="11914">JVM59-JVM69</f>
        <v>0</v>
      </c>
      <c r="JVO71" s="1580">
        <f t="shared" ref="JVO71" si="11915">JVO59-JVO69</f>
        <v>0</v>
      </c>
      <c r="JVQ71" s="1580">
        <f t="shared" ref="JVQ71" si="11916">JVQ59-JVQ69</f>
        <v>0</v>
      </c>
      <c r="JVS71" s="1580">
        <f t="shared" ref="JVS71" si="11917">JVS59-JVS69</f>
        <v>0</v>
      </c>
      <c r="JVU71" s="1580">
        <f t="shared" ref="JVU71" si="11918">JVU59-JVU69</f>
        <v>0</v>
      </c>
      <c r="JVW71" s="1580">
        <f t="shared" ref="JVW71" si="11919">JVW59-JVW69</f>
        <v>0</v>
      </c>
      <c r="JVY71" s="1580">
        <f t="shared" ref="JVY71" si="11920">JVY59-JVY69</f>
        <v>0</v>
      </c>
      <c r="JWA71" s="1580">
        <f t="shared" ref="JWA71" si="11921">JWA59-JWA69</f>
        <v>0</v>
      </c>
      <c r="JWC71" s="1580">
        <f t="shared" ref="JWC71" si="11922">JWC59-JWC69</f>
        <v>0</v>
      </c>
      <c r="JWE71" s="1580">
        <f t="shared" ref="JWE71" si="11923">JWE59-JWE69</f>
        <v>0</v>
      </c>
      <c r="JWG71" s="1580">
        <f t="shared" ref="JWG71" si="11924">JWG59-JWG69</f>
        <v>0</v>
      </c>
      <c r="JWI71" s="1580">
        <f t="shared" ref="JWI71" si="11925">JWI59-JWI69</f>
        <v>0</v>
      </c>
      <c r="JWK71" s="1580">
        <f t="shared" ref="JWK71" si="11926">JWK59-JWK69</f>
        <v>0</v>
      </c>
      <c r="JWM71" s="1580">
        <f t="shared" ref="JWM71" si="11927">JWM59-JWM69</f>
        <v>0</v>
      </c>
      <c r="JWO71" s="1580">
        <f t="shared" ref="JWO71" si="11928">JWO59-JWO69</f>
        <v>0</v>
      </c>
      <c r="JWQ71" s="1580">
        <f t="shared" ref="JWQ71" si="11929">JWQ59-JWQ69</f>
        <v>0</v>
      </c>
      <c r="JWS71" s="1580">
        <f t="shared" ref="JWS71" si="11930">JWS59-JWS69</f>
        <v>0</v>
      </c>
      <c r="JWU71" s="1580">
        <f t="shared" ref="JWU71" si="11931">JWU59-JWU69</f>
        <v>0</v>
      </c>
      <c r="JWW71" s="1580">
        <f t="shared" ref="JWW71" si="11932">JWW59-JWW69</f>
        <v>0</v>
      </c>
      <c r="JWY71" s="1580">
        <f t="shared" ref="JWY71" si="11933">JWY59-JWY69</f>
        <v>0</v>
      </c>
      <c r="JXA71" s="1580">
        <f t="shared" ref="JXA71" si="11934">JXA59-JXA69</f>
        <v>0</v>
      </c>
      <c r="JXC71" s="1580">
        <f t="shared" ref="JXC71" si="11935">JXC59-JXC69</f>
        <v>0</v>
      </c>
      <c r="JXE71" s="1580">
        <f t="shared" ref="JXE71" si="11936">JXE59-JXE69</f>
        <v>0</v>
      </c>
      <c r="JXG71" s="1580">
        <f t="shared" ref="JXG71" si="11937">JXG59-JXG69</f>
        <v>0</v>
      </c>
      <c r="JXI71" s="1580">
        <f t="shared" ref="JXI71" si="11938">JXI59-JXI69</f>
        <v>0</v>
      </c>
      <c r="JXK71" s="1580">
        <f t="shared" ref="JXK71" si="11939">JXK59-JXK69</f>
        <v>0</v>
      </c>
      <c r="JXM71" s="1580">
        <f t="shared" ref="JXM71" si="11940">JXM59-JXM69</f>
        <v>0</v>
      </c>
      <c r="JXO71" s="1580">
        <f t="shared" ref="JXO71" si="11941">JXO59-JXO69</f>
        <v>0</v>
      </c>
      <c r="JXQ71" s="1580">
        <f t="shared" ref="JXQ71" si="11942">JXQ59-JXQ69</f>
        <v>0</v>
      </c>
      <c r="JXS71" s="1580">
        <f t="shared" ref="JXS71" si="11943">JXS59-JXS69</f>
        <v>0</v>
      </c>
      <c r="JXU71" s="1580">
        <f t="shared" ref="JXU71" si="11944">JXU59-JXU69</f>
        <v>0</v>
      </c>
      <c r="JXW71" s="1580">
        <f t="shared" ref="JXW71" si="11945">JXW59-JXW69</f>
        <v>0</v>
      </c>
      <c r="JXY71" s="1580">
        <f t="shared" ref="JXY71" si="11946">JXY59-JXY69</f>
        <v>0</v>
      </c>
      <c r="JYA71" s="1580">
        <f t="shared" ref="JYA71" si="11947">JYA59-JYA69</f>
        <v>0</v>
      </c>
      <c r="JYC71" s="1580">
        <f t="shared" ref="JYC71" si="11948">JYC59-JYC69</f>
        <v>0</v>
      </c>
      <c r="JYE71" s="1580">
        <f t="shared" ref="JYE71" si="11949">JYE59-JYE69</f>
        <v>0</v>
      </c>
      <c r="JYG71" s="1580">
        <f t="shared" ref="JYG71" si="11950">JYG59-JYG69</f>
        <v>0</v>
      </c>
      <c r="JYI71" s="1580">
        <f t="shared" ref="JYI71" si="11951">JYI59-JYI69</f>
        <v>0</v>
      </c>
      <c r="JYK71" s="1580">
        <f t="shared" ref="JYK71" si="11952">JYK59-JYK69</f>
        <v>0</v>
      </c>
      <c r="JYM71" s="1580">
        <f t="shared" ref="JYM71" si="11953">JYM59-JYM69</f>
        <v>0</v>
      </c>
      <c r="JYO71" s="1580">
        <f t="shared" ref="JYO71" si="11954">JYO59-JYO69</f>
        <v>0</v>
      </c>
      <c r="JYQ71" s="1580">
        <f t="shared" ref="JYQ71" si="11955">JYQ59-JYQ69</f>
        <v>0</v>
      </c>
      <c r="JYS71" s="1580">
        <f t="shared" ref="JYS71" si="11956">JYS59-JYS69</f>
        <v>0</v>
      </c>
      <c r="JYU71" s="1580">
        <f t="shared" ref="JYU71" si="11957">JYU59-JYU69</f>
        <v>0</v>
      </c>
      <c r="JYW71" s="1580">
        <f t="shared" ref="JYW71" si="11958">JYW59-JYW69</f>
        <v>0</v>
      </c>
      <c r="JYY71" s="1580">
        <f t="shared" ref="JYY71" si="11959">JYY59-JYY69</f>
        <v>0</v>
      </c>
      <c r="JZA71" s="1580">
        <f t="shared" ref="JZA71" si="11960">JZA59-JZA69</f>
        <v>0</v>
      </c>
      <c r="JZC71" s="1580">
        <f t="shared" ref="JZC71" si="11961">JZC59-JZC69</f>
        <v>0</v>
      </c>
      <c r="JZE71" s="1580">
        <f t="shared" ref="JZE71" si="11962">JZE59-JZE69</f>
        <v>0</v>
      </c>
      <c r="JZG71" s="1580">
        <f t="shared" ref="JZG71" si="11963">JZG59-JZG69</f>
        <v>0</v>
      </c>
      <c r="JZI71" s="1580">
        <f t="shared" ref="JZI71" si="11964">JZI59-JZI69</f>
        <v>0</v>
      </c>
      <c r="JZK71" s="1580">
        <f t="shared" ref="JZK71" si="11965">JZK59-JZK69</f>
        <v>0</v>
      </c>
      <c r="JZM71" s="1580">
        <f t="shared" ref="JZM71" si="11966">JZM59-JZM69</f>
        <v>0</v>
      </c>
      <c r="JZO71" s="1580">
        <f t="shared" ref="JZO71" si="11967">JZO59-JZO69</f>
        <v>0</v>
      </c>
      <c r="JZQ71" s="1580">
        <f t="shared" ref="JZQ71" si="11968">JZQ59-JZQ69</f>
        <v>0</v>
      </c>
      <c r="JZS71" s="1580">
        <f t="shared" ref="JZS71" si="11969">JZS59-JZS69</f>
        <v>0</v>
      </c>
      <c r="JZU71" s="1580">
        <f t="shared" ref="JZU71" si="11970">JZU59-JZU69</f>
        <v>0</v>
      </c>
      <c r="JZW71" s="1580">
        <f t="shared" ref="JZW71" si="11971">JZW59-JZW69</f>
        <v>0</v>
      </c>
      <c r="JZY71" s="1580">
        <f t="shared" ref="JZY71" si="11972">JZY59-JZY69</f>
        <v>0</v>
      </c>
      <c r="KAA71" s="1580">
        <f t="shared" ref="KAA71" si="11973">KAA59-KAA69</f>
        <v>0</v>
      </c>
      <c r="KAC71" s="1580">
        <f t="shared" ref="KAC71" si="11974">KAC59-KAC69</f>
        <v>0</v>
      </c>
      <c r="KAE71" s="1580">
        <f t="shared" ref="KAE71" si="11975">KAE59-KAE69</f>
        <v>0</v>
      </c>
      <c r="KAG71" s="1580">
        <f t="shared" ref="KAG71" si="11976">KAG59-KAG69</f>
        <v>0</v>
      </c>
      <c r="KAI71" s="1580">
        <f t="shared" ref="KAI71" si="11977">KAI59-KAI69</f>
        <v>0</v>
      </c>
      <c r="KAK71" s="1580">
        <f t="shared" ref="KAK71" si="11978">KAK59-KAK69</f>
        <v>0</v>
      </c>
      <c r="KAM71" s="1580">
        <f t="shared" ref="KAM71" si="11979">KAM59-KAM69</f>
        <v>0</v>
      </c>
      <c r="KAO71" s="1580">
        <f t="shared" ref="KAO71" si="11980">KAO59-KAO69</f>
        <v>0</v>
      </c>
      <c r="KAQ71" s="1580">
        <f t="shared" ref="KAQ71" si="11981">KAQ59-KAQ69</f>
        <v>0</v>
      </c>
      <c r="KAS71" s="1580">
        <f t="shared" ref="KAS71" si="11982">KAS59-KAS69</f>
        <v>0</v>
      </c>
      <c r="KAU71" s="1580">
        <f t="shared" ref="KAU71" si="11983">KAU59-KAU69</f>
        <v>0</v>
      </c>
      <c r="KAW71" s="1580">
        <f t="shared" ref="KAW71" si="11984">KAW59-KAW69</f>
        <v>0</v>
      </c>
      <c r="KAY71" s="1580">
        <f t="shared" ref="KAY71" si="11985">KAY59-KAY69</f>
        <v>0</v>
      </c>
      <c r="KBA71" s="1580">
        <f t="shared" ref="KBA71" si="11986">KBA59-KBA69</f>
        <v>0</v>
      </c>
      <c r="KBC71" s="1580">
        <f t="shared" ref="KBC71" si="11987">KBC59-KBC69</f>
        <v>0</v>
      </c>
      <c r="KBE71" s="1580">
        <f t="shared" ref="KBE71" si="11988">KBE59-KBE69</f>
        <v>0</v>
      </c>
      <c r="KBG71" s="1580">
        <f t="shared" ref="KBG71" si="11989">KBG59-KBG69</f>
        <v>0</v>
      </c>
      <c r="KBI71" s="1580">
        <f t="shared" ref="KBI71" si="11990">KBI59-KBI69</f>
        <v>0</v>
      </c>
      <c r="KBK71" s="1580">
        <f t="shared" ref="KBK71" si="11991">KBK59-KBK69</f>
        <v>0</v>
      </c>
      <c r="KBM71" s="1580">
        <f t="shared" ref="KBM71" si="11992">KBM59-KBM69</f>
        <v>0</v>
      </c>
      <c r="KBO71" s="1580">
        <f t="shared" ref="KBO71" si="11993">KBO59-KBO69</f>
        <v>0</v>
      </c>
      <c r="KBQ71" s="1580">
        <f t="shared" ref="KBQ71" si="11994">KBQ59-KBQ69</f>
        <v>0</v>
      </c>
      <c r="KBS71" s="1580">
        <f t="shared" ref="KBS71" si="11995">KBS59-KBS69</f>
        <v>0</v>
      </c>
      <c r="KBU71" s="1580">
        <f t="shared" ref="KBU71" si="11996">KBU59-KBU69</f>
        <v>0</v>
      </c>
      <c r="KBW71" s="1580">
        <f t="shared" ref="KBW71" si="11997">KBW59-KBW69</f>
        <v>0</v>
      </c>
      <c r="KBY71" s="1580">
        <f t="shared" ref="KBY71" si="11998">KBY59-KBY69</f>
        <v>0</v>
      </c>
      <c r="KCA71" s="1580">
        <f t="shared" ref="KCA71" si="11999">KCA59-KCA69</f>
        <v>0</v>
      </c>
      <c r="KCC71" s="1580">
        <f t="shared" ref="KCC71" si="12000">KCC59-KCC69</f>
        <v>0</v>
      </c>
      <c r="KCE71" s="1580">
        <f t="shared" ref="KCE71" si="12001">KCE59-KCE69</f>
        <v>0</v>
      </c>
      <c r="KCG71" s="1580">
        <f t="shared" ref="KCG71" si="12002">KCG59-KCG69</f>
        <v>0</v>
      </c>
      <c r="KCI71" s="1580">
        <f t="shared" ref="KCI71" si="12003">KCI59-KCI69</f>
        <v>0</v>
      </c>
      <c r="KCK71" s="1580">
        <f t="shared" ref="KCK71" si="12004">KCK59-KCK69</f>
        <v>0</v>
      </c>
      <c r="KCM71" s="1580">
        <f t="shared" ref="KCM71" si="12005">KCM59-KCM69</f>
        <v>0</v>
      </c>
      <c r="KCO71" s="1580">
        <f t="shared" ref="KCO71" si="12006">KCO59-KCO69</f>
        <v>0</v>
      </c>
      <c r="KCQ71" s="1580">
        <f t="shared" ref="KCQ71" si="12007">KCQ59-KCQ69</f>
        <v>0</v>
      </c>
      <c r="KCS71" s="1580">
        <f t="shared" ref="KCS71" si="12008">KCS59-KCS69</f>
        <v>0</v>
      </c>
      <c r="KCU71" s="1580">
        <f t="shared" ref="KCU71" si="12009">KCU59-KCU69</f>
        <v>0</v>
      </c>
      <c r="KCW71" s="1580">
        <f t="shared" ref="KCW71" si="12010">KCW59-KCW69</f>
        <v>0</v>
      </c>
      <c r="KCY71" s="1580">
        <f t="shared" ref="KCY71" si="12011">KCY59-KCY69</f>
        <v>0</v>
      </c>
      <c r="KDA71" s="1580">
        <f t="shared" ref="KDA71" si="12012">KDA59-KDA69</f>
        <v>0</v>
      </c>
      <c r="KDC71" s="1580">
        <f t="shared" ref="KDC71" si="12013">KDC59-KDC69</f>
        <v>0</v>
      </c>
      <c r="KDE71" s="1580">
        <f t="shared" ref="KDE71" si="12014">KDE59-KDE69</f>
        <v>0</v>
      </c>
      <c r="KDG71" s="1580">
        <f t="shared" ref="KDG71" si="12015">KDG59-KDG69</f>
        <v>0</v>
      </c>
      <c r="KDI71" s="1580">
        <f t="shared" ref="KDI71" si="12016">KDI59-KDI69</f>
        <v>0</v>
      </c>
      <c r="KDK71" s="1580">
        <f t="shared" ref="KDK71" si="12017">KDK59-KDK69</f>
        <v>0</v>
      </c>
      <c r="KDM71" s="1580">
        <f t="shared" ref="KDM71" si="12018">KDM59-KDM69</f>
        <v>0</v>
      </c>
      <c r="KDO71" s="1580">
        <f t="shared" ref="KDO71" si="12019">KDO59-KDO69</f>
        <v>0</v>
      </c>
      <c r="KDQ71" s="1580">
        <f t="shared" ref="KDQ71" si="12020">KDQ59-KDQ69</f>
        <v>0</v>
      </c>
      <c r="KDS71" s="1580">
        <f t="shared" ref="KDS71" si="12021">KDS59-KDS69</f>
        <v>0</v>
      </c>
      <c r="KDU71" s="1580">
        <f t="shared" ref="KDU71" si="12022">KDU59-KDU69</f>
        <v>0</v>
      </c>
      <c r="KDW71" s="1580">
        <f t="shared" ref="KDW71" si="12023">KDW59-KDW69</f>
        <v>0</v>
      </c>
      <c r="KDY71" s="1580">
        <f t="shared" ref="KDY71" si="12024">KDY59-KDY69</f>
        <v>0</v>
      </c>
      <c r="KEA71" s="1580">
        <f t="shared" ref="KEA71" si="12025">KEA59-KEA69</f>
        <v>0</v>
      </c>
      <c r="KEC71" s="1580">
        <f t="shared" ref="KEC71" si="12026">KEC59-KEC69</f>
        <v>0</v>
      </c>
      <c r="KEE71" s="1580">
        <f t="shared" ref="KEE71" si="12027">KEE59-KEE69</f>
        <v>0</v>
      </c>
      <c r="KEG71" s="1580">
        <f t="shared" ref="KEG71" si="12028">KEG59-KEG69</f>
        <v>0</v>
      </c>
      <c r="KEI71" s="1580">
        <f t="shared" ref="KEI71" si="12029">KEI59-KEI69</f>
        <v>0</v>
      </c>
      <c r="KEK71" s="1580">
        <f t="shared" ref="KEK71" si="12030">KEK59-KEK69</f>
        <v>0</v>
      </c>
      <c r="KEM71" s="1580">
        <f t="shared" ref="KEM71" si="12031">KEM59-KEM69</f>
        <v>0</v>
      </c>
      <c r="KEO71" s="1580">
        <f t="shared" ref="KEO71" si="12032">KEO59-KEO69</f>
        <v>0</v>
      </c>
      <c r="KEQ71" s="1580">
        <f t="shared" ref="KEQ71" si="12033">KEQ59-KEQ69</f>
        <v>0</v>
      </c>
      <c r="KES71" s="1580">
        <f t="shared" ref="KES71" si="12034">KES59-KES69</f>
        <v>0</v>
      </c>
      <c r="KEU71" s="1580">
        <f t="shared" ref="KEU71" si="12035">KEU59-KEU69</f>
        <v>0</v>
      </c>
      <c r="KEW71" s="1580">
        <f t="shared" ref="KEW71" si="12036">KEW59-KEW69</f>
        <v>0</v>
      </c>
      <c r="KEY71" s="1580">
        <f t="shared" ref="KEY71" si="12037">KEY59-KEY69</f>
        <v>0</v>
      </c>
      <c r="KFA71" s="1580">
        <f t="shared" ref="KFA71" si="12038">KFA59-KFA69</f>
        <v>0</v>
      </c>
      <c r="KFC71" s="1580">
        <f t="shared" ref="KFC71" si="12039">KFC59-KFC69</f>
        <v>0</v>
      </c>
      <c r="KFE71" s="1580">
        <f t="shared" ref="KFE71" si="12040">KFE59-KFE69</f>
        <v>0</v>
      </c>
      <c r="KFG71" s="1580">
        <f t="shared" ref="KFG71" si="12041">KFG59-KFG69</f>
        <v>0</v>
      </c>
      <c r="KFI71" s="1580">
        <f t="shared" ref="KFI71" si="12042">KFI59-KFI69</f>
        <v>0</v>
      </c>
      <c r="KFK71" s="1580">
        <f t="shared" ref="KFK71" si="12043">KFK59-KFK69</f>
        <v>0</v>
      </c>
      <c r="KFM71" s="1580">
        <f t="shared" ref="KFM71" si="12044">KFM59-KFM69</f>
        <v>0</v>
      </c>
      <c r="KFO71" s="1580">
        <f t="shared" ref="KFO71" si="12045">KFO59-KFO69</f>
        <v>0</v>
      </c>
      <c r="KFQ71" s="1580">
        <f t="shared" ref="KFQ71" si="12046">KFQ59-KFQ69</f>
        <v>0</v>
      </c>
      <c r="KFS71" s="1580">
        <f t="shared" ref="KFS71" si="12047">KFS59-KFS69</f>
        <v>0</v>
      </c>
      <c r="KFU71" s="1580">
        <f t="shared" ref="KFU71" si="12048">KFU59-KFU69</f>
        <v>0</v>
      </c>
      <c r="KFW71" s="1580">
        <f t="shared" ref="KFW71" si="12049">KFW59-KFW69</f>
        <v>0</v>
      </c>
      <c r="KFY71" s="1580">
        <f t="shared" ref="KFY71" si="12050">KFY59-KFY69</f>
        <v>0</v>
      </c>
      <c r="KGA71" s="1580">
        <f t="shared" ref="KGA71" si="12051">KGA59-KGA69</f>
        <v>0</v>
      </c>
      <c r="KGC71" s="1580">
        <f t="shared" ref="KGC71" si="12052">KGC59-KGC69</f>
        <v>0</v>
      </c>
      <c r="KGE71" s="1580">
        <f t="shared" ref="KGE71" si="12053">KGE59-KGE69</f>
        <v>0</v>
      </c>
      <c r="KGG71" s="1580">
        <f t="shared" ref="KGG71" si="12054">KGG59-KGG69</f>
        <v>0</v>
      </c>
      <c r="KGI71" s="1580">
        <f t="shared" ref="KGI71" si="12055">KGI59-KGI69</f>
        <v>0</v>
      </c>
      <c r="KGK71" s="1580">
        <f t="shared" ref="KGK71" si="12056">KGK59-KGK69</f>
        <v>0</v>
      </c>
      <c r="KGM71" s="1580">
        <f t="shared" ref="KGM71" si="12057">KGM59-KGM69</f>
        <v>0</v>
      </c>
      <c r="KGO71" s="1580">
        <f t="shared" ref="KGO71" si="12058">KGO59-KGO69</f>
        <v>0</v>
      </c>
      <c r="KGQ71" s="1580">
        <f t="shared" ref="KGQ71" si="12059">KGQ59-KGQ69</f>
        <v>0</v>
      </c>
      <c r="KGS71" s="1580">
        <f t="shared" ref="KGS71" si="12060">KGS59-KGS69</f>
        <v>0</v>
      </c>
      <c r="KGU71" s="1580">
        <f t="shared" ref="KGU71" si="12061">KGU59-KGU69</f>
        <v>0</v>
      </c>
      <c r="KGW71" s="1580">
        <f t="shared" ref="KGW71" si="12062">KGW59-KGW69</f>
        <v>0</v>
      </c>
      <c r="KGY71" s="1580">
        <f t="shared" ref="KGY71" si="12063">KGY59-KGY69</f>
        <v>0</v>
      </c>
      <c r="KHA71" s="1580">
        <f t="shared" ref="KHA71" si="12064">KHA59-KHA69</f>
        <v>0</v>
      </c>
      <c r="KHC71" s="1580">
        <f t="shared" ref="KHC71" si="12065">KHC59-KHC69</f>
        <v>0</v>
      </c>
      <c r="KHE71" s="1580">
        <f t="shared" ref="KHE71" si="12066">KHE59-KHE69</f>
        <v>0</v>
      </c>
      <c r="KHG71" s="1580">
        <f t="shared" ref="KHG71" si="12067">KHG59-KHG69</f>
        <v>0</v>
      </c>
      <c r="KHI71" s="1580">
        <f t="shared" ref="KHI71" si="12068">KHI59-KHI69</f>
        <v>0</v>
      </c>
      <c r="KHK71" s="1580">
        <f t="shared" ref="KHK71" si="12069">KHK59-KHK69</f>
        <v>0</v>
      </c>
      <c r="KHM71" s="1580">
        <f t="shared" ref="KHM71" si="12070">KHM59-KHM69</f>
        <v>0</v>
      </c>
      <c r="KHO71" s="1580">
        <f t="shared" ref="KHO71" si="12071">KHO59-KHO69</f>
        <v>0</v>
      </c>
      <c r="KHQ71" s="1580">
        <f t="shared" ref="KHQ71" si="12072">KHQ59-KHQ69</f>
        <v>0</v>
      </c>
      <c r="KHS71" s="1580">
        <f t="shared" ref="KHS71" si="12073">KHS59-KHS69</f>
        <v>0</v>
      </c>
      <c r="KHU71" s="1580">
        <f t="shared" ref="KHU71" si="12074">KHU59-KHU69</f>
        <v>0</v>
      </c>
      <c r="KHW71" s="1580">
        <f t="shared" ref="KHW71" si="12075">KHW59-KHW69</f>
        <v>0</v>
      </c>
      <c r="KHY71" s="1580">
        <f t="shared" ref="KHY71" si="12076">KHY59-KHY69</f>
        <v>0</v>
      </c>
      <c r="KIA71" s="1580">
        <f t="shared" ref="KIA71" si="12077">KIA59-KIA69</f>
        <v>0</v>
      </c>
      <c r="KIC71" s="1580">
        <f t="shared" ref="KIC71" si="12078">KIC59-KIC69</f>
        <v>0</v>
      </c>
      <c r="KIE71" s="1580">
        <f t="shared" ref="KIE71" si="12079">KIE59-KIE69</f>
        <v>0</v>
      </c>
      <c r="KIG71" s="1580">
        <f t="shared" ref="KIG71" si="12080">KIG59-KIG69</f>
        <v>0</v>
      </c>
      <c r="KII71" s="1580">
        <f t="shared" ref="KII71" si="12081">KII59-KII69</f>
        <v>0</v>
      </c>
      <c r="KIK71" s="1580">
        <f t="shared" ref="KIK71" si="12082">KIK59-KIK69</f>
        <v>0</v>
      </c>
      <c r="KIM71" s="1580">
        <f t="shared" ref="KIM71" si="12083">KIM59-KIM69</f>
        <v>0</v>
      </c>
      <c r="KIO71" s="1580">
        <f t="shared" ref="KIO71" si="12084">KIO59-KIO69</f>
        <v>0</v>
      </c>
      <c r="KIQ71" s="1580">
        <f t="shared" ref="KIQ71" si="12085">KIQ59-KIQ69</f>
        <v>0</v>
      </c>
      <c r="KIS71" s="1580">
        <f t="shared" ref="KIS71" si="12086">KIS59-KIS69</f>
        <v>0</v>
      </c>
      <c r="KIU71" s="1580">
        <f t="shared" ref="KIU71" si="12087">KIU59-KIU69</f>
        <v>0</v>
      </c>
      <c r="KIW71" s="1580">
        <f t="shared" ref="KIW71" si="12088">KIW59-KIW69</f>
        <v>0</v>
      </c>
      <c r="KIY71" s="1580">
        <f t="shared" ref="KIY71" si="12089">KIY59-KIY69</f>
        <v>0</v>
      </c>
      <c r="KJA71" s="1580">
        <f t="shared" ref="KJA71" si="12090">KJA59-KJA69</f>
        <v>0</v>
      </c>
      <c r="KJC71" s="1580">
        <f t="shared" ref="KJC71" si="12091">KJC59-KJC69</f>
        <v>0</v>
      </c>
      <c r="KJE71" s="1580">
        <f t="shared" ref="KJE71" si="12092">KJE59-KJE69</f>
        <v>0</v>
      </c>
      <c r="KJG71" s="1580">
        <f t="shared" ref="KJG71" si="12093">KJG59-KJG69</f>
        <v>0</v>
      </c>
      <c r="KJI71" s="1580">
        <f t="shared" ref="KJI71" si="12094">KJI59-KJI69</f>
        <v>0</v>
      </c>
      <c r="KJK71" s="1580">
        <f t="shared" ref="KJK71" si="12095">KJK59-KJK69</f>
        <v>0</v>
      </c>
      <c r="KJM71" s="1580">
        <f t="shared" ref="KJM71" si="12096">KJM59-KJM69</f>
        <v>0</v>
      </c>
      <c r="KJO71" s="1580">
        <f t="shared" ref="KJO71" si="12097">KJO59-KJO69</f>
        <v>0</v>
      </c>
      <c r="KJQ71" s="1580">
        <f t="shared" ref="KJQ71" si="12098">KJQ59-KJQ69</f>
        <v>0</v>
      </c>
      <c r="KJS71" s="1580">
        <f t="shared" ref="KJS71" si="12099">KJS59-KJS69</f>
        <v>0</v>
      </c>
      <c r="KJU71" s="1580">
        <f t="shared" ref="KJU71" si="12100">KJU59-KJU69</f>
        <v>0</v>
      </c>
      <c r="KJW71" s="1580">
        <f t="shared" ref="KJW71" si="12101">KJW59-KJW69</f>
        <v>0</v>
      </c>
      <c r="KJY71" s="1580">
        <f t="shared" ref="KJY71" si="12102">KJY59-KJY69</f>
        <v>0</v>
      </c>
      <c r="KKA71" s="1580">
        <f t="shared" ref="KKA71" si="12103">KKA59-KKA69</f>
        <v>0</v>
      </c>
      <c r="KKC71" s="1580">
        <f t="shared" ref="KKC71" si="12104">KKC59-KKC69</f>
        <v>0</v>
      </c>
      <c r="KKE71" s="1580">
        <f t="shared" ref="KKE71" si="12105">KKE59-KKE69</f>
        <v>0</v>
      </c>
      <c r="KKG71" s="1580">
        <f t="shared" ref="KKG71" si="12106">KKG59-KKG69</f>
        <v>0</v>
      </c>
      <c r="KKI71" s="1580">
        <f t="shared" ref="KKI71" si="12107">KKI59-KKI69</f>
        <v>0</v>
      </c>
      <c r="KKK71" s="1580">
        <f t="shared" ref="KKK71" si="12108">KKK59-KKK69</f>
        <v>0</v>
      </c>
      <c r="KKM71" s="1580">
        <f t="shared" ref="KKM71" si="12109">KKM59-KKM69</f>
        <v>0</v>
      </c>
      <c r="KKO71" s="1580">
        <f t="shared" ref="KKO71" si="12110">KKO59-KKO69</f>
        <v>0</v>
      </c>
      <c r="KKQ71" s="1580">
        <f t="shared" ref="KKQ71" si="12111">KKQ59-KKQ69</f>
        <v>0</v>
      </c>
      <c r="KKS71" s="1580">
        <f t="shared" ref="KKS71" si="12112">KKS59-KKS69</f>
        <v>0</v>
      </c>
      <c r="KKU71" s="1580">
        <f t="shared" ref="KKU71" si="12113">KKU59-KKU69</f>
        <v>0</v>
      </c>
      <c r="KKW71" s="1580">
        <f t="shared" ref="KKW71" si="12114">KKW59-KKW69</f>
        <v>0</v>
      </c>
      <c r="KKY71" s="1580">
        <f t="shared" ref="KKY71" si="12115">KKY59-KKY69</f>
        <v>0</v>
      </c>
      <c r="KLA71" s="1580">
        <f t="shared" ref="KLA71" si="12116">KLA59-KLA69</f>
        <v>0</v>
      </c>
      <c r="KLC71" s="1580">
        <f t="shared" ref="KLC71" si="12117">KLC59-KLC69</f>
        <v>0</v>
      </c>
      <c r="KLE71" s="1580">
        <f t="shared" ref="KLE71" si="12118">KLE59-KLE69</f>
        <v>0</v>
      </c>
      <c r="KLG71" s="1580">
        <f t="shared" ref="KLG71" si="12119">KLG59-KLG69</f>
        <v>0</v>
      </c>
      <c r="KLI71" s="1580">
        <f t="shared" ref="KLI71" si="12120">KLI59-KLI69</f>
        <v>0</v>
      </c>
      <c r="KLK71" s="1580">
        <f t="shared" ref="KLK71" si="12121">KLK59-KLK69</f>
        <v>0</v>
      </c>
      <c r="KLM71" s="1580">
        <f t="shared" ref="KLM71" si="12122">KLM59-KLM69</f>
        <v>0</v>
      </c>
      <c r="KLO71" s="1580">
        <f t="shared" ref="KLO71" si="12123">KLO59-KLO69</f>
        <v>0</v>
      </c>
      <c r="KLQ71" s="1580">
        <f t="shared" ref="KLQ71" si="12124">KLQ59-KLQ69</f>
        <v>0</v>
      </c>
      <c r="KLS71" s="1580">
        <f t="shared" ref="KLS71" si="12125">KLS59-KLS69</f>
        <v>0</v>
      </c>
      <c r="KLU71" s="1580">
        <f t="shared" ref="KLU71" si="12126">KLU59-KLU69</f>
        <v>0</v>
      </c>
      <c r="KLW71" s="1580">
        <f t="shared" ref="KLW71" si="12127">KLW59-KLW69</f>
        <v>0</v>
      </c>
      <c r="KLY71" s="1580">
        <f t="shared" ref="KLY71" si="12128">KLY59-KLY69</f>
        <v>0</v>
      </c>
      <c r="KMA71" s="1580">
        <f t="shared" ref="KMA71" si="12129">KMA59-KMA69</f>
        <v>0</v>
      </c>
      <c r="KMC71" s="1580">
        <f t="shared" ref="KMC71" si="12130">KMC59-KMC69</f>
        <v>0</v>
      </c>
      <c r="KME71" s="1580">
        <f t="shared" ref="KME71" si="12131">KME59-KME69</f>
        <v>0</v>
      </c>
      <c r="KMG71" s="1580">
        <f t="shared" ref="KMG71" si="12132">KMG59-KMG69</f>
        <v>0</v>
      </c>
      <c r="KMI71" s="1580">
        <f t="shared" ref="KMI71" si="12133">KMI59-KMI69</f>
        <v>0</v>
      </c>
      <c r="KMK71" s="1580">
        <f t="shared" ref="KMK71" si="12134">KMK59-KMK69</f>
        <v>0</v>
      </c>
      <c r="KMM71" s="1580">
        <f t="shared" ref="KMM71" si="12135">KMM59-KMM69</f>
        <v>0</v>
      </c>
      <c r="KMO71" s="1580">
        <f t="shared" ref="KMO71" si="12136">KMO59-KMO69</f>
        <v>0</v>
      </c>
      <c r="KMQ71" s="1580">
        <f t="shared" ref="KMQ71" si="12137">KMQ59-KMQ69</f>
        <v>0</v>
      </c>
      <c r="KMS71" s="1580">
        <f t="shared" ref="KMS71" si="12138">KMS59-KMS69</f>
        <v>0</v>
      </c>
      <c r="KMU71" s="1580">
        <f t="shared" ref="KMU71" si="12139">KMU59-KMU69</f>
        <v>0</v>
      </c>
      <c r="KMW71" s="1580">
        <f t="shared" ref="KMW71" si="12140">KMW59-KMW69</f>
        <v>0</v>
      </c>
      <c r="KMY71" s="1580">
        <f t="shared" ref="KMY71" si="12141">KMY59-KMY69</f>
        <v>0</v>
      </c>
      <c r="KNA71" s="1580">
        <f t="shared" ref="KNA71" si="12142">KNA59-KNA69</f>
        <v>0</v>
      </c>
      <c r="KNC71" s="1580">
        <f t="shared" ref="KNC71" si="12143">KNC59-KNC69</f>
        <v>0</v>
      </c>
      <c r="KNE71" s="1580">
        <f t="shared" ref="KNE71" si="12144">KNE59-KNE69</f>
        <v>0</v>
      </c>
      <c r="KNG71" s="1580">
        <f t="shared" ref="KNG71" si="12145">KNG59-KNG69</f>
        <v>0</v>
      </c>
      <c r="KNI71" s="1580">
        <f t="shared" ref="KNI71" si="12146">KNI59-KNI69</f>
        <v>0</v>
      </c>
      <c r="KNK71" s="1580">
        <f t="shared" ref="KNK71" si="12147">KNK59-KNK69</f>
        <v>0</v>
      </c>
      <c r="KNM71" s="1580">
        <f t="shared" ref="KNM71" si="12148">KNM59-KNM69</f>
        <v>0</v>
      </c>
      <c r="KNO71" s="1580">
        <f t="shared" ref="KNO71" si="12149">KNO59-KNO69</f>
        <v>0</v>
      </c>
      <c r="KNQ71" s="1580">
        <f t="shared" ref="KNQ71" si="12150">KNQ59-KNQ69</f>
        <v>0</v>
      </c>
      <c r="KNS71" s="1580">
        <f t="shared" ref="KNS71" si="12151">KNS59-KNS69</f>
        <v>0</v>
      </c>
      <c r="KNU71" s="1580">
        <f t="shared" ref="KNU71" si="12152">KNU59-KNU69</f>
        <v>0</v>
      </c>
      <c r="KNW71" s="1580">
        <f t="shared" ref="KNW71" si="12153">KNW59-KNW69</f>
        <v>0</v>
      </c>
      <c r="KNY71" s="1580">
        <f t="shared" ref="KNY71" si="12154">KNY59-KNY69</f>
        <v>0</v>
      </c>
      <c r="KOA71" s="1580">
        <f t="shared" ref="KOA71" si="12155">KOA59-KOA69</f>
        <v>0</v>
      </c>
      <c r="KOC71" s="1580">
        <f t="shared" ref="KOC71" si="12156">KOC59-KOC69</f>
        <v>0</v>
      </c>
      <c r="KOE71" s="1580">
        <f t="shared" ref="KOE71" si="12157">KOE59-KOE69</f>
        <v>0</v>
      </c>
      <c r="KOG71" s="1580">
        <f t="shared" ref="KOG71" si="12158">KOG59-KOG69</f>
        <v>0</v>
      </c>
      <c r="KOI71" s="1580">
        <f t="shared" ref="KOI71" si="12159">KOI59-KOI69</f>
        <v>0</v>
      </c>
      <c r="KOK71" s="1580">
        <f t="shared" ref="KOK71" si="12160">KOK59-KOK69</f>
        <v>0</v>
      </c>
      <c r="KOM71" s="1580">
        <f t="shared" ref="KOM71" si="12161">KOM59-KOM69</f>
        <v>0</v>
      </c>
      <c r="KOO71" s="1580">
        <f t="shared" ref="KOO71" si="12162">KOO59-KOO69</f>
        <v>0</v>
      </c>
      <c r="KOQ71" s="1580">
        <f t="shared" ref="KOQ71" si="12163">KOQ59-KOQ69</f>
        <v>0</v>
      </c>
      <c r="KOS71" s="1580">
        <f t="shared" ref="KOS71" si="12164">KOS59-KOS69</f>
        <v>0</v>
      </c>
      <c r="KOU71" s="1580">
        <f t="shared" ref="KOU71" si="12165">KOU59-KOU69</f>
        <v>0</v>
      </c>
      <c r="KOW71" s="1580">
        <f t="shared" ref="KOW71" si="12166">KOW59-KOW69</f>
        <v>0</v>
      </c>
      <c r="KOY71" s="1580">
        <f t="shared" ref="KOY71" si="12167">KOY59-KOY69</f>
        <v>0</v>
      </c>
      <c r="KPA71" s="1580">
        <f t="shared" ref="KPA71" si="12168">KPA59-KPA69</f>
        <v>0</v>
      </c>
      <c r="KPC71" s="1580">
        <f t="shared" ref="KPC71" si="12169">KPC59-KPC69</f>
        <v>0</v>
      </c>
      <c r="KPE71" s="1580">
        <f t="shared" ref="KPE71" si="12170">KPE59-KPE69</f>
        <v>0</v>
      </c>
      <c r="KPG71" s="1580">
        <f t="shared" ref="KPG71" si="12171">KPG59-KPG69</f>
        <v>0</v>
      </c>
      <c r="KPI71" s="1580">
        <f t="shared" ref="KPI71" si="12172">KPI59-KPI69</f>
        <v>0</v>
      </c>
      <c r="KPK71" s="1580">
        <f t="shared" ref="KPK71" si="12173">KPK59-KPK69</f>
        <v>0</v>
      </c>
      <c r="KPM71" s="1580">
        <f t="shared" ref="KPM71" si="12174">KPM59-KPM69</f>
        <v>0</v>
      </c>
      <c r="KPO71" s="1580">
        <f t="shared" ref="KPO71" si="12175">KPO59-KPO69</f>
        <v>0</v>
      </c>
      <c r="KPQ71" s="1580">
        <f t="shared" ref="KPQ71" si="12176">KPQ59-KPQ69</f>
        <v>0</v>
      </c>
      <c r="KPS71" s="1580">
        <f t="shared" ref="KPS71" si="12177">KPS59-KPS69</f>
        <v>0</v>
      </c>
      <c r="KPU71" s="1580">
        <f t="shared" ref="KPU71" si="12178">KPU59-KPU69</f>
        <v>0</v>
      </c>
      <c r="KPW71" s="1580">
        <f t="shared" ref="KPW71" si="12179">KPW59-KPW69</f>
        <v>0</v>
      </c>
      <c r="KPY71" s="1580">
        <f t="shared" ref="KPY71" si="12180">KPY59-KPY69</f>
        <v>0</v>
      </c>
      <c r="KQA71" s="1580">
        <f t="shared" ref="KQA71" si="12181">KQA59-KQA69</f>
        <v>0</v>
      </c>
      <c r="KQC71" s="1580">
        <f t="shared" ref="KQC71" si="12182">KQC59-KQC69</f>
        <v>0</v>
      </c>
      <c r="KQE71" s="1580">
        <f t="shared" ref="KQE71" si="12183">KQE59-KQE69</f>
        <v>0</v>
      </c>
      <c r="KQG71" s="1580">
        <f t="shared" ref="KQG71" si="12184">KQG59-KQG69</f>
        <v>0</v>
      </c>
      <c r="KQI71" s="1580">
        <f t="shared" ref="KQI71" si="12185">KQI59-KQI69</f>
        <v>0</v>
      </c>
      <c r="KQK71" s="1580">
        <f t="shared" ref="KQK71" si="12186">KQK59-KQK69</f>
        <v>0</v>
      </c>
      <c r="KQM71" s="1580">
        <f t="shared" ref="KQM71" si="12187">KQM59-KQM69</f>
        <v>0</v>
      </c>
      <c r="KQO71" s="1580">
        <f t="shared" ref="KQO71" si="12188">KQO59-KQO69</f>
        <v>0</v>
      </c>
      <c r="KQQ71" s="1580">
        <f t="shared" ref="KQQ71" si="12189">KQQ59-KQQ69</f>
        <v>0</v>
      </c>
      <c r="KQS71" s="1580">
        <f t="shared" ref="KQS71" si="12190">KQS59-KQS69</f>
        <v>0</v>
      </c>
      <c r="KQU71" s="1580">
        <f t="shared" ref="KQU71" si="12191">KQU59-KQU69</f>
        <v>0</v>
      </c>
      <c r="KQW71" s="1580">
        <f t="shared" ref="KQW71" si="12192">KQW59-KQW69</f>
        <v>0</v>
      </c>
      <c r="KQY71" s="1580">
        <f t="shared" ref="KQY71" si="12193">KQY59-KQY69</f>
        <v>0</v>
      </c>
      <c r="KRA71" s="1580">
        <f t="shared" ref="KRA71" si="12194">KRA59-KRA69</f>
        <v>0</v>
      </c>
      <c r="KRC71" s="1580">
        <f t="shared" ref="KRC71" si="12195">KRC59-KRC69</f>
        <v>0</v>
      </c>
      <c r="KRE71" s="1580">
        <f t="shared" ref="KRE71" si="12196">KRE59-KRE69</f>
        <v>0</v>
      </c>
      <c r="KRG71" s="1580">
        <f t="shared" ref="KRG71" si="12197">KRG59-KRG69</f>
        <v>0</v>
      </c>
      <c r="KRI71" s="1580">
        <f t="shared" ref="KRI71" si="12198">KRI59-KRI69</f>
        <v>0</v>
      </c>
      <c r="KRK71" s="1580">
        <f t="shared" ref="KRK71" si="12199">KRK59-KRK69</f>
        <v>0</v>
      </c>
      <c r="KRM71" s="1580">
        <f t="shared" ref="KRM71" si="12200">KRM59-KRM69</f>
        <v>0</v>
      </c>
      <c r="KRO71" s="1580">
        <f t="shared" ref="KRO71" si="12201">KRO59-KRO69</f>
        <v>0</v>
      </c>
      <c r="KRQ71" s="1580">
        <f t="shared" ref="KRQ71" si="12202">KRQ59-KRQ69</f>
        <v>0</v>
      </c>
      <c r="KRS71" s="1580">
        <f t="shared" ref="KRS71" si="12203">KRS59-KRS69</f>
        <v>0</v>
      </c>
      <c r="KRU71" s="1580">
        <f t="shared" ref="KRU71" si="12204">KRU59-KRU69</f>
        <v>0</v>
      </c>
      <c r="KRW71" s="1580">
        <f t="shared" ref="KRW71" si="12205">KRW59-KRW69</f>
        <v>0</v>
      </c>
      <c r="KRY71" s="1580">
        <f t="shared" ref="KRY71" si="12206">KRY59-KRY69</f>
        <v>0</v>
      </c>
      <c r="KSA71" s="1580">
        <f t="shared" ref="KSA71" si="12207">KSA59-KSA69</f>
        <v>0</v>
      </c>
      <c r="KSC71" s="1580">
        <f t="shared" ref="KSC71" si="12208">KSC59-KSC69</f>
        <v>0</v>
      </c>
      <c r="KSE71" s="1580">
        <f t="shared" ref="KSE71" si="12209">KSE59-KSE69</f>
        <v>0</v>
      </c>
      <c r="KSG71" s="1580">
        <f t="shared" ref="KSG71" si="12210">KSG59-KSG69</f>
        <v>0</v>
      </c>
      <c r="KSI71" s="1580">
        <f t="shared" ref="KSI71" si="12211">KSI59-KSI69</f>
        <v>0</v>
      </c>
      <c r="KSK71" s="1580">
        <f t="shared" ref="KSK71" si="12212">KSK59-KSK69</f>
        <v>0</v>
      </c>
      <c r="KSM71" s="1580">
        <f t="shared" ref="KSM71" si="12213">KSM59-KSM69</f>
        <v>0</v>
      </c>
      <c r="KSO71" s="1580">
        <f t="shared" ref="KSO71" si="12214">KSO59-KSO69</f>
        <v>0</v>
      </c>
      <c r="KSQ71" s="1580">
        <f t="shared" ref="KSQ71" si="12215">KSQ59-KSQ69</f>
        <v>0</v>
      </c>
      <c r="KSS71" s="1580">
        <f t="shared" ref="KSS71" si="12216">KSS59-KSS69</f>
        <v>0</v>
      </c>
      <c r="KSU71" s="1580">
        <f t="shared" ref="KSU71" si="12217">KSU59-KSU69</f>
        <v>0</v>
      </c>
      <c r="KSW71" s="1580">
        <f t="shared" ref="KSW71" si="12218">KSW59-KSW69</f>
        <v>0</v>
      </c>
      <c r="KSY71" s="1580">
        <f t="shared" ref="KSY71" si="12219">KSY59-KSY69</f>
        <v>0</v>
      </c>
      <c r="KTA71" s="1580">
        <f t="shared" ref="KTA71" si="12220">KTA59-KTA69</f>
        <v>0</v>
      </c>
      <c r="KTC71" s="1580">
        <f t="shared" ref="KTC71" si="12221">KTC59-KTC69</f>
        <v>0</v>
      </c>
      <c r="KTE71" s="1580">
        <f t="shared" ref="KTE71" si="12222">KTE59-KTE69</f>
        <v>0</v>
      </c>
      <c r="KTG71" s="1580">
        <f t="shared" ref="KTG71" si="12223">KTG59-KTG69</f>
        <v>0</v>
      </c>
      <c r="KTI71" s="1580">
        <f t="shared" ref="KTI71" si="12224">KTI59-KTI69</f>
        <v>0</v>
      </c>
      <c r="KTK71" s="1580">
        <f t="shared" ref="KTK71" si="12225">KTK59-KTK69</f>
        <v>0</v>
      </c>
      <c r="KTM71" s="1580">
        <f t="shared" ref="KTM71" si="12226">KTM59-KTM69</f>
        <v>0</v>
      </c>
      <c r="KTO71" s="1580">
        <f t="shared" ref="KTO71" si="12227">KTO59-KTO69</f>
        <v>0</v>
      </c>
      <c r="KTQ71" s="1580">
        <f t="shared" ref="KTQ71" si="12228">KTQ59-KTQ69</f>
        <v>0</v>
      </c>
      <c r="KTS71" s="1580">
        <f t="shared" ref="KTS71" si="12229">KTS59-KTS69</f>
        <v>0</v>
      </c>
      <c r="KTU71" s="1580">
        <f t="shared" ref="KTU71" si="12230">KTU59-KTU69</f>
        <v>0</v>
      </c>
      <c r="KTW71" s="1580">
        <f t="shared" ref="KTW71" si="12231">KTW59-KTW69</f>
        <v>0</v>
      </c>
      <c r="KTY71" s="1580">
        <f t="shared" ref="KTY71" si="12232">KTY59-KTY69</f>
        <v>0</v>
      </c>
      <c r="KUA71" s="1580">
        <f t="shared" ref="KUA71" si="12233">KUA59-KUA69</f>
        <v>0</v>
      </c>
      <c r="KUC71" s="1580">
        <f t="shared" ref="KUC71" si="12234">KUC59-KUC69</f>
        <v>0</v>
      </c>
      <c r="KUE71" s="1580">
        <f t="shared" ref="KUE71" si="12235">KUE59-KUE69</f>
        <v>0</v>
      </c>
      <c r="KUG71" s="1580">
        <f t="shared" ref="KUG71" si="12236">KUG59-KUG69</f>
        <v>0</v>
      </c>
      <c r="KUI71" s="1580">
        <f t="shared" ref="KUI71" si="12237">KUI59-KUI69</f>
        <v>0</v>
      </c>
      <c r="KUK71" s="1580">
        <f t="shared" ref="KUK71" si="12238">KUK59-KUK69</f>
        <v>0</v>
      </c>
      <c r="KUM71" s="1580">
        <f t="shared" ref="KUM71" si="12239">KUM59-KUM69</f>
        <v>0</v>
      </c>
      <c r="KUO71" s="1580">
        <f t="shared" ref="KUO71" si="12240">KUO59-KUO69</f>
        <v>0</v>
      </c>
      <c r="KUQ71" s="1580">
        <f t="shared" ref="KUQ71" si="12241">KUQ59-KUQ69</f>
        <v>0</v>
      </c>
      <c r="KUS71" s="1580">
        <f t="shared" ref="KUS71" si="12242">KUS59-KUS69</f>
        <v>0</v>
      </c>
      <c r="KUU71" s="1580">
        <f t="shared" ref="KUU71" si="12243">KUU59-KUU69</f>
        <v>0</v>
      </c>
      <c r="KUW71" s="1580">
        <f t="shared" ref="KUW71" si="12244">KUW59-KUW69</f>
        <v>0</v>
      </c>
      <c r="KUY71" s="1580">
        <f t="shared" ref="KUY71" si="12245">KUY59-KUY69</f>
        <v>0</v>
      </c>
      <c r="KVA71" s="1580">
        <f t="shared" ref="KVA71" si="12246">KVA59-KVA69</f>
        <v>0</v>
      </c>
      <c r="KVC71" s="1580">
        <f t="shared" ref="KVC71" si="12247">KVC59-KVC69</f>
        <v>0</v>
      </c>
      <c r="KVE71" s="1580">
        <f t="shared" ref="KVE71" si="12248">KVE59-KVE69</f>
        <v>0</v>
      </c>
      <c r="KVG71" s="1580">
        <f t="shared" ref="KVG71" si="12249">KVG59-KVG69</f>
        <v>0</v>
      </c>
      <c r="KVI71" s="1580">
        <f t="shared" ref="KVI71" si="12250">KVI59-KVI69</f>
        <v>0</v>
      </c>
      <c r="KVK71" s="1580">
        <f t="shared" ref="KVK71" si="12251">KVK59-KVK69</f>
        <v>0</v>
      </c>
      <c r="KVM71" s="1580">
        <f t="shared" ref="KVM71" si="12252">KVM59-KVM69</f>
        <v>0</v>
      </c>
      <c r="KVO71" s="1580">
        <f t="shared" ref="KVO71" si="12253">KVO59-KVO69</f>
        <v>0</v>
      </c>
      <c r="KVQ71" s="1580">
        <f t="shared" ref="KVQ71" si="12254">KVQ59-KVQ69</f>
        <v>0</v>
      </c>
      <c r="KVS71" s="1580">
        <f t="shared" ref="KVS71" si="12255">KVS59-KVS69</f>
        <v>0</v>
      </c>
      <c r="KVU71" s="1580">
        <f t="shared" ref="KVU71" si="12256">KVU59-KVU69</f>
        <v>0</v>
      </c>
      <c r="KVW71" s="1580">
        <f t="shared" ref="KVW71" si="12257">KVW59-KVW69</f>
        <v>0</v>
      </c>
      <c r="KVY71" s="1580">
        <f t="shared" ref="KVY71" si="12258">KVY59-KVY69</f>
        <v>0</v>
      </c>
      <c r="KWA71" s="1580">
        <f t="shared" ref="KWA71" si="12259">KWA59-KWA69</f>
        <v>0</v>
      </c>
      <c r="KWC71" s="1580">
        <f t="shared" ref="KWC71" si="12260">KWC59-KWC69</f>
        <v>0</v>
      </c>
      <c r="KWE71" s="1580">
        <f t="shared" ref="KWE71" si="12261">KWE59-KWE69</f>
        <v>0</v>
      </c>
      <c r="KWG71" s="1580">
        <f t="shared" ref="KWG71" si="12262">KWG59-KWG69</f>
        <v>0</v>
      </c>
      <c r="KWI71" s="1580">
        <f t="shared" ref="KWI71" si="12263">KWI59-KWI69</f>
        <v>0</v>
      </c>
      <c r="KWK71" s="1580">
        <f t="shared" ref="KWK71" si="12264">KWK59-KWK69</f>
        <v>0</v>
      </c>
      <c r="KWM71" s="1580">
        <f t="shared" ref="KWM71" si="12265">KWM59-KWM69</f>
        <v>0</v>
      </c>
      <c r="KWO71" s="1580">
        <f t="shared" ref="KWO71" si="12266">KWO59-KWO69</f>
        <v>0</v>
      </c>
      <c r="KWQ71" s="1580">
        <f t="shared" ref="KWQ71" si="12267">KWQ59-KWQ69</f>
        <v>0</v>
      </c>
      <c r="KWS71" s="1580">
        <f t="shared" ref="KWS71" si="12268">KWS59-KWS69</f>
        <v>0</v>
      </c>
      <c r="KWU71" s="1580">
        <f t="shared" ref="KWU71" si="12269">KWU59-KWU69</f>
        <v>0</v>
      </c>
      <c r="KWW71" s="1580">
        <f t="shared" ref="KWW71" si="12270">KWW59-KWW69</f>
        <v>0</v>
      </c>
      <c r="KWY71" s="1580">
        <f t="shared" ref="KWY71" si="12271">KWY59-KWY69</f>
        <v>0</v>
      </c>
      <c r="KXA71" s="1580">
        <f t="shared" ref="KXA71" si="12272">KXA59-KXA69</f>
        <v>0</v>
      </c>
      <c r="KXC71" s="1580">
        <f t="shared" ref="KXC71" si="12273">KXC59-KXC69</f>
        <v>0</v>
      </c>
      <c r="KXE71" s="1580">
        <f t="shared" ref="KXE71" si="12274">KXE59-KXE69</f>
        <v>0</v>
      </c>
      <c r="KXG71" s="1580">
        <f t="shared" ref="KXG71" si="12275">KXG59-KXG69</f>
        <v>0</v>
      </c>
      <c r="KXI71" s="1580">
        <f t="shared" ref="KXI71" si="12276">KXI59-KXI69</f>
        <v>0</v>
      </c>
      <c r="KXK71" s="1580">
        <f t="shared" ref="KXK71" si="12277">KXK59-KXK69</f>
        <v>0</v>
      </c>
      <c r="KXM71" s="1580">
        <f t="shared" ref="KXM71" si="12278">KXM59-KXM69</f>
        <v>0</v>
      </c>
      <c r="KXO71" s="1580">
        <f t="shared" ref="KXO71" si="12279">KXO59-KXO69</f>
        <v>0</v>
      </c>
      <c r="KXQ71" s="1580">
        <f t="shared" ref="KXQ71" si="12280">KXQ59-KXQ69</f>
        <v>0</v>
      </c>
      <c r="KXS71" s="1580">
        <f t="shared" ref="KXS71" si="12281">KXS59-KXS69</f>
        <v>0</v>
      </c>
      <c r="KXU71" s="1580">
        <f t="shared" ref="KXU71" si="12282">KXU59-KXU69</f>
        <v>0</v>
      </c>
      <c r="KXW71" s="1580">
        <f t="shared" ref="KXW71" si="12283">KXW59-KXW69</f>
        <v>0</v>
      </c>
      <c r="KXY71" s="1580">
        <f t="shared" ref="KXY71" si="12284">KXY59-KXY69</f>
        <v>0</v>
      </c>
      <c r="KYA71" s="1580">
        <f t="shared" ref="KYA71" si="12285">KYA59-KYA69</f>
        <v>0</v>
      </c>
      <c r="KYC71" s="1580">
        <f t="shared" ref="KYC71" si="12286">KYC59-KYC69</f>
        <v>0</v>
      </c>
      <c r="KYE71" s="1580">
        <f t="shared" ref="KYE71" si="12287">KYE59-KYE69</f>
        <v>0</v>
      </c>
      <c r="KYG71" s="1580">
        <f t="shared" ref="KYG71" si="12288">KYG59-KYG69</f>
        <v>0</v>
      </c>
      <c r="KYI71" s="1580">
        <f t="shared" ref="KYI71" si="12289">KYI59-KYI69</f>
        <v>0</v>
      </c>
      <c r="KYK71" s="1580">
        <f t="shared" ref="KYK71" si="12290">KYK59-KYK69</f>
        <v>0</v>
      </c>
      <c r="KYM71" s="1580">
        <f t="shared" ref="KYM71" si="12291">KYM59-KYM69</f>
        <v>0</v>
      </c>
      <c r="KYO71" s="1580">
        <f t="shared" ref="KYO71" si="12292">KYO59-KYO69</f>
        <v>0</v>
      </c>
      <c r="KYQ71" s="1580">
        <f t="shared" ref="KYQ71" si="12293">KYQ59-KYQ69</f>
        <v>0</v>
      </c>
      <c r="KYS71" s="1580">
        <f t="shared" ref="KYS71" si="12294">KYS59-KYS69</f>
        <v>0</v>
      </c>
      <c r="KYU71" s="1580">
        <f t="shared" ref="KYU71" si="12295">KYU59-KYU69</f>
        <v>0</v>
      </c>
      <c r="KYW71" s="1580">
        <f t="shared" ref="KYW71" si="12296">KYW59-KYW69</f>
        <v>0</v>
      </c>
      <c r="KYY71" s="1580">
        <f t="shared" ref="KYY71" si="12297">KYY59-KYY69</f>
        <v>0</v>
      </c>
      <c r="KZA71" s="1580">
        <f t="shared" ref="KZA71" si="12298">KZA59-KZA69</f>
        <v>0</v>
      </c>
      <c r="KZC71" s="1580">
        <f t="shared" ref="KZC71" si="12299">KZC59-KZC69</f>
        <v>0</v>
      </c>
      <c r="KZE71" s="1580">
        <f t="shared" ref="KZE71" si="12300">KZE59-KZE69</f>
        <v>0</v>
      </c>
      <c r="KZG71" s="1580">
        <f t="shared" ref="KZG71" si="12301">KZG59-KZG69</f>
        <v>0</v>
      </c>
      <c r="KZI71" s="1580">
        <f t="shared" ref="KZI71" si="12302">KZI59-KZI69</f>
        <v>0</v>
      </c>
      <c r="KZK71" s="1580">
        <f t="shared" ref="KZK71" si="12303">KZK59-KZK69</f>
        <v>0</v>
      </c>
      <c r="KZM71" s="1580">
        <f t="shared" ref="KZM71" si="12304">KZM59-KZM69</f>
        <v>0</v>
      </c>
      <c r="KZO71" s="1580">
        <f t="shared" ref="KZO71" si="12305">KZO59-KZO69</f>
        <v>0</v>
      </c>
      <c r="KZQ71" s="1580">
        <f t="shared" ref="KZQ71" si="12306">KZQ59-KZQ69</f>
        <v>0</v>
      </c>
      <c r="KZS71" s="1580">
        <f t="shared" ref="KZS71" si="12307">KZS59-KZS69</f>
        <v>0</v>
      </c>
      <c r="KZU71" s="1580">
        <f t="shared" ref="KZU71" si="12308">KZU59-KZU69</f>
        <v>0</v>
      </c>
      <c r="KZW71" s="1580">
        <f t="shared" ref="KZW71" si="12309">KZW59-KZW69</f>
        <v>0</v>
      </c>
      <c r="KZY71" s="1580">
        <f t="shared" ref="KZY71" si="12310">KZY59-KZY69</f>
        <v>0</v>
      </c>
      <c r="LAA71" s="1580">
        <f t="shared" ref="LAA71" si="12311">LAA59-LAA69</f>
        <v>0</v>
      </c>
      <c r="LAC71" s="1580">
        <f t="shared" ref="LAC71" si="12312">LAC59-LAC69</f>
        <v>0</v>
      </c>
      <c r="LAE71" s="1580">
        <f t="shared" ref="LAE71" si="12313">LAE59-LAE69</f>
        <v>0</v>
      </c>
      <c r="LAG71" s="1580">
        <f t="shared" ref="LAG71" si="12314">LAG59-LAG69</f>
        <v>0</v>
      </c>
      <c r="LAI71" s="1580">
        <f t="shared" ref="LAI71" si="12315">LAI59-LAI69</f>
        <v>0</v>
      </c>
      <c r="LAK71" s="1580">
        <f t="shared" ref="LAK71" si="12316">LAK59-LAK69</f>
        <v>0</v>
      </c>
      <c r="LAM71" s="1580">
        <f t="shared" ref="LAM71" si="12317">LAM59-LAM69</f>
        <v>0</v>
      </c>
      <c r="LAO71" s="1580">
        <f t="shared" ref="LAO71" si="12318">LAO59-LAO69</f>
        <v>0</v>
      </c>
      <c r="LAQ71" s="1580">
        <f t="shared" ref="LAQ71" si="12319">LAQ59-LAQ69</f>
        <v>0</v>
      </c>
      <c r="LAS71" s="1580">
        <f t="shared" ref="LAS71" si="12320">LAS59-LAS69</f>
        <v>0</v>
      </c>
      <c r="LAU71" s="1580">
        <f t="shared" ref="LAU71" si="12321">LAU59-LAU69</f>
        <v>0</v>
      </c>
      <c r="LAW71" s="1580">
        <f t="shared" ref="LAW71" si="12322">LAW59-LAW69</f>
        <v>0</v>
      </c>
      <c r="LAY71" s="1580">
        <f t="shared" ref="LAY71" si="12323">LAY59-LAY69</f>
        <v>0</v>
      </c>
      <c r="LBA71" s="1580">
        <f t="shared" ref="LBA71" si="12324">LBA59-LBA69</f>
        <v>0</v>
      </c>
      <c r="LBC71" s="1580">
        <f t="shared" ref="LBC71" si="12325">LBC59-LBC69</f>
        <v>0</v>
      </c>
      <c r="LBE71" s="1580">
        <f t="shared" ref="LBE71" si="12326">LBE59-LBE69</f>
        <v>0</v>
      </c>
      <c r="LBG71" s="1580">
        <f t="shared" ref="LBG71" si="12327">LBG59-LBG69</f>
        <v>0</v>
      </c>
      <c r="LBI71" s="1580">
        <f t="shared" ref="LBI71" si="12328">LBI59-LBI69</f>
        <v>0</v>
      </c>
      <c r="LBK71" s="1580">
        <f t="shared" ref="LBK71" si="12329">LBK59-LBK69</f>
        <v>0</v>
      </c>
      <c r="LBM71" s="1580">
        <f t="shared" ref="LBM71" si="12330">LBM59-LBM69</f>
        <v>0</v>
      </c>
      <c r="LBO71" s="1580">
        <f t="shared" ref="LBO71" si="12331">LBO59-LBO69</f>
        <v>0</v>
      </c>
      <c r="LBQ71" s="1580">
        <f t="shared" ref="LBQ71" si="12332">LBQ59-LBQ69</f>
        <v>0</v>
      </c>
      <c r="LBS71" s="1580">
        <f t="shared" ref="LBS71" si="12333">LBS59-LBS69</f>
        <v>0</v>
      </c>
      <c r="LBU71" s="1580">
        <f t="shared" ref="LBU71" si="12334">LBU59-LBU69</f>
        <v>0</v>
      </c>
      <c r="LBW71" s="1580">
        <f t="shared" ref="LBW71" si="12335">LBW59-LBW69</f>
        <v>0</v>
      </c>
      <c r="LBY71" s="1580">
        <f t="shared" ref="LBY71" si="12336">LBY59-LBY69</f>
        <v>0</v>
      </c>
      <c r="LCA71" s="1580">
        <f t="shared" ref="LCA71" si="12337">LCA59-LCA69</f>
        <v>0</v>
      </c>
      <c r="LCC71" s="1580">
        <f t="shared" ref="LCC71" si="12338">LCC59-LCC69</f>
        <v>0</v>
      </c>
      <c r="LCE71" s="1580">
        <f t="shared" ref="LCE71" si="12339">LCE59-LCE69</f>
        <v>0</v>
      </c>
      <c r="LCG71" s="1580">
        <f t="shared" ref="LCG71" si="12340">LCG59-LCG69</f>
        <v>0</v>
      </c>
      <c r="LCI71" s="1580">
        <f t="shared" ref="LCI71" si="12341">LCI59-LCI69</f>
        <v>0</v>
      </c>
      <c r="LCK71" s="1580">
        <f t="shared" ref="LCK71" si="12342">LCK59-LCK69</f>
        <v>0</v>
      </c>
      <c r="LCM71" s="1580">
        <f t="shared" ref="LCM71" si="12343">LCM59-LCM69</f>
        <v>0</v>
      </c>
      <c r="LCO71" s="1580">
        <f t="shared" ref="LCO71" si="12344">LCO59-LCO69</f>
        <v>0</v>
      </c>
      <c r="LCQ71" s="1580">
        <f t="shared" ref="LCQ71" si="12345">LCQ59-LCQ69</f>
        <v>0</v>
      </c>
      <c r="LCS71" s="1580">
        <f t="shared" ref="LCS71" si="12346">LCS59-LCS69</f>
        <v>0</v>
      </c>
      <c r="LCU71" s="1580">
        <f t="shared" ref="LCU71" si="12347">LCU59-LCU69</f>
        <v>0</v>
      </c>
      <c r="LCW71" s="1580">
        <f t="shared" ref="LCW71" si="12348">LCW59-LCW69</f>
        <v>0</v>
      </c>
      <c r="LCY71" s="1580">
        <f t="shared" ref="LCY71" si="12349">LCY59-LCY69</f>
        <v>0</v>
      </c>
      <c r="LDA71" s="1580">
        <f t="shared" ref="LDA71" si="12350">LDA59-LDA69</f>
        <v>0</v>
      </c>
      <c r="LDC71" s="1580">
        <f t="shared" ref="LDC71" si="12351">LDC59-LDC69</f>
        <v>0</v>
      </c>
      <c r="LDE71" s="1580">
        <f t="shared" ref="LDE71" si="12352">LDE59-LDE69</f>
        <v>0</v>
      </c>
      <c r="LDG71" s="1580">
        <f t="shared" ref="LDG71" si="12353">LDG59-LDG69</f>
        <v>0</v>
      </c>
      <c r="LDI71" s="1580">
        <f t="shared" ref="LDI71" si="12354">LDI59-LDI69</f>
        <v>0</v>
      </c>
      <c r="LDK71" s="1580">
        <f t="shared" ref="LDK71" si="12355">LDK59-LDK69</f>
        <v>0</v>
      </c>
      <c r="LDM71" s="1580">
        <f t="shared" ref="LDM71" si="12356">LDM59-LDM69</f>
        <v>0</v>
      </c>
      <c r="LDO71" s="1580">
        <f t="shared" ref="LDO71" si="12357">LDO59-LDO69</f>
        <v>0</v>
      </c>
      <c r="LDQ71" s="1580">
        <f t="shared" ref="LDQ71" si="12358">LDQ59-LDQ69</f>
        <v>0</v>
      </c>
      <c r="LDS71" s="1580">
        <f t="shared" ref="LDS71" si="12359">LDS59-LDS69</f>
        <v>0</v>
      </c>
      <c r="LDU71" s="1580">
        <f t="shared" ref="LDU71" si="12360">LDU59-LDU69</f>
        <v>0</v>
      </c>
      <c r="LDW71" s="1580">
        <f t="shared" ref="LDW71" si="12361">LDW59-LDW69</f>
        <v>0</v>
      </c>
      <c r="LDY71" s="1580">
        <f t="shared" ref="LDY71" si="12362">LDY59-LDY69</f>
        <v>0</v>
      </c>
      <c r="LEA71" s="1580">
        <f t="shared" ref="LEA71" si="12363">LEA59-LEA69</f>
        <v>0</v>
      </c>
      <c r="LEC71" s="1580">
        <f t="shared" ref="LEC71" si="12364">LEC59-LEC69</f>
        <v>0</v>
      </c>
      <c r="LEE71" s="1580">
        <f t="shared" ref="LEE71" si="12365">LEE59-LEE69</f>
        <v>0</v>
      </c>
      <c r="LEG71" s="1580">
        <f t="shared" ref="LEG71" si="12366">LEG59-LEG69</f>
        <v>0</v>
      </c>
      <c r="LEI71" s="1580">
        <f t="shared" ref="LEI71" si="12367">LEI59-LEI69</f>
        <v>0</v>
      </c>
      <c r="LEK71" s="1580">
        <f t="shared" ref="LEK71" si="12368">LEK59-LEK69</f>
        <v>0</v>
      </c>
      <c r="LEM71" s="1580">
        <f t="shared" ref="LEM71" si="12369">LEM59-LEM69</f>
        <v>0</v>
      </c>
      <c r="LEO71" s="1580">
        <f t="shared" ref="LEO71" si="12370">LEO59-LEO69</f>
        <v>0</v>
      </c>
      <c r="LEQ71" s="1580">
        <f t="shared" ref="LEQ71" si="12371">LEQ59-LEQ69</f>
        <v>0</v>
      </c>
      <c r="LES71" s="1580">
        <f t="shared" ref="LES71" si="12372">LES59-LES69</f>
        <v>0</v>
      </c>
      <c r="LEU71" s="1580">
        <f t="shared" ref="LEU71" si="12373">LEU59-LEU69</f>
        <v>0</v>
      </c>
      <c r="LEW71" s="1580">
        <f t="shared" ref="LEW71" si="12374">LEW59-LEW69</f>
        <v>0</v>
      </c>
      <c r="LEY71" s="1580">
        <f t="shared" ref="LEY71" si="12375">LEY59-LEY69</f>
        <v>0</v>
      </c>
      <c r="LFA71" s="1580">
        <f t="shared" ref="LFA71" si="12376">LFA59-LFA69</f>
        <v>0</v>
      </c>
      <c r="LFC71" s="1580">
        <f t="shared" ref="LFC71" si="12377">LFC59-LFC69</f>
        <v>0</v>
      </c>
      <c r="LFE71" s="1580">
        <f t="shared" ref="LFE71" si="12378">LFE59-LFE69</f>
        <v>0</v>
      </c>
      <c r="LFG71" s="1580">
        <f t="shared" ref="LFG71" si="12379">LFG59-LFG69</f>
        <v>0</v>
      </c>
      <c r="LFI71" s="1580">
        <f t="shared" ref="LFI71" si="12380">LFI59-LFI69</f>
        <v>0</v>
      </c>
      <c r="LFK71" s="1580">
        <f t="shared" ref="LFK71" si="12381">LFK59-LFK69</f>
        <v>0</v>
      </c>
      <c r="LFM71" s="1580">
        <f t="shared" ref="LFM71" si="12382">LFM59-LFM69</f>
        <v>0</v>
      </c>
      <c r="LFO71" s="1580">
        <f t="shared" ref="LFO71" si="12383">LFO59-LFO69</f>
        <v>0</v>
      </c>
      <c r="LFQ71" s="1580">
        <f t="shared" ref="LFQ71" si="12384">LFQ59-LFQ69</f>
        <v>0</v>
      </c>
      <c r="LFS71" s="1580">
        <f t="shared" ref="LFS71" si="12385">LFS59-LFS69</f>
        <v>0</v>
      </c>
      <c r="LFU71" s="1580">
        <f t="shared" ref="LFU71" si="12386">LFU59-LFU69</f>
        <v>0</v>
      </c>
      <c r="LFW71" s="1580">
        <f t="shared" ref="LFW71" si="12387">LFW59-LFW69</f>
        <v>0</v>
      </c>
      <c r="LFY71" s="1580">
        <f t="shared" ref="LFY71" si="12388">LFY59-LFY69</f>
        <v>0</v>
      </c>
      <c r="LGA71" s="1580">
        <f t="shared" ref="LGA71" si="12389">LGA59-LGA69</f>
        <v>0</v>
      </c>
      <c r="LGC71" s="1580">
        <f t="shared" ref="LGC71" si="12390">LGC59-LGC69</f>
        <v>0</v>
      </c>
      <c r="LGE71" s="1580">
        <f t="shared" ref="LGE71" si="12391">LGE59-LGE69</f>
        <v>0</v>
      </c>
      <c r="LGG71" s="1580">
        <f t="shared" ref="LGG71" si="12392">LGG59-LGG69</f>
        <v>0</v>
      </c>
      <c r="LGI71" s="1580">
        <f t="shared" ref="LGI71" si="12393">LGI59-LGI69</f>
        <v>0</v>
      </c>
      <c r="LGK71" s="1580">
        <f t="shared" ref="LGK71" si="12394">LGK59-LGK69</f>
        <v>0</v>
      </c>
      <c r="LGM71" s="1580">
        <f t="shared" ref="LGM71" si="12395">LGM59-LGM69</f>
        <v>0</v>
      </c>
      <c r="LGO71" s="1580">
        <f t="shared" ref="LGO71" si="12396">LGO59-LGO69</f>
        <v>0</v>
      </c>
      <c r="LGQ71" s="1580">
        <f t="shared" ref="LGQ71" si="12397">LGQ59-LGQ69</f>
        <v>0</v>
      </c>
      <c r="LGS71" s="1580">
        <f t="shared" ref="LGS71" si="12398">LGS59-LGS69</f>
        <v>0</v>
      </c>
      <c r="LGU71" s="1580">
        <f t="shared" ref="LGU71" si="12399">LGU59-LGU69</f>
        <v>0</v>
      </c>
      <c r="LGW71" s="1580">
        <f t="shared" ref="LGW71" si="12400">LGW59-LGW69</f>
        <v>0</v>
      </c>
      <c r="LGY71" s="1580">
        <f t="shared" ref="LGY71" si="12401">LGY59-LGY69</f>
        <v>0</v>
      </c>
      <c r="LHA71" s="1580">
        <f t="shared" ref="LHA71" si="12402">LHA59-LHA69</f>
        <v>0</v>
      </c>
      <c r="LHC71" s="1580">
        <f t="shared" ref="LHC71" si="12403">LHC59-LHC69</f>
        <v>0</v>
      </c>
      <c r="LHE71" s="1580">
        <f t="shared" ref="LHE71" si="12404">LHE59-LHE69</f>
        <v>0</v>
      </c>
      <c r="LHG71" s="1580">
        <f t="shared" ref="LHG71" si="12405">LHG59-LHG69</f>
        <v>0</v>
      </c>
      <c r="LHI71" s="1580">
        <f t="shared" ref="LHI71" si="12406">LHI59-LHI69</f>
        <v>0</v>
      </c>
      <c r="LHK71" s="1580">
        <f t="shared" ref="LHK71" si="12407">LHK59-LHK69</f>
        <v>0</v>
      </c>
      <c r="LHM71" s="1580">
        <f t="shared" ref="LHM71" si="12408">LHM59-LHM69</f>
        <v>0</v>
      </c>
      <c r="LHO71" s="1580">
        <f t="shared" ref="LHO71" si="12409">LHO59-LHO69</f>
        <v>0</v>
      </c>
      <c r="LHQ71" s="1580">
        <f t="shared" ref="LHQ71" si="12410">LHQ59-LHQ69</f>
        <v>0</v>
      </c>
      <c r="LHS71" s="1580">
        <f t="shared" ref="LHS71" si="12411">LHS59-LHS69</f>
        <v>0</v>
      </c>
      <c r="LHU71" s="1580">
        <f t="shared" ref="LHU71" si="12412">LHU59-LHU69</f>
        <v>0</v>
      </c>
      <c r="LHW71" s="1580">
        <f t="shared" ref="LHW71" si="12413">LHW59-LHW69</f>
        <v>0</v>
      </c>
      <c r="LHY71" s="1580">
        <f t="shared" ref="LHY71" si="12414">LHY59-LHY69</f>
        <v>0</v>
      </c>
      <c r="LIA71" s="1580">
        <f t="shared" ref="LIA71" si="12415">LIA59-LIA69</f>
        <v>0</v>
      </c>
      <c r="LIC71" s="1580">
        <f t="shared" ref="LIC71" si="12416">LIC59-LIC69</f>
        <v>0</v>
      </c>
      <c r="LIE71" s="1580">
        <f t="shared" ref="LIE71" si="12417">LIE59-LIE69</f>
        <v>0</v>
      </c>
      <c r="LIG71" s="1580">
        <f t="shared" ref="LIG71" si="12418">LIG59-LIG69</f>
        <v>0</v>
      </c>
      <c r="LII71" s="1580">
        <f t="shared" ref="LII71" si="12419">LII59-LII69</f>
        <v>0</v>
      </c>
      <c r="LIK71" s="1580">
        <f t="shared" ref="LIK71" si="12420">LIK59-LIK69</f>
        <v>0</v>
      </c>
      <c r="LIM71" s="1580">
        <f t="shared" ref="LIM71" si="12421">LIM59-LIM69</f>
        <v>0</v>
      </c>
      <c r="LIO71" s="1580">
        <f t="shared" ref="LIO71" si="12422">LIO59-LIO69</f>
        <v>0</v>
      </c>
      <c r="LIQ71" s="1580">
        <f t="shared" ref="LIQ71" si="12423">LIQ59-LIQ69</f>
        <v>0</v>
      </c>
      <c r="LIS71" s="1580">
        <f t="shared" ref="LIS71" si="12424">LIS59-LIS69</f>
        <v>0</v>
      </c>
      <c r="LIU71" s="1580">
        <f t="shared" ref="LIU71" si="12425">LIU59-LIU69</f>
        <v>0</v>
      </c>
      <c r="LIW71" s="1580">
        <f t="shared" ref="LIW71" si="12426">LIW59-LIW69</f>
        <v>0</v>
      </c>
      <c r="LIY71" s="1580">
        <f t="shared" ref="LIY71" si="12427">LIY59-LIY69</f>
        <v>0</v>
      </c>
      <c r="LJA71" s="1580">
        <f t="shared" ref="LJA71" si="12428">LJA59-LJA69</f>
        <v>0</v>
      </c>
      <c r="LJC71" s="1580">
        <f t="shared" ref="LJC71" si="12429">LJC59-LJC69</f>
        <v>0</v>
      </c>
      <c r="LJE71" s="1580">
        <f t="shared" ref="LJE71" si="12430">LJE59-LJE69</f>
        <v>0</v>
      </c>
      <c r="LJG71" s="1580">
        <f t="shared" ref="LJG71" si="12431">LJG59-LJG69</f>
        <v>0</v>
      </c>
      <c r="LJI71" s="1580">
        <f t="shared" ref="LJI71" si="12432">LJI59-LJI69</f>
        <v>0</v>
      </c>
      <c r="LJK71" s="1580">
        <f t="shared" ref="LJK71" si="12433">LJK59-LJK69</f>
        <v>0</v>
      </c>
      <c r="LJM71" s="1580">
        <f t="shared" ref="LJM71" si="12434">LJM59-LJM69</f>
        <v>0</v>
      </c>
      <c r="LJO71" s="1580">
        <f t="shared" ref="LJO71" si="12435">LJO59-LJO69</f>
        <v>0</v>
      </c>
      <c r="LJQ71" s="1580">
        <f t="shared" ref="LJQ71" si="12436">LJQ59-LJQ69</f>
        <v>0</v>
      </c>
      <c r="LJS71" s="1580">
        <f t="shared" ref="LJS71" si="12437">LJS59-LJS69</f>
        <v>0</v>
      </c>
      <c r="LJU71" s="1580">
        <f t="shared" ref="LJU71" si="12438">LJU59-LJU69</f>
        <v>0</v>
      </c>
      <c r="LJW71" s="1580">
        <f t="shared" ref="LJW71" si="12439">LJW59-LJW69</f>
        <v>0</v>
      </c>
      <c r="LJY71" s="1580">
        <f t="shared" ref="LJY71" si="12440">LJY59-LJY69</f>
        <v>0</v>
      </c>
      <c r="LKA71" s="1580">
        <f t="shared" ref="LKA71" si="12441">LKA59-LKA69</f>
        <v>0</v>
      </c>
      <c r="LKC71" s="1580">
        <f t="shared" ref="LKC71" si="12442">LKC59-LKC69</f>
        <v>0</v>
      </c>
      <c r="LKE71" s="1580">
        <f t="shared" ref="LKE71" si="12443">LKE59-LKE69</f>
        <v>0</v>
      </c>
      <c r="LKG71" s="1580">
        <f t="shared" ref="LKG71" si="12444">LKG59-LKG69</f>
        <v>0</v>
      </c>
      <c r="LKI71" s="1580">
        <f t="shared" ref="LKI71" si="12445">LKI59-LKI69</f>
        <v>0</v>
      </c>
      <c r="LKK71" s="1580">
        <f t="shared" ref="LKK71" si="12446">LKK59-LKK69</f>
        <v>0</v>
      </c>
      <c r="LKM71" s="1580">
        <f t="shared" ref="LKM71" si="12447">LKM59-LKM69</f>
        <v>0</v>
      </c>
      <c r="LKO71" s="1580">
        <f t="shared" ref="LKO71" si="12448">LKO59-LKO69</f>
        <v>0</v>
      </c>
      <c r="LKQ71" s="1580">
        <f t="shared" ref="LKQ71" si="12449">LKQ59-LKQ69</f>
        <v>0</v>
      </c>
      <c r="LKS71" s="1580">
        <f t="shared" ref="LKS71" si="12450">LKS59-LKS69</f>
        <v>0</v>
      </c>
      <c r="LKU71" s="1580">
        <f t="shared" ref="LKU71" si="12451">LKU59-LKU69</f>
        <v>0</v>
      </c>
      <c r="LKW71" s="1580">
        <f t="shared" ref="LKW71" si="12452">LKW59-LKW69</f>
        <v>0</v>
      </c>
      <c r="LKY71" s="1580">
        <f t="shared" ref="LKY71" si="12453">LKY59-LKY69</f>
        <v>0</v>
      </c>
      <c r="LLA71" s="1580">
        <f t="shared" ref="LLA71" si="12454">LLA59-LLA69</f>
        <v>0</v>
      </c>
      <c r="LLC71" s="1580">
        <f t="shared" ref="LLC71" si="12455">LLC59-LLC69</f>
        <v>0</v>
      </c>
      <c r="LLE71" s="1580">
        <f t="shared" ref="LLE71" si="12456">LLE59-LLE69</f>
        <v>0</v>
      </c>
      <c r="LLG71" s="1580">
        <f t="shared" ref="LLG71" si="12457">LLG59-LLG69</f>
        <v>0</v>
      </c>
      <c r="LLI71" s="1580">
        <f t="shared" ref="LLI71" si="12458">LLI59-LLI69</f>
        <v>0</v>
      </c>
      <c r="LLK71" s="1580">
        <f t="shared" ref="LLK71" si="12459">LLK59-LLK69</f>
        <v>0</v>
      </c>
      <c r="LLM71" s="1580">
        <f t="shared" ref="LLM71" si="12460">LLM59-LLM69</f>
        <v>0</v>
      </c>
      <c r="LLO71" s="1580">
        <f t="shared" ref="LLO71" si="12461">LLO59-LLO69</f>
        <v>0</v>
      </c>
      <c r="LLQ71" s="1580">
        <f t="shared" ref="LLQ71" si="12462">LLQ59-LLQ69</f>
        <v>0</v>
      </c>
      <c r="LLS71" s="1580">
        <f t="shared" ref="LLS71" si="12463">LLS59-LLS69</f>
        <v>0</v>
      </c>
      <c r="LLU71" s="1580">
        <f t="shared" ref="LLU71" si="12464">LLU59-LLU69</f>
        <v>0</v>
      </c>
      <c r="LLW71" s="1580">
        <f t="shared" ref="LLW71" si="12465">LLW59-LLW69</f>
        <v>0</v>
      </c>
      <c r="LLY71" s="1580">
        <f t="shared" ref="LLY71" si="12466">LLY59-LLY69</f>
        <v>0</v>
      </c>
      <c r="LMA71" s="1580">
        <f t="shared" ref="LMA71" si="12467">LMA59-LMA69</f>
        <v>0</v>
      </c>
      <c r="LMC71" s="1580">
        <f t="shared" ref="LMC71" si="12468">LMC59-LMC69</f>
        <v>0</v>
      </c>
      <c r="LME71" s="1580">
        <f t="shared" ref="LME71" si="12469">LME59-LME69</f>
        <v>0</v>
      </c>
      <c r="LMG71" s="1580">
        <f t="shared" ref="LMG71" si="12470">LMG59-LMG69</f>
        <v>0</v>
      </c>
      <c r="LMI71" s="1580">
        <f t="shared" ref="LMI71" si="12471">LMI59-LMI69</f>
        <v>0</v>
      </c>
      <c r="LMK71" s="1580">
        <f t="shared" ref="LMK71" si="12472">LMK59-LMK69</f>
        <v>0</v>
      </c>
      <c r="LMM71" s="1580">
        <f t="shared" ref="LMM71" si="12473">LMM59-LMM69</f>
        <v>0</v>
      </c>
      <c r="LMO71" s="1580">
        <f t="shared" ref="LMO71" si="12474">LMO59-LMO69</f>
        <v>0</v>
      </c>
      <c r="LMQ71" s="1580">
        <f t="shared" ref="LMQ71" si="12475">LMQ59-LMQ69</f>
        <v>0</v>
      </c>
      <c r="LMS71" s="1580">
        <f t="shared" ref="LMS71" si="12476">LMS59-LMS69</f>
        <v>0</v>
      </c>
      <c r="LMU71" s="1580">
        <f t="shared" ref="LMU71" si="12477">LMU59-LMU69</f>
        <v>0</v>
      </c>
      <c r="LMW71" s="1580">
        <f t="shared" ref="LMW71" si="12478">LMW59-LMW69</f>
        <v>0</v>
      </c>
      <c r="LMY71" s="1580">
        <f t="shared" ref="LMY71" si="12479">LMY59-LMY69</f>
        <v>0</v>
      </c>
      <c r="LNA71" s="1580">
        <f t="shared" ref="LNA71" si="12480">LNA59-LNA69</f>
        <v>0</v>
      </c>
      <c r="LNC71" s="1580">
        <f t="shared" ref="LNC71" si="12481">LNC59-LNC69</f>
        <v>0</v>
      </c>
      <c r="LNE71" s="1580">
        <f t="shared" ref="LNE71" si="12482">LNE59-LNE69</f>
        <v>0</v>
      </c>
      <c r="LNG71" s="1580">
        <f t="shared" ref="LNG71" si="12483">LNG59-LNG69</f>
        <v>0</v>
      </c>
      <c r="LNI71" s="1580">
        <f t="shared" ref="LNI71" si="12484">LNI59-LNI69</f>
        <v>0</v>
      </c>
      <c r="LNK71" s="1580">
        <f t="shared" ref="LNK71" si="12485">LNK59-LNK69</f>
        <v>0</v>
      </c>
      <c r="LNM71" s="1580">
        <f t="shared" ref="LNM71" si="12486">LNM59-LNM69</f>
        <v>0</v>
      </c>
      <c r="LNO71" s="1580">
        <f t="shared" ref="LNO71" si="12487">LNO59-LNO69</f>
        <v>0</v>
      </c>
      <c r="LNQ71" s="1580">
        <f t="shared" ref="LNQ71" si="12488">LNQ59-LNQ69</f>
        <v>0</v>
      </c>
      <c r="LNS71" s="1580">
        <f t="shared" ref="LNS71" si="12489">LNS59-LNS69</f>
        <v>0</v>
      </c>
      <c r="LNU71" s="1580">
        <f t="shared" ref="LNU71" si="12490">LNU59-LNU69</f>
        <v>0</v>
      </c>
      <c r="LNW71" s="1580">
        <f t="shared" ref="LNW71" si="12491">LNW59-LNW69</f>
        <v>0</v>
      </c>
      <c r="LNY71" s="1580">
        <f t="shared" ref="LNY71" si="12492">LNY59-LNY69</f>
        <v>0</v>
      </c>
      <c r="LOA71" s="1580">
        <f t="shared" ref="LOA71" si="12493">LOA59-LOA69</f>
        <v>0</v>
      </c>
      <c r="LOC71" s="1580">
        <f t="shared" ref="LOC71" si="12494">LOC59-LOC69</f>
        <v>0</v>
      </c>
      <c r="LOE71" s="1580">
        <f t="shared" ref="LOE71" si="12495">LOE59-LOE69</f>
        <v>0</v>
      </c>
      <c r="LOG71" s="1580">
        <f t="shared" ref="LOG71" si="12496">LOG59-LOG69</f>
        <v>0</v>
      </c>
      <c r="LOI71" s="1580">
        <f t="shared" ref="LOI71" si="12497">LOI59-LOI69</f>
        <v>0</v>
      </c>
      <c r="LOK71" s="1580">
        <f t="shared" ref="LOK71" si="12498">LOK59-LOK69</f>
        <v>0</v>
      </c>
      <c r="LOM71" s="1580">
        <f t="shared" ref="LOM71" si="12499">LOM59-LOM69</f>
        <v>0</v>
      </c>
      <c r="LOO71" s="1580">
        <f t="shared" ref="LOO71" si="12500">LOO59-LOO69</f>
        <v>0</v>
      </c>
      <c r="LOQ71" s="1580">
        <f t="shared" ref="LOQ71" si="12501">LOQ59-LOQ69</f>
        <v>0</v>
      </c>
      <c r="LOS71" s="1580">
        <f t="shared" ref="LOS71" si="12502">LOS59-LOS69</f>
        <v>0</v>
      </c>
      <c r="LOU71" s="1580">
        <f t="shared" ref="LOU71" si="12503">LOU59-LOU69</f>
        <v>0</v>
      </c>
      <c r="LOW71" s="1580">
        <f t="shared" ref="LOW71" si="12504">LOW59-LOW69</f>
        <v>0</v>
      </c>
      <c r="LOY71" s="1580">
        <f t="shared" ref="LOY71" si="12505">LOY59-LOY69</f>
        <v>0</v>
      </c>
      <c r="LPA71" s="1580">
        <f t="shared" ref="LPA71" si="12506">LPA59-LPA69</f>
        <v>0</v>
      </c>
      <c r="LPC71" s="1580">
        <f t="shared" ref="LPC71" si="12507">LPC59-LPC69</f>
        <v>0</v>
      </c>
      <c r="LPE71" s="1580">
        <f t="shared" ref="LPE71" si="12508">LPE59-LPE69</f>
        <v>0</v>
      </c>
      <c r="LPG71" s="1580">
        <f t="shared" ref="LPG71" si="12509">LPG59-LPG69</f>
        <v>0</v>
      </c>
      <c r="LPI71" s="1580">
        <f t="shared" ref="LPI71" si="12510">LPI59-LPI69</f>
        <v>0</v>
      </c>
      <c r="LPK71" s="1580">
        <f t="shared" ref="LPK71" si="12511">LPK59-LPK69</f>
        <v>0</v>
      </c>
      <c r="LPM71" s="1580">
        <f t="shared" ref="LPM71" si="12512">LPM59-LPM69</f>
        <v>0</v>
      </c>
      <c r="LPO71" s="1580">
        <f t="shared" ref="LPO71" si="12513">LPO59-LPO69</f>
        <v>0</v>
      </c>
      <c r="LPQ71" s="1580">
        <f t="shared" ref="LPQ71" si="12514">LPQ59-LPQ69</f>
        <v>0</v>
      </c>
      <c r="LPS71" s="1580">
        <f t="shared" ref="LPS71" si="12515">LPS59-LPS69</f>
        <v>0</v>
      </c>
      <c r="LPU71" s="1580">
        <f t="shared" ref="LPU71" si="12516">LPU59-LPU69</f>
        <v>0</v>
      </c>
      <c r="LPW71" s="1580">
        <f t="shared" ref="LPW71" si="12517">LPW59-LPW69</f>
        <v>0</v>
      </c>
      <c r="LPY71" s="1580">
        <f t="shared" ref="LPY71" si="12518">LPY59-LPY69</f>
        <v>0</v>
      </c>
      <c r="LQA71" s="1580">
        <f t="shared" ref="LQA71" si="12519">LQA59-LQA69</f>
        <v>0</v>
      </c>
      <c r="LQC71" s="1580">
        <f t="shared" ref="LQC71" si="12520">LQC59-LQC69</f>
        <v>0</v>
      </c>
      <c r="LQE71" s="1580">
        <f t="shared" ref="LQE71" si="12521">LQE59-LQE69</f>
        <v>0</v>
      </c>
      <c r="LQG71" s="1580">
        <f t="shared" ref="LQG71" si="12522">LQG59-LQG69</f>
        <v>0</v>
      </c>
      <c r="LQI71" s="1580">
        <f t="shared" ref="LQI71" si="12523">LQI59-LQI69</f>
        <v>0</v>
      </c>
      <c r="LQK71" s="1580">
        <f t="shared" ref="LQK71" si="12524">LQK59-LQK69</f>
        <v>0</v>
      </c>
      <c r="LQM71" s="1580">
        <f t="shared" ref="LQM71" si="12525">LQM59-LQM69</f>
        <v>0</v>
      </c>
      <c r="LQO71" s="1580">
        <f t="shared" ref="LQO71" si="12526">LQO59-LQO69</f>
        <v>0</v>
      </c>
      <c r="LQQ71" s="1580">
        <f t="shared" ref="LQQ71" si="12527">LQQ59-LQQ69</f>
        <v>0</v>
      </c>
      <c r="LQS71" s="1580">
        <f t="shared" ref="LQS71" si="12528">LQS59-LQS69</f>
        <v>0</v>
      </c>
      <c r="LQU71" s="1580">
        <f t="shared" ref="LQU71" si="12529">LQU59-LQU69</f>
        <v>0</v>
      </c>
      <c r="LQW71" s="1580">
        <f t="shared" ref="LQW71" si="12530">LQW59-LQW69</f>
        <v>0</v>
      </c>
      <c r="LQY71" s="1580">
        <f t="shared" ref="LQY71" si="12531">LQY59-LQY69</f>
        <v>0</v>
      </c>
      <c r="LRA71" s="1580">
        <f t="shared" ref="LRA71" si="12532">LRA59-LRA69</f>
        <v>0</v>
      </c>
      <c r="LRC71" s="1580">
        <f t="shared" ref="LRC71" si="12533">LRC59-LRC69</f>
        <v>0</v>
      </c>
      <c r="LRE71" s="1580">
        <f t="shared" ref="LRE71" si="12534">LRE59-LRE69</f>
        <v>0</v>
      </c>
      <c r="LRG71" s="1580">
        <f t="shared" ref="LRG71" si="12535">LRG59-LRG69</f>
        <v>0</v>
      </c>
      <c r="LRI71" s="1580">
        <f t="shared" ref="LRI71" si="12536">LRI59-LRI69</f>
        <v>0</v>
      </c>
      <c r="LRK71" s="1580">
        <f t="shared" ref="LRK71" si="12537">LRK59-LRK69</f>
        <v>0</v>
      </c>
      <c r="LRM71" s="1580">
        <f t="shared" ref="LRM71" si="12538">LRM59-LRM69</f>
        <v>0</v>
      </c>
      <c r="LRO71" s="1580">
        <f t="shared" ref="LRO71" si="12539">LRO59-LRO69</f>
        <v>0</v>
      </c>
      <c r="LRQ71" s="1580">
        <f t="shared" ref="LRQ71" si="12540">LRQ59-LRQ69</f>
        <v>0</v>
      </c>
      <c r="LRS71" s="1580">
        <f t="shared" ref="LRS71" si="12541">LRS59-LRS69</f>
        <v>0</v>
      </c>
      <c r="LRU71" s="1580">
        <f t="shared" ref="LRU71" si="12542">LRU59-LRU69</f>
        <v>0</v>
      </c>
      <c r="LRW71" s="1580">
        <f t="shared" ref="LRW71" si="12543">LRW59-LRW69</f>
        <v>0</v>
      </c>
      <c r="LRY71" s="1580">
        <f t="shared" ref="LRY71" si="12544">LRY59-LRY69</f>
        <v>0</v>
      </c>
      <c r="LSA71" s="1580">
        <f t="shared" ref="LSA71" si="12545">LSA59-LSA69</f>
        <v>0</v>
      </c>
      <c r="LSC71" s="1580">
        <f t="shared" ref="LSC71" si="12546">LSC59-LSC69</f>
        <v>0</v>
      </c>
      <c r="LSE71" s="1580">
        <f t="shared" ref="LSE71" si="12547">LSE59-LSE69</f>
        <v>0</v>
      </c>
      <c r="LSG71" s="1580">
        <f t="shared" ref="LSG71" si="12548">LSG59-LSG69</f>
        <v>0</v>
      </c>
      <c r="LSI71" s="1580">
        <f t="shared" ref="LSI71" si="12549">LSI59-LSI69</f>
        <v>0</v>
      </c>
      <c r="LSK71" s="1580">
        <f t="shared" ref="LSK71" si="12550">LSK59-LSK69</f>
        <v>0</v>
      </c>
      <c r="LSM71" s="1580">
        <f t="shared" ref="LSM71" si="12551">LSM59-LSM69</f>
        <v>0</v>
      </c>
      <c r="LSO71" s="1580">
        <f t="shared" ref="LSO71" si="12552">LSO59-LSO69</f>
        <v>0</v>
      </c>
      <c r="LSQ71" s="1580">
        <f t="shared" ref="LSQ71" si="12553">LSQ59-LSQ69</f>
        <v>0</v>
      </c>
      <c r="LSS71" s="1580">
        <f t="shared" ref="LSS71" si="12554">LSS59-LSS69</f>
        <v>0</v>
      </c>
      <c r="LSU71" s="1580">
        <f t="shared" ref="LSU71" si="12555">LSU59-LSU69</f>
        <v>0</v>
      </c>
      <c r="LSW71" s="1580">
        <f t="shared" ref="LSW71" si="12556">LSW59-LSW69</f>
        <v>0</v>
      </c>
      <c r="LSY71" s="1580">
        <f t="shared" ref="LSY71" si="12557">LSY59-LSY69</f>
        <v>0</v>
      </c>
      <c r="LTA71" s="1580">
        <f t="shared" ref="LTA71" si="12558">LTA59-LTA69</f>
        <v>0</v>
      </c>
      <c r="LTC71" s="1580">
        <f t="shared" ref="LTC71" si="12559">LTC59-LTC69</f>
        <v>0</v>
      </c>
      <c r="LTE71" s="1580">
        <f t="shared" ref="LTE71" si="12560">LTE59-LTE69</f>
        <v>0</v>
      </c>
      <c r="LTG71" s="1580">
        <f t="shared" ref="LTG71" si="12561">LTG59-LTG69</f>
        <v>0</v>
      </c>
      <c r="LTI71" s="1580">
        <f t="shared" ref="LTI71" si="12562">LTI59-LTI69</f>
        <v>0</v>
      </c>
      <c r="LTK71" s="1580">
        <f t="shared" ref="LTK71" si="12563">LTK59-LTK69</f>
        <v>0</v>
      </c>
      <c r="LTM71" s="1580">
        <f t="shared" ref="LTM71" si="12564">LTM59-LTM69</f>
        <v>0</v>
      </c>
      <c r="LTO71" s="1580">
        <f t="shared" ref="LTO71" si="12565">LTO59-LTO69</f>
        <v>0</v>
      </c>
      <c r="LTQ71" s="1580">
        <f t="shared" ref="LTQ71" si="12566">LTQ59-LTQ69</f>
        <v>0</v>
      </c>
      <c r="LTS71" s="1580">
        <f t="shared" ref="LTS71" si="12567">LTS59-LTS69</f>
        <v>0</v>
      </c>
      <c r="LTU71" s="1580">
        <f t="shared" ref="LTU71" si="12568">LTU59-LTU69</f>
        <v>0</v>
      </c>
      <c r="LTW71" s="1580">
        <f t="shared" ref="LTW71" si="12569">LTW59-LTW69</f>
        <v>0</v>
      </c>
      <c r="LTY71" s="1580">
        <f t="shared" ref="LTY71" si="12570">LTY59-LTY69</f>
        <v>0</v>
      </c>
      <c r="LUA71" s="1580">
        <f t="shared" ref="LUA71" si="12571">LUA59-LUA69</f>
        <v>0</v>
      </c>
      <c r="LUC71" s="1580">
        <f t="shared" ref="LUC71" si="12572">LUC59-LUC69</f>
        <v>0</v>
      </c>
      <c r="LUE71" s="1580">
        <f t="shared" ref="LUE71" si="12573">LUE59-LUE69</f>
        <v>0</v>
      </c>
      <c r="LUG71" s="1580">
        <f t="shared" ref="LUG71" si="12574">LUG59-LUG69</f>
        <v>0</v>
      </c>
      <c r="LUI71" s="1580">
        <f t="shared" ref="LUI71" si="12575">LUI59-LUI69</f>
        <v>0</v>
      </c>
      <c r="LUK71" s="1580">
        <f t="shared" ref="LUK71" si="12576">LUK59-LUK69</f>
        <v>0</v>
      </c>
      <c r="LUM71" s="1580">
        <f t="shared" ref="LUM71" si="12577">LUM59-LUM69</f>
        <v>0</v>
      </c>
      <c r="LUO71" s="1580">
        <f t="shared" ref="LUO71" si="12578">LUO59-LUO69</f>
        <v>0</v>
      </c>
      <c r="LUQ71" s="1580">
        <f t="shared" ref="LUQ71" si="12579">LUQ59-LUQ69</f>
        <v>0</v>
      </c>
      <c r="LUS71" s="1580">
        <f t="shared" ref="LUS71" si="12580">LUS59-LUS69</f>
        <v>0</v>
      </c>
      <c r="LUU71" s="1580">
        <f t="shared" ref="LUU71" si="12581">LUU59-LUU69</f>
        <v>0</v>
      </c>
      <c r="LUW71" s="1580">
        <f t="shared" ref="LUW71" si="12582">LUW59-LUW69</f>
        <v>0</v>
      </c>
      <c r="LUY71" s="1580">
        <f t="shared" ref="LUY71" si="12583">LUY59-LUY69</f>
        <v>0</v>
      </c>
      <c r="LVA71" s="1580">
        <f t="shared" ref="LVA71" si="12584">LVA59-LVA69</f>
        <v>0</v>
      </c>
      <c r="LVC71" s="1580">
        <f t="shared" ref="LVC71" si="12585">LVC59-LVC69</f>
        <v>0</v>
      </c>
      <c r="LVE71" s="1580">
        <f t="shared" ref="LVE71" si="12586">LVE59-LVE69</f>
        <v>0</v>
      </c>
      <c r="LVG71" s="1580">
        <f t="shared" ref="LVG71" si="12587">LVG59-LVG69</f>
        <v>0</v>
      </c>
      <c r="LVI71" s="1580">
        <f t="shared" ref="LVI71" si="12588">LVI59-LVI69</f>
        <v>0</v>
      </c>
      <c r="LVK71" s="1580">
        <f t="shared" ref="LVK71" si="12589">LVK59-LVK69</f>
        <v>0</v>
      </c>
      <c r="LVM71" s="1580">
        <f t="shared" ref="LVM71" si="12590">LVM59-LVM69</f>
        <v>0</v>
      </c>
      <c r="LVO71" s="1580">
        <f t="shared" ref="LVO71" si="12591">LVO59-LVO69</f>
        <v>0</v>
      </c>
      <c r="LVQ71" s="1580">
        <f t="shared" ref="LVQ71" si="12592">LVQ59-LVQ69</f>
        <v>0</v>
      </c>
      <c r="LVS71" s="1580">
        <f t="shared" ref="LVS71" si="12593">LVS59-LVS69</f>
        <v>0</v>
      </c>
      <c r="LVU71" s="1580">
        <f t="shared" ref="LVU71" si="12594">LVU59-LVU69</f>
        <v>0</v>
      </c>
      <c r="LVW71" s="1580">
        <f t="shared" ref="LVW71" si="12595">LVW59-LVW69</f>
        <v>0</v>
      </c>
      <c r="LVY71" s="1580">
        <f t="shared" ref="LVY71" si="12596">LVY59-LVY69</f>
        <v>0</v>
      </c>
      <c r="LWA71" s="1580">
        <f t="shared" ref="LWA71" si="12597">LWA59-LWA69</f>
        <v>0</v>
      </c>
      <c r="LWC71" s="1580">
        <f t="shared" ref="LWC71" si="12598">LWC59-LWC69</f>
        <v>0</v>
      </c>
      <c r="LWE71" s="1580">
        <f t="shared" ref="LWE71" si="12599">LWE59-LWE69</f>
        <v>0</v>
      </c>
      <c r="LWG71" s="1580">
        <f t="shared" ref="LWG71" si="12600">LWG59-LWG69</f>
        <v>0</v>
      </c>
      <c r="LWI71" s="1580">
        <f t="shared" ref="LWI71" si="12601">LWI59-LWI69</f>
        <v>0</v>
      </c>
      <c r="LWK71" s="1580">
        <f t="shared" ref="LWK71" si="12602">LWK59-LWK69</f>
        <v>0</v>
      </c>
      <c r="LWM71" s="1580">
        <f t="shared" ref="LWM71" si="12603">LWM59-LWM69</f>
        <v>0</v>
      </c>
      <c r="LWO71" s="1580">
        <f t="shared" ref="LWO71" si="12604">LWO59-LWO69</f>
        <v>0</v>
      </c>
      <c r="LWQ71" s="1580">
        <f t="shared" ref="LWQ71" si="12605">LWQ59-LWQ69</f>
        <v>0</v>
      </c>
      <c r="LWS71" s="1580">
        <f t="shared" ref="LWS71" si="12606">LWS59-LWS69</f>
        <v>0</v>
      </c>
      <c r="LWU71" s="1580">
        <f t="shared" ref="LWU71" si="12607">LWU59-LWU69</f>
        <v>0</v>
      </c>
      <c r="LWW71" s="1580">
        <f t="shared" ref="LWW71" si="12608">LWW59-LWW69</f>
        <v>0</v>
      </c>
      <c r="LWY71" s="1580">
        <f t="shared" ref="LWY71" si="12609">LWY59-LWY69</f>
        <v>0</v>
      </c>
      <c r="LXA71" s="1580">
        <f t="shared" ref="LXA71" si="12610">LXA59-LXA69</f>
        <v>0</v>
      </c>
      <c r="LXC71" s="1580">
        <f t="shared" ref="LXC71" si="12611">LXC59-LXC69</f>
        <v>0</v>
      </c>
      <c r="LXE71" s="1580">
        <f t="shared" ref="LXE71" si="12612">LXE59-LXE69</f>
        <v>0</v>
      </c>
      <c r="LXG71" s="1580">
        <f t="shared" ref="LXG71" si="12613">LXG59-LXG69</f>
        <v>0</v>
      </c>
      <c r="LXI71" s="1580">
        <f t="shared" ref="LXI71" si="12614">LXI59-LXI69</f>
        <v>0</v>
      </c>
      <c r="LXK71" s="1580">
        <f t="shared" ref="LXK71" si="12615">LXK59-LXK69</f>
        <v>0</v>
      </c>
      <c r="LXM71" s="1580">
        <f t="shared" ref="LXM71" si="12616">LXM59-LXM69</f>
        <v>0</v>
      </c>
      <c r="LXO71" s="1580">
        <f t="shared" ref="LXO71" si="12617">LXO59-LXO69</f>
        <v>0</v>
      </c>
      <c r="LXQ71" s="1580">
        <f t="shared" ref="LXQ71" si="12618">LXQ59-LXQ69</f>
        <v>0</v>
      </c>
      <c r="LXS71" s="1580">
        <f t="shared" ref="LXS71" si="12619">LXS59-LXS69</f>
        <v>0</v>
      </c>
      <c r="LXU71" s="1580">
        <f t="shared" ref="LXU71" si="12620">LXU59-LXU69</f>
        <v>0</v>
      </c>
      <c r="LXW71" s="1580">
        <f t="shared" ref="LXW71" si="12621">LXW59-LXW69</f>
        <v>0</v>
      </c>
      <c r="LXY71" s="1580">
        <f t="shared" ref="LXY71" si="12622">LXY59-LXY69</f>
        <v>0</v>
      </c>
      <c r="LYA71" s="1580">
        <f t="shared" ref="LYA71" si="12623">LYA59-LYA69</f>
        <v>0</v>
      </c>
      <c r="LYC71" s="1580">
        <f t="shared" ref="LYC71" si="12624">LYC59-LYC69</f>
        <v>0</v>
      </c>
      <c r="LYE71" s="1580">
        <f t="shared" ref="LYE71" si="12625">LYE59-LYE69</f>
        <v>0</v>
      </c>
      <c r="LYG71" s="1580">
        <f t="shared" ref="LYG71" si="12626">LYG59-LYG69</f>
        <v>0</v>
      </c>
      <c r="LYI71" s="1580">
        <f t="shared" ref="LYI71" si="12627">LYI59-LYI69</f>
        <v>0</v>
      </c>
      <c r="LYK71" s="1580">
        <f t="shared" ref="LYK71" si="12628">LYK59-LYK69</f>
        <v>0</v>
      </c>
      <c r="LYM71" s="1580">
        <f t="shared" ref="LYM71" si="12629">LYM59-LYM69</f>
        <v>0</v>
      </c>
      <c r="LYO71" s="1580">
        <f t="shared" ref="LYO71" si="12630">LYO59-LYO69</f>
        <v>0</v>
      </c>
      <c r="LYQ71" s="1580">
        <f t="shared" ref="LYQ71" si="12631">LYQ59-LYQ69</f>
        <v>0</v>
      </c>
      <c r="LYS71" s="1580">
        <f t="shared" ref="LYS71" si="12632">LYS59-LYS69</f>
        <v>0</v>
      </c>
      <c r="LYU71" s="1580">
        <f t="shared" ref="LYU71" si="12633">LYU59-LYU69</f>
        <v>0</v>
      </c>
      <c r="LYW71" s="1580">
        <f t="shared" ref="LYW71" si="12634">LYW59-LYW69</f>
        <v>0</v>
      </c>
      <c r="LYY71" s="1580">
        <f t="shared" ref="LYY71" si="12635">LYY59-LYY69</f>
        <v>0</v>
      </c>
      <c r="LZA71" s="1580">
        <f t="shared" ref="LZA71" si="12636">LZA59-LZA69</f>
        <v>0</v>
      </c>
      <c r="LZC71" s="1580">
        <f t="shared" ref="LZC71" si="12637">LZC59-LZC69</f>
        <v>0</v>
      </c>
      <c r="LZE71" s="1580">
        <f t="shared" ref="LZE71" si="12638">LZE59-LZE69</f>
        <v>0</v>
      </c>
      <c r="LZG71" s="1580">
        <f t="shared" ref="LZG71" si="12639">LZG59-LZG69</f>
        <v>0</v>
      </c>
      <c r="LZI71" s="1580">
        <f t="shared" ref="LZI71" si="12640">LZI59-LZI69</f>
        <v>0</v>
      </c>
      <c r="LZK71" s="1580">
        <f t="shared" ref="LZK71" si="12641">LZK59-LZK69</f>
        <v>0</v>
      </c>
      <c r="LZM71" s="1580">
        <f t="shared" ref="LZM71" si="12642">LZM59-LZM69</f>
        <v>0</v>
      </c>
      <c r="LZO71" s="1580">
        <f t="shared" ref="LZO71" si="12643">LZO59-LZO69</f>
        <v>0</v>
      </c>
      <c r="LZQ71" s="1580">
        <f t="shared" ref="LZQ71" si="12644">LZQ59-LZQ69</f>
        <v>0</v>
      </c>
      <c r="LZS71" s="1580">
        <f t="shared" ref="LZS71" si="12645">LZS59-LZS69</f>
        <v>0</v>
      </c>
      <c r="LZU71" s="1580">
        <f t="shared" ref="LZU71" si="12646">LZU59-LZU69</f>
        <v>0</v>
      </c>
      <c r="LZW71" s="1580">
        <f t="shared" ref="LZW71" si="12647">LZW59-LZW69</f>
        <v>0</v>
      </c>
      <c r="LZY71" s="1580">
        <f t="shared" ref="LZY71" si="12648">LZY59-LZY69</f>
        <v>0</v>
      </c>
      <c r="MAA71" s="1580">
        <f t="shared" ref="MAA71" si="12649">MAA59-MAA69</f>
        <v>0</v>
      </c>
      <c r="MAC71" s="1580">
        <f t="shared" ref="MAC71" si="12650">MAC59-MAC69</f>
        <v>0</v>
      </c>
      <c r="MAE71" s="1580">
        <f t="shared" ref="MAE71" si="12651">MAE59-MAE69</f>
        <v>0</v>
      </c>
      <c r="MAG71" s="1580">
        <f t="shared" ref="MAG71" si="12652">MAG59-MAG69</f>
        <v>0</v>
      </c>
      <c r="MAI71" s="1580">
        <f t="shared" ref="MAI71" si="12653">MAI59-MAI69</f>
        <v>0</v>
      </c>
      <c r="MAK71" s="1580">
        <f t="shared" ref="MAK71" si="12654">MAK59-MAK69</f>
        <v>0</v>
      </c>
      <c r="MAM71" s="1580">
        <f t="shared" ref="MAM71" si="12655">MAM59-MAM69</f>
        <v>0</v>
      </c>
      <c r="MAO71" s="1580">
        <f t="shared" ref="MAO71" si="12656">MAO59-MAO69</f>
        <v>0</v>
      </c>
      <c r="MAQ71" s="1580">
        <f t="shared" ref="MAQ71" si="12657">MAQ59-MAQ69</f>
        <v>0</v>
      </c>
      <c r="MAS71" s="1580">
        <f t="shared" ref="MAS71" si="12658">MAS59-MAS69</f>
        <v>0</v>
      </c>
      <c r="MAU71" s="1580">
        <f t="shared" ref="MAU71" si="12659">MAU59-MAU69</f>
        <v>0</v>
      </c>
      <c r="MAW71" s="1580">
        <f t="shared" ref="MAW71" si="12660">MAW59-MAW69</f>
        <v>0</v>
      </c>
      <c r="MAY71" s="1580">
        <f t="shared" ref="MAY71" si="12661">MAY59-MAY69</f>
        <v>0</v>
      </c>
      <c r="MBA71" s="1580">
        <f t="shared" ref="MBA71" si="12662">MBA59-MBA69</f>
        <v>0</v>
      </c>
      <c r="MBC71" s="1580">
        <f t="shared" ref="MBC71" si="12663">MBC59-MBC69</f>
        <v>0</v>
      </c>
      <c r="MBE71" s="1580">
        <f t="shared" ref="MBE71" si="12664">MBE59-MBE69</f>
        <v>0</v>
      </c>
      <c r="MBG71" s="1580">
        <f t="shared" ref="MBG71" si="12665">MBG59-MBG69</f>
        <v>0</v>
      </c>
      <c r="MBI71" s="1580">
        <f t="shared" ref="MBI71" si="12666">MBI59-MBI69</f>
        <v>0</v>
      </c>
      <c r="MBK71" s="1580">
        <f t="shared" ref="MBK71" si="12667">MBK59-MBK69</f>
        <v>0</v>
      </c>
      <c r="MBM71" s="1580">
        <f t="shared" ref="MBM71" si="12668">MBM59-MBM69</f>
        <v>0</v>
      </c>
      <c r="MBO71" s="1580">
        <f t="shared" ref="MBO71" si="12669">MBO59-MBO69</f>
        <v>0</v>
      </c>
      <c r="MBQ71" s="1580">
        <f t="shared" ref="MBQ71" si="12670">MBQ59-MBQ69</f>
        <v>0</v>
      </c>
      <c r="MBS71" s="1580">
        <f t="shared" ref="MBS71" si="12671">MBS59-MBS69</f>
        <v>0</v>
      </c>
      <c r="MBU71" s="1580">
        <f t="shared" ref="MBU71" si="12672">MBU59-MBU69</f>
        <v>0</v>
      </c>
      <c r="MBW71" s="1580">
        <f t="shared" ref="MBW71" si="12673">MBW59-MBW69</f>
        <v>0</v>
      </c>
      <c r="MBY71" s="1580">
        <f t="shared" ref="MBY71" si="12674">MBY59-MBY69</f>
        <v>0</v>
      </c>
      <c r="MCA71" s="1580">
        <f t="shared" ref="MCA71" si="12675">MCA59-MCA69</f>
        <v>0</v>
      </c>
      <c r="MCC71" s="1580">
        <f t="shared" ref="MCC71" si="12676">MCC59-MCC69</f>
        <v>0</v>
      </c>
      <c r="MCE71" s="1580">
        <f t="shared" ref="MCE71" si="12677">MCE59-MCE69</f>
        <v>0</v>
      </c>
      <c r="MCG71" s="1580">
        <f t="shared" ref="MCG71" si="12678">MCG59-MCG69</f>
        <v>0</v>
      </c>
      <c r="MCI71" s="1580">
        <f t="shared" ref="MCI71" si="12679">MCI59-MCI69</f>
        <v>0</v>
      </c>
      <c r="MCK71" s="1580">
        <f t="shared" ref="MCK71" si="12680">MCK59-MCK69</f>
        <v>0</v>
      </c>
      <c r="MCM71" s="1580">
        <f t="shared" ref="MCM71" si="12681">MCM59-MCM69</f>
        <v>0</v>
      </c>
      <c r="MCO71" s="1580">
        <f t="shared" ref="MCO71" si="12682">MCO59-MCO69</f>
        <v>0</v>
      </c>
      <c r="MCQ71" s="1580">
        <f t="shared" ref="MCQ71" si="12683">MCQ59-MCQ69</f>
        <v>0</v>
      </c>
      <c r="MCS71" s="1580">
        <f t="shared" ref="MCS71" si="12684">MCS59-MCS69</f>
        <v>0</v>
      </c>
      <c r="MCU71" s="1580">
        <f t="shared" ref="MCU71" si="12685">MCU59-MCU69</f>
        <v>0</v>
      </c>
      <c r="MCW71" s="1580">
        <f t="shared" ref="MCW71" si="12686">MCW59-MCW69</f>
        <v>0</v>
      </c>
      <c r="MCY71" s="1580">
        <f t="shared" ref="MCY71" si="12687">MCY59-MCY69</f>
        <v>0</v>
      </c>
      <c r="MDA71" s="1580">
        <f t="shared" ref="MDA71" si="12688">MDA59-MDA69</f>
        <v>0</v>
      </c>
      <c r="MDC71" s="1580">
        <f t="shared" ref="MDC71" si="12689">MDC59-MDC69</f>
        <v>0</v>
      </c>
      <c r="MDE71" s="1580">
        <f t="shared" ref="MDE71" si="12690">MDE59-MDE69</f>
        <v>0</v>
      </c>
      <c r="MDG71" s="1580">
        <f t="shared" ref="MDG71" si="12691">MDG59-MDG69</f>
        <v>0</v>
      </c>
      <c r="MDI71" s="1580">
        <f t="shared" ref="MDI71" si="12692">MDI59-MDI69</f>
        <v>0</v>
      </c>
      <c r="MDK71" s="1580">
        <f t="shared" ref="MDK71" si="12693">MDK59-MDK69</f>
        <v>0</v>
      </c>
      <c r="MDM71" s="1580">
        <f t="shared" ref="MDM71" si="12694">MDM59-MDM69</f>
        <v>0</v>
      </c>
      <c r="MDO71" s="1580">
        <f t="shared" ref="MDO71" si="12695">MDO59-MDO69</f>
        <v>0</v>
      </c>
      <c r="MDQ71" s="1580">
        <f t="shared" ref="MDQ71" si="12696">MDQ59-MDQ69</f>
        <v>0</v>
      </c>
      <c r="MDS71" s="1580">
        <f t="shared" ref="MDS71" si="12697">MDS59-MDS69</f>
        <v>0</v>
      </c>
      <c r="MDU71" s="1580">
        <f t="shared" ref="MDU71" si="12698">MDU59-MDU69</f>
        <v>0</v>
      </c>
      <c r="MDW71" s="1580">
        <f t="shared" ref="MDW71" si="12699">MDW59-MDW69</f>
        <v>0</v>
      </c>
      <c r="MDY71" s="1580">
        <f t="shared" ref="MDY71" si="12700">MDY59-MDY69</f>
        <v>0</v>
      </c>
      <c r="MEA71" s="1580">
        <f t="shared" ref="MEA71" si="12701">MEA59-MEA69</f>
        <v>0</v>
      </c>
      <c r="MEC71" s="1580">
        <f t="shared" ref="MEC71" si="12702">MEC59-MEC69</f>
        <v>0</v>
      </c>
      <c r="MEE71" s="1580">
        <f t="shared" ref="MEE71" si="12703">MEE59-MEE69</f>
        <v>0</v>
      </c>
      <c r="MEG71" s="1580">
        <f t="shared" ref="MEG71" si="12704">MEG59-MEG69</f>
        <v>0</v>
      </c>
      <c r="MEI71" s="1580">
        <f t="shared" ref="MEI71" si="12705">MEI59-MEI69</f>
        <v>0</v>
      </c>
      <c r="MEK71" s="1580">
        <f t="shared" ref="MEK71" si="12706">MEK59-MEK69</f>
        <v>0</v>
      </c>
      <c r="MEM71" s="1580">
        <f t="shared" ref="MEM71" si="12707">MEM59-MEM69</f>
        <v>0</v>
      </c>
      <c r="MEO71" s="1580">
        <f t="shared" ref="MEO71" si="12708">MEO59-MEO69</f>
        <v>0</v>
      </c>
      <c r="MEQ71" s="1580">
        <f t="shared" ref="MEQ71" si="12709">MEQ59-MEQ69</f>
        <v>0</v>
      </c>
      <c r="MES71" s="1580">
        <f t="shared" ref="MES71" si="12710">MES59-MES69</f>
        <v>0</v>
      </c>
      <c r="MEU71" s="1580">
        <f t="shared" ref="MEU71" si="12711">MEU59-MEU69</f>
        <v>0</v>
      </c>
      <c r="MEW71" s="1580">
        <f t="shared" ref="MEW71" si="12712">MEW59-MEW69</f>
        <v>0</v>
      </c>
      <c r="MEY71" s="1580">
        <f t="shared" ref="MEY71" si="12713">MEY59-MEY69</f>
        <v>0</v>
      </c>
      <c r="MFA71" s="1580">
        <f t="shared" ref="MFA71" si="12714">MFA59-MFA69</f>
        <v>0</v>
      </c>
      <c r="MFC71" s="1580">
        <f t="shared" ref="MFC71" si="12715">MFC59-MFC69</f>
        <v>0</v>
      </c>
      <c r="MFE71" s="1580">
        <f t="shared" ref="MFE71" si="12716">MFE59-MFE69</f>
        <v>0</v>
      </c>
      <c r="MFG71" s="1580">
        <f t="shared" ref="MFG71" si="12717">MFG59-MFG69</f>
        <v>0</v>
      </c>
      <c r="MFI71" s="1580">
        <f t="shared" ref="MFI71" si="12718">MFI59-MFI69</f>
        <v>0</v>
      </c>
      <c r="MFK71" s="1580">
        <f t="shared" ref="MFK71" si="12719">MFK59-MFK69</f>
        <v>0</v>
      </c>
      <c r="MFM71" s="1580">
        <f t="shared" ref="MFM71" si="12720">MFM59-MFM69</f>
        <v>0</v>
      </c>
      <c r="MFO71" s="1580">
        <f t="shared" ref="MFO71" si="12721">MFO59-MFO69</f>
        <v>0</v>
      </c>
      <c r="MFQ71" s="1580">
        <f t="shared" ref="MFQ71" si="12722">MFQ59-MFQ69</f>
        <v>0</v>
      </c>
      <c r="MFS71" s="1580">
        <f t="shared" ref="MFS71" si="12723">MFS59-MFS69</f>
        <v>0</v>
      </c>
      <c r="MFU71" s="1580">
        <f t="shared" ref="MFU71" si="12724">MFU59-MFU69</f>
        <v>0</v>
      </c>
      <c r="MFW71" s="1580">
        <f t="shared" ref="MFW71" si="12725">MFW59-MFW69</f>
        <v>0</v>
      </c>
      <c r="MFY71" s="1580">
        <f t="shared" ref="MFY71" si="12726">MFY59-MFY69</f>
        <v>0</v>
      </c>
      <c r="MGA71" s="1580">
        <f t="shared" ref="MGA71" si="12727">MGA59-MGA69</f>
        <v>0</v>
      </c>
      <c r="MGC71" s="1580">
        <f t="shared" ref="MGC71" si="12728">MGC59-MGC69</f>
        <v>0</v>
      </c>
      <c r="MGE71" s="1580">
        <f t="shared" ref="MGE71" si="12729">MGE59-MGE69</f>
        <v>0</v>
      </c>
      <c r="MGG71" s="1580">
        <f t="shared" ref="MGG71" si="12730">MGG59-MGG69</f>
        <v>0</v>
      </c>
      <c r="MGI71" s="1580">
        <f t="shared" ref="MGI71" si="12731">MGI59-MGI69</f>
        <v>0</v>
      </c>
      <c r="MGK71" s="1580">
        <f t="shared" ref="MGK71" si="12732">MGK59-MGK69</f>
        <v>0</v>
      </c>
      <c r="MGM71" s="1580">
        <f t="shared" ref="MGM71" si="12733">MGM59-MGM69</f>
        <v>0</v>
      </c>
      <c r="MGO71" s="1580">
        <f t="shared" ref="MGO71" si="12734">MGO59-MGO69</f>
        <v>0</v>
      </c>
      <c r="MGQ71" s="1580">
        <f t="shared" ref="MGQ71" si="12735">MGQ59-MGQ69</f>
        <v>0</v>
      </c>
      <c r="MGS71" s="1580">
        <f t="shared" ref="MGS71" si="12736">MGS59-MGS69</f>
        <v>0</v>
      </c>
      <c r="MGU71" s="1580">
        <f t="shared" ref="MGU71" si="12737">MGU59-MGU69</f>
        <v>0</v>
      </c>
      <c r="MGW71" s="1580">
        <f t="shared" ref="MGW71" si="12738">MGW59-MGW69</f>
        <v>0</v>
      </c>
      <c r="MGY71" s="1580">
        <f t="shared" ref="MGY71" si="12739">MGY59-MGY69</f>
        <v>0</v>
      </c>
      <c r="MHA71" s="1580">
        <f t="shared" ref="MHA71" si="12740">MHA59-MHA69</f>
        <v>0</v>
      </c>
      <c r="MHC71" s="1580">
        <f t="shared" ref="MHC71" si="12741">MHC59-MHC69</f>
        <v>0</v>
      </c>
      <c r="MHE71" s="1580">
        <f t="shared" ref="MHE71" si="12742">MHE59-MHE69</f>
        <v>0</v>
      </c>
      <c r="MHG71" s="1580">
        <f t="shared" ref="MHG71" si="12743">MHG59-MHG69</f>
        <v>0</v>
      </c>
      <c r="MHI71" s="1580">
        <f t="shared" ref="MHI71" si="12744">MHI59-MHI69</f>
        <v>0</v>
      </c>
      <c r="MHK71" s="1580">
        <f t="shared" ref="MHK71" si="12745">MHK59-MHK69</f>
        <v>0</v>
      </c>
      <c r="MHM71" s="1580">
        <f t="shared" ref="MHM71" si="12746">MHM59-MHM69</f>
        <v>0</v>
      </c>
      <c r="MHO71" s="1580">
        <f t="shared" ref="MHO71" si="12747">MHO59-MHO69</f>
        <v>0</v>
      </c>
      <c r="MHQ71" s="1580">
        <f t="shared" ref="MHQ71" si="12748">MHQ59-MHQ69</f>
        <v>0</v>
      </c>
      <c r="MHS71" s="1580">
        <f t="shared" ref="MHS71" si="12749">MHS59-MHS69</f>
        <v>0</v>
      </c>
      <c r="MHU71" s="1580">
        <f t="shared" ref="MHU71" si="12750">MHU59-MHU69</f>
        <v>0</v>
      </c>
      <c r="MHW71" s="1580">
        <f t="shared" ref="MHW71" si="12751">MHW59-MHW69</f>
        <v>0</v>
      </c>
      <c r="MHY71" s="1580">
        <f t="shared" ref="MHY71" si="12752">MHY59-MHY69</f>
        <v>0</v>
      </c>
      <c r="MIA71" s="1580">
        <f t="shared" ref="MIA71" si="12753">MIA59-MIA69</f>
        <v>0</v>
      </c>
      <c r="MIC71" s="1580">
        <f t="shared" ref="MIC71" si="12754">MIC59-MIC69</f>
        <v>0</v>
      </c>
      <c r="MIE71" s="1580">
        <f t="shared" ref="MIE71" si="12755">MIE59-MIE69</f>
        <v>0</v>
      </c>
      <c r="MIG71" s="1580">
        <f t="shared" ref="MIG71" si="12756">MIG59-MIG69</f>
        <v>0</v>
      </c>
      <c r="MII71" s="1580">
        <f t="shared" ref="MII71" si="12757">MII59-MII69</f>
        <v>0</v>
      </c>
      <c r="MIK71" s="1580">
        <f t="shared" ref="MIK71" si="12758">MIK59-MIK69</f>
        <v>0</v>
      </c>
      <c r="MIM71" s="1580">
        <f t="shared" ref="MIM71" si="12759">MIM59-MIM69</f>
        <v>0</v>
      </c>
      <c r="MIO71" s="1580">
        <f t="shared" ref="MIO71" si="12760">MIO59-MIO69</f>
        <v>0</v>
      </c>
      <c r="MIQ71" s="1580">
        <f t="shared" ref="MIQ71" si="12761">MIQ59-MIQ69</f>
        <v>0</v>
      </c>
      <c r="MIS71" s="1580">
        <f t="shared" ref="MIS71" si="12762">MIS59-MIS69</f>
        <v>0</v>
      </c>
      <c r="MIU71" s="1580">
        <f t="shared" ref="MIU71" si="12763">MIU59-MIU69</f>
        <v>0</v>
      </c>
      <c r="MIW71" s="1580">
        <f t="shared" ref="MIW71" si="12764">MIW59-MIW69</f>
        <v>0</v>
      </c>
      <c r="MIY71" s="1580">
        <f t="shared" ref="MIY71" si="12765">MIY59-MIY69</f>
        <v>0</v>
      </c>
      <c r="MJA71" s="1580">
        <f t="shared" ref="MJA71" si="12766">MJA59-MJA69</f>
        <v>0</v>
      </c>
      <c r="MJC71" s="1580">
        <f t="shared" ref="MJC71" si="12767">MJC59-MJC69</f>
        <v>0</v>
      </c>
      <c r="MJE71" s="1580">
        <f t="shared" ref="MJE71" si="12768">MJE59-MJE69</f>
        <v>0</v>
      </c>
      <c r="MJG71" s="1580">
        <f t="shared" ref="MJG71" si="12769">MJG59-MJG69</f>
        <v>0</v>
      </c>
      <c r="MJI71" s="1580">
        <f t="shared" ref="MJI71" si="12770">MJI59-MJI69</f>
        <v>0</v>
      </c>
      <c r="MJK71" s="1580">
        <f t="shared" ref="MJK71" si="12771">MJK59-MJK69</f>
        <v>0</v>
      </c>
      <c r="MJM71" s="1580">
        <f t="shared" ref="MJM71" si="12772">MJM59-MJM69</f>
        <v>0</v>
      </c>
      <c r="MJO71" s="1580">
        <f t="shared" ref="MJO71" si="12773">MJO59-MJO69</f>
        <v>0</v>
      </c>
      <c r="MJQ71" s="1580">
        <f t="shared" ref="MJQ71" si="12774">MJQ59-MJQ69</f>
        <v>0</v>
      </c>
      <c r="MJS71" s="1580">
        <f t="shared" ref="MJS71" si="12775">MJS59-MJS69</f>
        <v>0</v>
      </c>
      <c r="MJU71" s="1580">
        <f t="shared" ref="MJU71" si="12776">MJU59-MJU69</f>
        <v>0</v>
      </c>
      <c r="MJW71" s="1580">
        <f t="shared" ref="MJW71" si="12777">MJW59-MJW69</f>
        <v>0</v>
      </c>
      <c r="MJY71" s="1580">
        <f t="shared" ref="MJY71" si="12778">MJY59-MJY69</f>
        <v>0</v>
      </c>
      <c r="MKA71" s="1580">
        <f t="shared" ref="MKA71" si="12779">MKA59-MKA69</f>
        <v>0</v>
      </c>
      <c r="MKC71" s="1580">
        <f t="shared" ref="MKC71" si="12780">MKC59-MKC69</f>
        <v>0</v>
      </c>
      <c r="MKE71" s="1580">
        <f t="shared" ref="MKE71" si="12781">MKE59-MKE69</f>
        <v>0</v>
      </c>
      <c r="MKG71" s="1580">
        <f t="shared" ref="MKG71" si="12782">MKG59-MKG69</f>
        <v>0</v>
      </c>
      <c r="MKI71" s="1580">
        <f t="shared" ref="MKI71" si="12783">MKI59-MKI69</f>
        <v>0</v>
      </c>
      <c r="MKK71" s="1580">
        <f t="shared" ref="MKK71" si="12784">MKK59-MKK69</f>
        <v>0</v>
      </c>
      <c r="MKM71" s="1580">
        <f t="shared" ref="MKM71" si="12785">MKM59-MKM69</f>
        <v>0</v>
      </c>
      <c r="MKO71" s="1580">
        <f t="shared" ref="MKO71" si="12786">MKO59-MKO69</f>
        <v>0</v>
      </c>
      <c r="MKQ71" s="1580">
        <f t="shared" ref="MKQ71" si="12787">MKQ59-MKQ69</f>
        <v>0</v>
      </c>
      <c r="MKS71" s="1580">
        <f t="shared" ref="MKS71" si="12788">MKS59-MKS69</f>
        <v>0</v>
      </c>
      <c r="MKU71" s="1580">
        <f t="shared" ref="MKU71" si="12789">MKU59-MKU69</f>
        <v>0</v>
      </c>
      <c r="MKW71" s="1580">
        <f t="shared" ref="MKW71" si="12790">MKW59-MKW69</f>
        <v>0</v>
      </c>
      <c r="MKY71" s="1580">
        <f t="shared" ref="MKY71" si="12791">MKY59-MKY69</f>
        <v>0</v>
      </c>
      <c r="MLA71" s="1580">
        <f t="shared" ref="MLA71" si="12792">MLA59-MLA69</f>
        <v>0</v>
      </c>
      <c r="MLC71" s="1580">
        <f t="shared" ref="MLC71" si="12793">MLC59-MLC69</f>
        <v>0</v>
      </c>
      <c r="MLE71" s="1580">
        <f t="shared" ref="MLE71" si="12794">MLE59-MLE69</f>
        <v>0</v>
      </c>
      <c r="MLG71" s="1580">
        <f t="shared" ref="MLG71" si="12795">MLG59-MLG69</f>
        <v>0</v>
      </c>
      <c r="MLI71" s="1580">
        <f t="shared" ref="MLI71" si="12796">MLI59-MLI69</f>
        <v>0</v>
      </c>
      <c r="MLK71" s="1580">
        <f t="shared" ref="MLK71" si="12797">MLK59-MLK69</f>
        <v>0</v>
      </c>
      <c r="MLM71" s="1580">
        <f t="shared" ref="MLM71" si="12798">MLM59-MLM69</f>
        <v>0</v>
      </c>
      <c r="MLO71" s="1580">
        <f t="shared" ref="MLO71" si="12799">MLO59-MLO69</f>
        <v>0</v>
      </c>
      <c r="MLQ71" s="1580">
        <f t="shared" ref="MLQ71" si="12800">MLQ59-MLQ69</f>
        <v>0</v>
      </c>
      <c r="MLS71" s="1580">
        <f t="shared" ref="MLS71" si="12801">MLS59-MLS69</f>
        <v>0</v>
      </c>
      <c r="MLU71" s="1580">
        <f t="shared" ref="MLU71" si="12802">MLU59-MLU69</f>
        <v>0</v>
      </c>
      <c r="MLW71" s="1580">
        <f t="shared" ref="MLW71" si="12803">MLW59-MLW69</f>
        <v>0</v>
      </c>
      <c r="MLY71" s="1580">
        <f t="shared" ref="MLY71" si="12804">MLY59-MLY69</f>
        <v>0</v>
      </c>
      <c r="MMA71" s="1580">
        <f t="shared" ref="MMA71" si="12805">MMA59-MMA69</f>
        <v>0</v>
      </c>
      <c r="MMC71" s="1580">
        <f t="shared" ref="MMC71" si="12806">MMC59-MMC69</f>
        <v>0</v>
      </c>
      <c r="MME71" s="1580">
        <f t="shared" ref="MME71" si="12807">MME59-MME69</f>
        <v>0</v>
      </c>
      <c r="MMG71" s="1580">
        <f t="shared" ref="MMG71" si="12808">MMG59-MMG69</f>
        <v>0</v>
      </c>
      <c r="MMI71" s="1580">
        <f t="shared" ref="MMI71" si="12809">MMI59-MMI69</f>
        <v>0</v>
      </c>
      <c r="MMK71" s="1580">
        <f t="shared" ref="MMK71" si="12810">MMK59-MMK69</f>
        <v>0</v>
      </c>
      <c r="MMM71" s="1580">
        <f t="shared" ref="MMM71" si="12811">MMM59-MMM69</f>
        <v>0</v>
      </c>
      <c r="MMO71" s="1580">
        <f t="shared" ref="MMO71" si="12812">MMO59-MMO69</f>
        <v>0</v>
      </c>
      <c r="MMQ71" s="1580">
        <f t="shared" ref="MMQ71" si="12813">MMQ59-MMQ69</f>
        <v>0</v>
      </c>
      <c r="MMS71" s="1580">
        <f t="shared" ref="MMS71" si="12814">MMS59-MMS69</f>
        <v>0</v>
      </c>
      <c r="MMU71" s="1580">
        <f t="shared" ref="MMU71" si="12815">MMU59-MMU69</f>
        <v>0</v>
      </c>
      <c r="MMW71" s="1580">
        <f t="shared" ref="MMW71" si="12816">MMW59-MMW69</f>
        <v>0</v>
      </c>
      <c r="MMY71" s="1580">
        <f t="shared" ref="MMY71" si="12817">MMY59-MMY69</f>
        <v>0</v>
      </c>
      <c r="MNA71" s="1580">
        <f t="shared" ref="MNA71" si="12818">MNA59-MNA69</f>
        <v>0</v>
      </c>
      <c r="MNC71" s="1580">
        <f t="shared" ref="MNC71" si="12819">MNC59-MNC69</f>
        <v>0</v>
      </c>
      <c r="MNE71" s="1580">
        <f t="shared" ref="MNE71" si="12820">MNE59-MNE69</f>
        <v>0</v>
      </c>
      <c r="MNG71" s="1580">
        <f t="shared" ref="MNG71" si="12821">MNG59-MNG69</f>
        <v>0</v>
      </c>
      <c r="MNI71" s="1580">
        <f t="shared" ref="MNI71" si="12822">MNI59-MNI69</f>
        <v>0</v>
      </c>
      <c r="MNK71" s="1580">
        <f t="shared" ref="MNK71" si="12823">MNK59-MNK69</f>
        <v>0</v>
      </c>
      <c r="MNM71" s="1580">
        <f t="shared" ref="MNM71" si="12824">MNM59-MNM69</f>
        <v>0</v>
      </c>
      <c r="MNO71" s="1580">
        <f t="shared" ref="MNO71" si="12825">MNO59-MNO69</f>
        <v>0</v>
      </c>
      <c r="MNQ71" s="1580">
        <f t="shared" ref="MNQ71" si="12826">MNQ59-MNQ69</f>
        <v>0</v>
      </c>
      <c r="MNS71" s="1580">
        <f t="shared" ref="MNS71" si="12827">MNS59-MNS69</f>
        <v>0</v>
      </c>
      <c r="MNU71" s="1580">
        <f t="shared" ref="MNU71" si="12828">MNU59-MNU69</f>
        <v>0</v>
      </c>
      <c r="MNW71" s="1580">
        <f t="shared" ref="MNW71" si="12829">MNW59-MNW69</f>
        <v>0</v>
      </c>
      <c r="MNY71" s="1580">
        <f t="shared" ref="MNY71" si="12830">MNY59-MNY69</f>
        <v>0</v>
      </c>
      <c r="MOA71" s="1580">
        <f t="shared" ref="MOA71" si="12831">MOA59-MOA69</f>
        <v>0</v>
      </c>
      <c r="MOC71" s="1580">
        <f t="shared" ref="MOC71" si="12832">MOC59-MOC69</f>
        <v>0</v>
      </c>
      <c r="MOE71" s="1580">
        <f t="shared" ref="MOE71" si="12833">MOE59-MOE69</f>
        <v>0</v>
      </c>
      <c r="MOG71" s="1580">
        <f t="shared" ref="MOG71" si="12834">MOG59-MOG69</f>
        <v>0</v>
      </c>
      <c r="MOI71" s="1580">
        <f t="shared" ref="MOI71" si="12835">MOI59-MOI69</f>
        <v>0</v>
      </c>
      <c r="MOK71" s="1580">
        <f t="shared" ref="MOK71" si="12836">MOK59-MOK69</f>
        <v>0</v>
      </c>
      <c r="MOM71" s="1580">
        <f t="shared" ref="MOM71" si="12837">MOM59-MOM69</f>
        <v>0</v>
      </c>
      <c r="MOO71" s="1580">
        <f t="shared" ref="MOO71" si="12838">MOO59-MOO69</f>
        <v>0</v>
      </c>
      <c r="MOQ71" s="1580">
        <f t="shared" ref="MOQ71" si="12839">MOQ59-MOQ69</f>
        <v>0</v>
      </c>
      <c r="MOS71" s="1580">
        <f t="shared" ref="MOS71" si="12840">MOS59-MOS69</f>
        <v>0</v>
      </c>
      <c r="MOU71" s="1580">
        <f t="shared" ref="MOU71" si="12841">MOU59-MOU69</f>
        <v>0</v>
      </c>
      <c r="MOW71" s="1580">
        <f t="shared" ref="MOW71" si="12842">MOW59-MOW69</f>
        <v>0</v>
      </c>
      <c r="MOY71" s="1580">
        <f t="shared" ref="MOY71" si="12843">MOY59-MOY69</f>
        <v>0</v>
      </c>
      <c r="MPA71" s="1580">
        <f t="shared" ref="MPA71" si="12844">MPA59-MPA69</f>
        <v>0</v>
      </c>
      <c r="MPC71" s="1580">
        <f t="shared" ref="MPC71" si="12845">MPC59-MPC69</f>
        <v>0</v>
      </c>
      <c r="MPE71" s="1580">
        <f t="shared" ref="MPE71" si="12846">MPE59-MPE69</f>
        <v>0</v>
      </c>
      <c r="MPG71" s="1580">
        <f t="shared" ref="MPG71" si="12847">MPG59-MPG69</f>
        <v>0</v>
      </c>
      <c r="MPI71" s="1580">
        <f t="shared" ref="MPI71" si="12848">MPI59-MPI69</f>
        <v>0</v>
      </c>
      <c r="MPK71" s="1580">
        <f t="shared" ref="MPK71" si="12849">MPK59-MPK69</f>
        <v>0</v>
      </c>
      <c r="MPM71" s="1580">
        <f t="shared" ref="MPM71" si="12850">MPM59-MPM69</f>
        <v>0</v>
      </c>
      <c r="MPO71" s="1580">
        <f t="shared" ref="MPO71" si="12851">MPO59-MPO69</f>
        <v>0</v>
      </c>
      <c r="MPQ71" s="1580">
        <f t="shared" ref="MPQ71" si="12852">MPQ59-MPQ69</f>
        <v>0</v>
      </c>
      <c r="MPS71" s="1580">
        <f t="shared" ref="MPS71" si="12853">MPS59-MPS69</f>
        <v>0</v>
      </c>
      <c r="MPU71" s="1580">
        <f t="shared" ref="MPU71" si="12854">MPU59-MPU69</f>
        <v>0</v>
      </c>
      <c r="MPW71" s="1580">
        <f t="shared" ref="MPW71" si="12855">MPW59-MPW69</f>
        <v>0</v>
      </c>
      <c r="MPY71" s="1580">
        <f t="shared" ref="MPY71" si="12856">MPY59-MPY69</f>
        <v>0</v>
      </c>
      <c r="MQA71" s="1580">
        <f t="shared" ref="MQA71" si="12857">MQA59-MQA69</f>
        <v>0</v>
      </c>
      <c r="MQC71" s="1580">
        <f t="shared" ref="MQC71" si="12858">MQC59-MQC69</f>
        <v>0</v>
      </c>
      <c r="MQE71" s="1580">
        <f t="shared" ref="MQE71" si="12859">MQE59-MQE69</f>
        <v>0</v>
      </c>
      <c r="MQG71" s="1580">
        <f t="shared" ref="MQG71" si="12860">MQG59-MQG69</f>
        <v>0</v>
      </c>
      <c r="MQI71" s="1580">
        <f t="shared" ref="MQI71" si="12861">MQI59-MQI69</f>
        <v>0</v>
      </c>
      <c r="MQK71" s="1580">
        <f t="shared" ref="MQK71" si="12862">MQK59-MQK69</f>
        <v>0</v>
      </c>
      <c r="MQM71" s="1580">
        <f t="shared" ref="MQM71" si="12863">MQM59-MQM69</f>
        <v>0</v>
      </c>
      <c r="MQO71" s="1580">
        <f t="shared" ref="MQO71" si="12864">MQO59-MQO69</f>
        <v>0</v>
      </c>
      <c r="MQQ71" s="1580">
        <f t="shared" ref="MQQ71" si="12865">MQQ59-MQQ69</f>
        <v>0</v>
      </c>
      <c r="MQS71" s="1580">
        <f t="shared" ref="MQS71" si="12866">MQS59-MQS69</f>
        <v>0</v>
      </c>
      <c r="MQU71" s="1580">
        <f t="shared" ref="MQU71" si="12867">MQU59-MQU69</f>
        <v>0</v>
      </c>
      <c r="MQW71" s="1580">
        <f t="shared" ref="MQW71" si="12868">MQW59-MQW69</f>
        <v>0</v>
      </c>
      <c r="MQY71" s="1580">
        <f t="shared" ref="MQY71" si="12869">MQY59-MQY69</f>
        <v>0</v>
      </c>
      <c r="MRA71" s="1580">
        <f t="shared" ref="MRA71" si="12870">MRA59-MRA69</f>
        <v>0</v>
      </c>
      <c r="MRC71" s="1580">
        <f t="shared" ref="MRC71" si="12871">MRC59-MRC69</f>
        <v>0</v>
      </c>
      <c r="MRE71" s="1580">
        <f t="shared" ref="MRE71" si="12872">MRE59-MRE69</f>
        <v>0</v>
      </c>
      <c r="MRG71" s="1580">
        <f t="shared" ref="MRG71" si="12873">MRG59-MRG69</f>
        <v>0</v>
      </c>
      <c r="MRI71" s="1580">
        <f t="shared" ref="MRI71" si="12874">MRI59-MRI69</f>
        <v>0</v>
      </c>
      <c r="MRK71" s="1580">
        <f t="shared" ref="MRK71" si="12875">MRK59-MRK69</f>
        <v>0</v>
      </c>
      <c r="MRM71" s="1580">
        <f t="shared" ref="MRM71" si="12876">MRM59-MRM69</f>
        <v>0</v>
      </c>
      <c r="MRO71" s="1580">
        <f t="shared" ref="MRO71" si="12877">MRO59-MRO69</f>
        <v>0</v>
      </c>
      <c r="MRQ71" s="1580">
        <f t="shared" ref="MRQ71" si="12878">MRQ59-MRQ69</f>
        <v>0</v>
      </c>
      <c r="MRS71" s="1580">
        <f t="shared" ref="MRS71" si="12879">MRS59-MRS69</f>
        <v>0</v>
      </c>
      <c r="MRU71" s="1580">
        <f t="shared" ref="MRU71" si="12880">MRU59-MRU69</f>
        <v>0</v>
      </c>
      <c r="MRW71" s="1580">
        <f t="shared" ref="MRW71" si="12881">MRW59-MRW69</f>
        <v>0</v>
      </c>
      <c r="MRY71" s="1580">
        <f t="shared" ref="MRY71" si="12882">MRY59-MRY69</f>
        <v>0</v>
      </c>
      <c r="MSA71" s="1580">
        <f t="shared" ref="MSA71" si="12883">MSA59-MSA69</f>
        <v>0</v>
      </c>
      <c r="MSC71" s="1580">
        <f t="shared" ref="MSC71" si="12884">MSC59-MSC69</f>
        <v>0</v>
      </c>
      <c r="MSE71" s="1580">
        <f t="shared" ref="MSE71" si="12885">MSE59-MSE69</f>
        <v>0</v>
      </c>
      <c r="MSG71" s="1580">
        <f t="shared" ref="MSG71" si="12886">MSG59-MSG69</f>
        <v>0</v>
      </c>
      <c r="MSI71" s="1580">
        <f t="shared" ref="MSI71" si="12887">MSI59-MSI69</f>
        <v>0</v>
      </c>
      <c r="MSK71" s="1580">
        <f t="shared" ref="MSK71" si="12888">MSK59-MSK69</f>
        <v>0</v>
      </c>
      <c r="MSM71" s="1580">
        <f t="shared" ref="MSM71" si="12889">MSM59-MSM69</f>
        <v>0</v>
      </c>
      <c r="MSO71" s="1580">
        <f t="shared" ref="MSO71" si="12890">MSO59-MSO69</f>
        <v>0</v>
      </c>
      <c r="MSQ71" s="1580">
        <f t="shared" ref="MSQ71" si="12891">MSQ59-MSQ69</f>
        <v>0</v>
      </c>
      <c r="MSS71" s="1580">
        <f t="shared" ref="MSS71" si="12892">MSS59-MSS69</f>
        <v>0</v>
      </c>
      <c r="MSU71" s="1580">
        <f t="shared" ref="MSU71" si="12893">MSU59-MSU69</f>
        <v>0</v>
      </c>
      <c r="MSW71" s="1580">
        <f t="shared" ref="MSW71" si="12894">MSW59-MSW69</f>
        <v>0</v>
      </c>
      <c r="MSY71" s="1580">
        <f t="shared" ref="MSY71" si="12895">MSY59-MSY69</f>
        <v>0</v>
      </c>
      <c r="MTA71" s="1580">
        <f t="shared" ref="MTA71" si="12896">MTA59-MTA69</f>
        <v>0</v>
      </c>
      <c r="MTC71" s="1580">
        <f t="shared" ref="MTC71" si="12897">MTC59-MTC69</f>
        <v>0</v>
      </c>
      <c r="MTE71" s="1580">
        <f t="shared" ref="MTE71" si="12898">MTE59-MTE69</f>
        <v>0</v>
      </c>
      <c r="MTG71" s="1580">
        <f t="shared" ref="MTG71" si="12899">MTG59-MTG69</f>
        <v>0</v>
      </c>
      <c r="MTI71" s="1580">
        <f t="shared" ref="MTI71" si="12900">MTI59-MTI69</f>
        <v>0</v>
      </c>
      <c r="MTK71" s="1580">
        <f t="shared" ref="MTK71" si="12901">MTK59-MTK69</f>
        <v>0</v>
      </c>
      <c r="MTM71" s="1580">
        <f t="shared" ref="MTM71" si="12902">MTM59-MTM69</f>
        <v>0</v>
      </c>
      <c r="MTO71" s="1580">
        <f t="shared" ref="MTO71" si="12903">MTO59-MTO69</f>
        <v>0</v>
      </c>
      <c r="MTQ71" s="1580">
        <f t="shared" ref="MTQ71" si="12904">MTQ59-MTQ69</f>
        <v>0</v>
      </c>
      <c r="MTS71" s="1580">
        <f t="shared" ref="MTS71" si="12905">MTS59-MTS69</f>
        <v>0</v>
      </c>
      <c r="MTU71" s="1580">
        <f t="shared" ref="MTU71" si="12906">MTU59-MTU69</f>
        <v>0</v>
      </c>
      <c r="MTW71" s="1580">
        <f t="shared" ref="MTW71" si="12907">MTW59-MTW69</f>
        <v>0</v>
      </c>
      <c r="MTY71" s="1580">
        <f t="shared" ref="MTY71" si="12908">MTY59-MTY69</f>
        <v>0</v>
      </c>
      <c r="MUA71" s="1580">
        <f t="shared" ref="MUA71" si="12909">MUA59-MUA69</f>
        <v>0</v>
      </c>
      <c r="MUC71" s="1580">
        <f t="shared" ref="MUC71" si="12910">MUC59-MUC69</f>
        <v>0</v>
      </c>
      <c r="MUE71" s="1580">
        <f t="shared" ref="MUE71" si="12911">MUE59-MUE69</f>
        <v>0</v>
      </c>
      <c r="MUG71" s="1580">
        <f t="shared" ref="MUG71" si="12912">MUG59-MUG69</f>
        <v>0</v>
      </c>
      <c r="MUI71" s="1580">
        <f t="shared" ref="MUI71" si="12913">MUI59-MUI69</f>
        <v>0</v>
      </c>
      <c r="MUK71" s="1580">
        <f t="shared" ref="MUK71" si="12914">MUK59-MUK69</f>
        <v>0</v>
      </c>
      <c r="MUM71" s="1580">
        <f t="shared" ref="MUM71" si="12915">MUM59-MUM69</f>
        <v>0</v>
      </c>
      <c r="MUO71" s="1580">
        <f t="shared" ref="MUO71" si="12916">MUO59-MUO69</f>
        <v>0</v>
      </c>
      <c r="MUQ71" s="1580">
        <f t="shared" ref="MUQ71" si="12917">MUQ59-MUQ69</f>
        <v>0</v>
      </c>
      <c r="MUS71" s="1580">
        <f t="shared" ref="MUS71" si="12918">MUS59-MUS69</f>
        <v>0</v>
      </c>
      <c r="MUU71" s="1580">
        <f t="shared" ref="MUU71" si="12919">MUU59-MUU69</f>
        <v>0</v>
      </c>
      <c r="MUW71" s="1580">
        <f t="shared" ref="MUW71" si="12920">MUW59-MUW69</f>
        <v>0</v>
      </c>
      <c r="MUY71" s="1580">
        <f t="shared" ref="MUY71" si="12921">MUY59-MUY69</f>
        <v>0</v>
      </c>
      <c r="MVA71" s="1580">
        <f t="shared" ref="MVA71" si="12922">MVA59-MVA69</f>
        <v>0</v>
      </c>
      <c r="MVC71" s="1580">
        <f t="shared" ref="MVC71" si="12923">MVC59-MVC69</f>
        <v>0</v>
      </c>
      <c r="MVE71" s="1580">
        <f t="shared" ref="MVE71" si="12924">MVE59-MVE69</f>
        <v>0</v>
      </c>
      <c r="MVG71" s="1580">
        <f t="shared" ref="MVG71" si="12925">MVG59-MVG69</f>
        <v>0</v>
      </c>
      <c r="MVI71" s="1580">
        <f t="shared" ref="MVI71" si="12926">MVI59-MVI69</f>
        <v>0</v>
      </c>
      <c r="MVK71" s="1580">
        <f t="shared" ref="MVK71" si="12927">MVK59-MVK69</f>
        <v>0</v>
      </c>
      <c r="MVM71" s="1580">
        <f t="shared" ref="MVM71" si="12928">MVM59-MVM69</f>
        <v>0</v>
      </c>
      <c r="MVO71" s="1580">
        <f t="shared" ref="MVO71" si="12929">MVO59-MVO69</f>
        <v>0</v>
      </c>
      <c r="MVQ71" s="1580">
        <f t="shared" ref="MVQ71" si="12930">MVQ59-MVQ69</f>
        <v>0</v>
      </c>
      <c r="MVS71" s="1580">
        <f t="shared" ref="MVS71" si="12931">MVS59-MVS69</f>
        <v>0</v>
      </c>
      <c r="MVU71" s="1580">
        <f t="shared" ref="MVU71" si="12932">MVU59-MVU69</f>
        <v>0</v>
      </c>
      <c r="MVW71" s="1580">
        <f t="shared" ref="MVW71" si="12933">MVW59-MVW69</f>
        <v>0</v>
      </c>
      <c r="MVY71" s="1580">
        <f t="shared" ref="MVY71" si="12934">MVY59-MVY69</f>
        <v>0</v>
      </c>
      <c r="MWA71" s="1580">
        <f t="shared" ref="MWA71" si="12935">MWA59-MWA69</f>
        <v>0</v>
      </c>
      <c r="MWC71" s="1580">
        <f t="shared" ref="MWC71" si="12936">MWC59-MWC69</f>
        <v>0</v>
      </c>
      <c r="MWE71" s="1580">
        <f t="shared" ref="MWE71" si="12937">MWE59-MWE69</f>
        <v>0</v>
      </c>
      <c r="MWG71" s="1580">
        <f t="shared" ref="MWG71" si="12938">MWG59-MWG69</f>
        <v>0</v>
      </c>
      <c r="MWI71" s="1580">
        <f t="shared" ref="MWI71" si="12939">MWI59-MWI69</f>
        <v>0</v>
      </c>
      <c r="MWK71" s="1580">
        <f t="shared" ref="MWK71" si="12940">MWK59-MWK69</f>
        <v>0</v>
      </c>
      <c r="MWM71" s="1580">
        <f t="shared" ref="MWM71" si="12941">MWM59-MWM69</f>
        <v>0</v>
      </c>
      <c r="MWO71" s="1580">
        <f t="shared" ref="MWO71" si="12942">MWO59-MWO69</f>
        <v>0</v>
      </c>
      <c r="MWQ71" s="1580">
        <f t="shared" ref="MWQ71" si="12943">MWQ59-MWQ69</f>
        <v>0</v>
      </c>
      <c r="MWS71" s="1580">
        <f t="shared" ref="MWS71" si="12944">MWS59-MWS69</f>
        <v>0</v>
      </c>
      <c r="MWU71" s="1580">
        <f t="shared" ref="MWU71" si="12945">MWU59-MWU69</f>
        <v>0</v>
      </c>
      <c r="MWW71" s="1580">
        <f t="shared" ref="MWW71" si="12946">MWW59-MWW69</f>
        <v>0</v>
      </c>
      <c r="MWY71" s="1580">
        <f t="shared" ref="MWY71" si="12947">MWY59-MWY69</f>
        <v>0</v>
      </c>
      <c r="MXA71" s="1580">
        <f t="shared" ref="MXA71" si="12948">MXA59-MXA69</f>
        <v>0</v>
      </c>
      <c r="MXC71" s="1580">
        <f t="shared" ref="MXC71" si="12949">MXC59-MXC69</f>
        <v>0</v>
      </c>
      <c r="MXE71" s="1580">
        <f t="shared" ref="MXE71" si="12950">MXE59-MXE69</f>
        <v>0</v>
      </c>
      <c r="MXG71" s="1580">
        <f t="shared" ref="MXG71" si="12951">MXG59-MXG69</f>
        <v>0</v>
      </c>
      <c r="MXI71" s="1580">
        <f t="shared" ref="MXI71" si="12952">MXI59-MXI69</f>
        <v>0</v>
      </c>
      <c r="MXK71" s="1580">
        <f t="shared" ref="MXK71" si="12953">MXK59-MXK69</f>
        <v>0</v>
      </c>
      <c r="MXM71" s="1580">
        <f t="shared" ref="MXM71" si="12954">MXM59-MXM69</f>
        <v>0</v>
      </c>
      <c r="MXO71" s="1580">
        <f t="shared" ref="MXO71" si="12955">MXO59-MXO69</f>
        <v>0</v>
      </c>
      <c r="MXQ71" s="1580">
        <f t="shared" ref="MXQ71" si="12956">MXQ59-MXQ69</f>
        <v>0</v>
      </c>
      <c r="MXS71" s="1580">
        <f t="shared" ref="MXS71" si="12957">MXS59-MXS69</f>
        <v>0</v>
      </c>
      <c r="MXU71" s="1580">
        <f t="shared" ref="MXU71" si="12958">MXU59-MXU69</f>
        <v>0</v>
      </c>
      <c r="MXW71" s="1580">
        <f t="shared" ref="MXW71" si="12959">MXW59-MXW69</f>
        <v>0</v>
      </c>
      <c r="MXY71" s="1580">
        <f t="shared" ref="MXY71" si="12960">MXY59-MXY69</f>
        <v>0</v>
      </c>
      <c r="MYA71" s="1580">
        <f t="shared" ref="MYA71" si="12961">MYA59-MYA69</f>
        <v>0</v>
      </c>
      <c r="MYC71" s="1580">
        <f t="shared" ref="MYC71" si="12962">MYC59-MYC69</f>
        <v>0</v>
      </c>
      <c r="MYE71" s="1580">
        <f t="shared" ref="MYE71" si="12963">MYE59-MYE69</f>
        <v>0</v>
      </c>
      <c r="MYG71" s="1580">
        <f t="shared" ref="MYG71" si="12964">MYG59-MYG69</f>
        <v>0</v>
      </c>
      <c r="MYI71" s="1580">
        <f t="shared" ref="MYI71" si="12965">MYI59-MYI69</f>
        <v>0</v>
      </c>
      <c r="MYK71" s="1580">
        <f t="shared" ref="MYK71" si="12966">MYK59-MYK69</f>
        <v>0</v>
      </c>
      <c r="MYM71" s="1580">
        <f t="shared" ref="MYM71" si="12967">MYM59-MYM69</f>
        <v>0</v>
      </c>
      <c r="MYO71" s="1580">
        <f t="shared" ref="MYO71" si="12968">MYO59-MYO69</f>
        <v>0</v>
      </c>
      <c r="MYQ71" s="1580">
        <f t="shared" ref="MYQ71" si="12969">MYQ59-MYQ69</f>
        <v>0</v>
      </c>
      <c r="MYS71" s="1580">
        <f t="shared" ref="MYS71" si="12970">MYS59-MYS69</f>
        <v>0</v>
      </c>
      <c r="MYU71" s="1580">
        <f t="shared" ref="MYU71" si="12971">MYU59-MYU69</f>
        <v>0</v>
      </c>
      <c r="MYW71" s="1580">
        <f t="shared" ref="MYW71" si="12972">MYW59-MYW69</f>
        <v>0</v>
      </c>
      <c r="MYY71" s="1580">
        <f t="shared" ref="MYY71" si="12973">MYY59-MYY69</f>
        <v>0</v>
      </c>
      <c r="MZA71" s="1580">
        <f t="shared" ref="MZA71" si="12974">MZA59-MZA69</f>
        <v>0</v>
      </c>
      <c r="MZC71" s="1580">
        <f t="shared" ref="MZC71" si="12975">MZC59-MZC69</f>
        <v>0</v>
      </c>
      <c r="MZE71" s="1580">
        <f t="shared" ref="MZE71" si="12976">MZE59-MZE69</f>
        <v>0</v>
      </c>
      <c r="MZG71" s="1580">
        <f t="shared" ref="MZG71" si="12977">MZG59-MZG69</f>
        <v>0</v>
      </c>
      <c r="MZI71" s="1580">
        <f t="shared" ref="MZI71" si="12978">MZI59-MZI69</f>
        <v>0</v>
      </c>
      <c r="MZK71" s="1580">
        <f t="shared" ref="MZK71" si="12979">MZK59-MZK69</f>
        <v>0</v>
      </c>
      <c r="MZM71" s="1580">
        <f t="shared" ref="MZM71" si="12980">MZM59-MZM69</f>
        <v>0</v>
      </c>
      <c r="MZO71" s="1580">
        <f t="shared" ref="MZO71" si="12981">MZO59-MZO69</f>
        <v>0</v>
      </c>
      <c r="MZQ71" s="1580">
        <f t="shared" ref="MZQ71" si="12982">MZQ59-MZQ69</f>
        <v>0</v>
      </c>
      <c r="MZS71" s="1580">
        <f t="shared" ref="MZS71" si="12983">MZS59-MZS69</f>
        <v>0</v>
      </c>
      <c r="MZU71" s="1580">
        <f t="shared" ref="MZU71" si="12984">MZU59-MZU69</f>
        <v>0</v>
      </c>
      <c r="MZW71" s="1580">
        <f t="shared" ref="MZW71" si="12985">MZW59-MZW69</f>
        <v>0</v>
      </c>
      <c r="MZY71" s="1580">
        <f t="shared" ref="MZY71" si="12986">MZY59-MZY69</f>
        <v>0</v>
      </c>
      <c r="NAA71" s="1580">
        <f t="shared" ref="NAA71" si="12987">NAA59-NAA69</f>
        <v>0</v>
      </c>
      <c r="NAC71" s="1580">
        <f t="shared" ref="NAC71" si="12988">NAC59-NAC69</f>
        <v>0</v>
      </c>
      <c r="NAE71" s="1580">
        <f t="shared" ref="NAE71" si="12989">NAE59-NAE69</f>
        <v>0</v>
      </c>
      <c r="NAG71" s="1580">
        <f t="shared" ref="NAG71" si="12990">NAG59-NAG69</f>
        <v>0</v>
      </c>
      <c r="NAI71" s="1580">
        <f t="shared" ref="NAI71" si="12991">NAI59-NAI69</f>
        <v>0</v>
      </c>
      <c r="NAK71" s="1580">
        <f t="shared" ref="NAK71" si="12992">NAK59-NAK69</f>
        <v>0</v>
      </c>
      <c r="NAM71" s="1580">
        <f t="shared" ref="NAM71" si="12993">NAM59-NAM69</f>
        <v>0</v>
      </c>
      <c r="NAO71" s="1580">
        <f t="shared" ref="NAO71" si="12994">NAO59-NAO69</f>
        <v>0</v>
      </c>
      <c r="NAQ71" s="1580">
        <f t="shared" ref="NAQ71" si="12995">NAQ59-NAQ69</f>
        <v>0</v>
      </c>
      <c r="NAS71" s="1580">
        <f t="shared" ref="NAS71" si="12996">NAS59-NAS69</f>
        <v>0</v>
      </c>
      <c r="NAU71" s="1580">
        <f t="shared" ref="NAU71" si="12997">NAU59-NAU69</f>
        <v>0</v>
      </c>
      <c r="NAW71" s="1580">
        <f t="shared" ref="NAW71" si="12998">NAW59-NAW69</f>
        <v>0</v>
      </c>
      <c r="NAY71" s="1580">
        <f t="shared" ref="NAY71" si="12999">NAY59-NAY69</f>
        <v>0</v>
      </c>
      <c r="NBA71" s="1580">
        <f t="shared" ref="NBA71" si="13000">NBA59-NBA69</f>
        <v>0</v>
      </c>
      <c r="NBC71" s="1580">
        <f t="shared" ref="NBC71" si="13001">NBC59-NBC69</f>
        <v>0</v>
      </c>
      <c r="NBE71" s="1580">
        <f t="shared" ref="NBE71" si="13002">NBE59-NBE69</f>
        <v>0</v>
      </c>
      <c r="NBG71" s="1580">
        <f t="shared" ref="NBG71" si="13003">NBG59-NBG69</f>
        <v>0</v>
      </c>
      <c r="NBI71" s="1580">
        <f t="shared" ref="NBI71" si="13004">NBI59-NBI69</f>
        <v>0</v>
      </c>
      <c r="NBK71" s="1580">
        <f t="shared" ref="NBK71" si="13005">NBK59-NBK69</f>
        <v>0</v>
      </c>
      <c r="NBM71" s="1580">
        <f t="shared" ref="NBM71" si="13006">NBM59-NBM69</f>
        <v>0</v>
      </c>
      <c r="NBO71" s="1580">
        <f t="shared" ref="NBO71" si="13007">NBO59-NBO69</f>
        <v>0</v>
      </c>
      <c r="NBQ71" s="1580">
        <f t="shared" ref="NBQ71" si="13008">NBQ59-NBQ69</f>
        <v>0</v>
      </c>
      <c r="NBS71" s="1580">
        <f t="shared" ref="NBS71" si="13009">NBS59-NBS69</f>
        <v>0</v>
      </c>
      <c r="NBU71" s="1580">
        <f t="shared" ref="NBU71" si="13010">NBU59-NBU69</f>
        <v>0</v>
      </c>
      <c r="NBW71" s="1580">
        <f t="shared" ref="NBW71" si="13011">NBW59-NBW69</f>
        <v>0</v>
      </c>
      <c r="NBY71" s="1580">
        <f t="shared" ref="NBY71" si="13012">NBY59-NBY69</f>
        <v>0</v>
      </c>
      <c r="NCA71" s="1580">
        <f t="shared" ref="NCA71" si="13013">NCA59-NCA69</f>
        <v>0</v>
      </c>
      <c r="NCC71" s="1580">
        <f t="shared" ref="NCC71" si="13014">NCC59-NCC69</f>
        <v>0</v>
      </c>
      <c r="NCE71" s="1580">
        <f t="shared" ref="NCE71" si="13015">NCE59-NCE69</f>
        <v>0</v>
      </c>
      <c r="NCG71" s="1580">
        <f t="shared" ref="NCG71" si="13016">NCG59-NCG69</f>
        <v>0</v>
      </c>
      <c r="NCI71" s="1580">
        <f t="shared" ref="NCI71" si="13017">NCI59-NCI69</f>
        <v>0</v>
      </c>
      <c r="NCK71" s="1580">
        <f t="shared" ref="NCK71" si="13018">NCK59-NCK69</f>
        <v>0</v>
      </c>
      <c r="NCM71" s="1580">
        <f t="shared" ref="NCM71" si="13019">NCM59-NCM69</f>
        <v>0</v>
      </c>
      <c r="NCO71" s="1580">
        <f t="shared" ref="NCO71" si="13020">NCO59-NCO69</f>
        <v>0</v>
      </c>
      <c r="NCQ71" s="1580">
        <f t="shared" ref="NCQ71" si="13021">NCQ59-NCQ69</f>
        <v>0</v>
      </c>
      <c r="NCS71" s="1580">
        <f t="shared" ref="NCS71" si="13022">NCS59-NCS69</f>
        <v>0</v>
      </c>
      <c r="NCU71" s="1580">
        <f t="shared" ref="NCU71" si="13023">NCU59-NCU69</f>
        <v>0</v>
      </c>
      <c r="NCW71" s="1580">
        <f t="shared" ref="NCW71" si="13024">NCW59-NCW69</f>
        <v>0</v>
      </c>
      <c r="NCY71" s="1580">
        <f t="shared" ref="NCY71" si="13025">NCY59-NCY69</f>
        <v>0</v>
      </c>
      <c r="NDA71" s="1580">
        <f t="shared" ref="NDA71" si="13026">NDA59-NDA69</f>
        <v>0</v>
      </c>
      <c r="NDC71" s="1580">
        <f t="shared" ref="NDC71" si="13027">NDC59-NDC69</f>
        <v>0</v>
      </c>
      <c r="NDE71" s="1580">
        <f t="shared" ref="NDE71" si="13028">NDE59-NDE69</f>
        <v>0</v>
      </c>
      <c r="NDG71" s="1580">
        <f t="shared" ref="NDG71" si="13029">NDG59-NDG69</f>
        <v>0</v>
      </c>
      <c r="NDI71" s="1580">
        <f t="shared" ref="NDI71" si="13030">NDI59-NDI69</f>
        <v>0</v>
      </c>
      <c r="NDK71" s="1580">
        <f t="shared" ref="NDK71" si="13031">NDK59-NDK69</f>
        <v>0</v>
      </c>
      <c r="NDM71" s="1580">
        <f t="shared" ref="NDM71" si="13032">NDM59-NDM69</f>
        <v>0</v>
      </c>
      <c r="NDO71" s="1580">
        <f t="shared" ref="NDO71" si="13033">NDO59-NDO69</f>
        <v>0</v>
      </c>
      <c r="NDQ71" s="1580">
        <f t="shared" ref="NDQ71" si="13034">NDQ59-NDQ69</f>
        <v>0</v>
      </c>
      <c r="NDS71" s="1580">
        <f t="shared" ref="NDS71" si="13035">NDS59-NDS69</f>
        <v>0</v>
      </c>
      <c r="NDU71" s="1580">
        <f t="shared" ref="NDU71" si="13036">NDU59-NDU69</f>
        <v>0</v>
      </c>
      <c r="NDW71" s="1580">
        <f t="shared" ref="NDW71" si="13037">NDW59-NDW69</f>
        <v>0</v>
      </c>
      <c r="NDY71" s="1580">
        <f t="shared" ref="NDY71" si="13038">NDY59-NDY69</f>
        <v>0</v>
      </c>
      <c r="NEA71" s="1580">
        <f t="shared" ref="NEA71" si="13039">NEA59-NEA69</f>
        <v>0</v>
      </c>
      <c r="NEC71" s="1580">
        <f t="shared" ref="NEC71" si="13040">NEC59-NEC69</f>
        <v>0</v>
      </c>
      <c r="NEE71" s="1580">
        <f t="shared" ref="NEE71" si="13041">NEE59-NEE69</f>
        <v>0</v>
      </c>
      <c r="NEG71" s="1580">
        <f t="shared" ref="NEG71" si="13042">NEG59-NEG69</f>
        <v>0</v>
      </c>
      <c r="NEI71" s="1580">
        <f t="shared" ref="NEI71" si="13043">NEI59-NEI69</f>
        <v>0</v>
      </c>
      <c r="NEK71" s="1580">
        <f t="shared" ref="NEK71" si="13044">NEK59-NEK69</f>
        <v>0</v>
      </c>
      <c r="NEM71" s="1580">
        <f t="shared" ref="NEM71" si="13045">NEM59-NEM69</f>
        <v>0</v>
      </c>
      <c r="NEO71" s="1580">
        <f t="shared" ref="NEO71" si="13046">NEO59-NEO69</f>
        <v>0</v>
      </c>
      <c r="NEQ71" s="1580">
        <f t="shared" ref="NEQ71" si="13047">NEQ59-NEQ69</f>
        <v>0</v>
      </c>
      <c r="NES71" s="1580">
        <f t="shared" ref="NES71" si="13048">NES59-NES69</f>
        <v>0</v>
      </c>
      <c r="NEU71" s="1580">
        <f t="shared" ref="NEU71" si="13049">NEU59-NEU69</f>
        <v>0</v>
      </c>
      <c r="NEW71" s="1580">
        <f t="shared" ref="NEW71" si="13050">NEW59-NEW69</f>
        <v>0</v>
      </c>
      <c r="NEY71" s="1580">
        <f t="shared" ref="NEY71" si="13051">NEY59-NEY69</f>
        <v>0</v>
      </c>
      <c r="NFA71" s="1580">
        <f t="shared" ref="NFA71" si="13052">NFA59-NFA69</f>
        <v>0</v>
      </c>
      <c r="NFC71" s="1580">
        <f t="shared" ref="NFC71" si="13053">NFC59-NFC69</f>
        <v>0</v>
      </c>
      <c r="NFE71" s="1580">
        <f t="shared" ref="NFE71" si="13054">NFE59-NFE69</f>
        <v>0</v>
      </c>
      <c r="NFG71" s="1580">
        <f t="shared" ref="NFG71" si="13055">NFG59-NFG69</f>
        <v>0</v>
      </c>
      <c r="NFI71" s="1580">
        <f t="shared" ref="NFI71" si="13056">NFI59-NFI69</f>
        <v>0</v>
      </c>
      <c r="NFK71" s="1580">
        <f t="shared" ref="NFK71" si="13057">NFK59-NFK69</f>
        <v>0</v>
      </c>
      <c r="NFM71" s="1580">
        <f t="shared" ref="NFM71" si="13058">NFM59-NFM69</f>
        <v>0</v>
      </c>
      <c r="NFO71" s="1580">
        <f t="shared" ref="NFO71" si="13059">NFO59-NFO69</f>
        <v>0</v>
      </c>
      <c r="NFQ71" s="1580">
        <f t="shared" ref="NFQ71" si="13060">NFQ59-NFQ69</f>
        <v>0</v>
      </c>
      <c r="NFS71" s="1580">
        <f t="shared" ref="NFS71" si="13061">NFS59-NFS69</f>
        <v>0</v>
      </c>
      <c r="NFU71" s="1580">
        <f t="shared" ref="NFU71" si="13062">NFU59-NFU69</f>
        <v>0</v>
      </c>
      <c r="NFW71" s="1580">
        <f t="shared" ref="NFW71" si="13063">NFW59-NFW69</f>
        <v>0</v>
      </c>
      <c r="NFY71" s="1580">
        <f t="shared" ref="NFY71" si="13064">NFY59-NFY69</f>
        <v>0</v>
      </c>
      <c r="NGA71" s="1580">
        <f t="shared" ref="NGA71" si="13065">NGA59-NGA69</f>
        <v>0</v>
      </c>
      <c r="NGC71" s="1580">
        <f t="shared" ref="NGC71" si="13066">NGC59-NGC69</f>
        <v>0</v>
      </c>
      <c r="NGE71" s="1580">
        <f t="shared" ref="NGE71" si="13067">NGE59-NGE69</f>
        <v>0</v>
      </c>
      <c r="NGG71" s="1580">
        <f t="shared" ref="NGG71" si="13068">NGG59-NGG69</f>
        <v>0</v>
      </c>
      <c r="NGI71" s="1580">
        <f t="shared" ref="NGI71" si="13069">NGI59-NGI69</f>
        <v>0</v>
      </c>
      <c r="NGK71" s="1580">
        <f t="shared" ref="NGK71" si="13070">NGK59-NGK69</f>
        <v>0</v>
      </c>
      <c r="NGM71" s="1580">
        <f t="shared" ref="NGM71" si="13071">NGM59-NGM69</f>
        <v>0</v>
      </c>
      <c r="NGO71" s="1580">
        <f t="shared" ref="NGO71" si="13072">NGO59-NGO69</f>
        <v>0</v>
      </c>
      <c r="NGQ71" s="1580">
        <f t="shared" ref="NGQ71" si="13073">NGQ59-NGQ69</f>
        <v>0</v>
      </c>
      <c r="NGS71" s="1580">
        <f t="shared" ref="NGS71" si="13074">NGS59-NGS69</f>
        <v>0</v>
      </c>
      <c r="NGU71" s="1580">
        <f t="shared" ref="NGU71" si="13075">NGU59-NGU69</f>
        <v>0</v>
      </c>
      <c r="NGW71" s="1580">
        <f t="shared" ref="NGW71" si="13076">NGW59-NGW69</f>
        <v>0</v>
      </c>
      <c r="NGY71" s="1580">
        <f t="shared" ref="NGY71" si="13077">NGY59-NGY69</f>
        <v>0</v>
      </c>
      <c r="NHA71" s="1580">
        <f t="shared" ref="NHA71" si="13078">NHA59-NHA69</f>
        <v>0</v>
      </c>
      <c r="NHC71" s="1580">
        <f t="shared" ref="NHC71" si="13079">NHC59-NHC69</f>
        <v>0</v>
      </c>
      <c r="NHE71" s="1580">
        <f t="shared" ref="NHE71" si="13080">NHE59-NHE69</f>
        <v>0</v>
      </c>
      <c r="NHG71" s="1580">
        <f t="shared" ref="NHG71" si="13081">NHG59-NHG69</f>
        <v>0</v>
      </c>
      <c r="NHI71" s="1580">
        <f t="shared" ref="NHI71" si="13082">NHI59-NHI69</f>
        <v>0</v>
      </c>
      <c r="NHK71" s="1580">
        <f t="shared" ref="NHK71" si="13083">NHK59-NHK69</f>
        <v>0</v>
      </c>
      <c r="NHM71" s="1580">
        <f t="shared" ref="NHM71" si="13084">NHM59-NHM69</f>
        <v>0</v>
      </c>
      <c r="NHO71" s="1580">
        <f t="shared" ref="NHO71" si="13085">NHO59-NHO69</f>
        <v>0</v>
      </c>
      <c r="NHQ71" s="1580">
        <f t="shared" ref="NHQ71" si="13086">NHQ59-NHQ69</f>
        <v>0</v>
      </c>
      <c r="NHS71" s="1580">
        <f t="shared" ref="NHS71" si="13087">NHS59-NHS69</f>
        <v>0</v>
      </c>
      <c r="NHU71" s="1580">
        <f t="shared" ref="NHU71" si="13088">NHU59-NHU69</f>
        <v>0</v>
      </c>
      <c r="NHW71" s="1580">
        <f t="shared" ref="NHW71" si="13089">NHW59-NHW69</f>
        <v>0</v>
      </c>
      <c r="NHY71" s="1580">
        <f t="shared" ref="NHY71" si="13090">NHY59-NHY69</f>
        <v>0</v>
      </c>
      <c r="NIA71" s="1580">
        <f t="shared" ref="NIA71" si="13091">NIA59-NIA69</f>
        <v>0</v>
      </c>
      <c r="NIC71" s="1580">
        <f t="shared" ref="NIC71" si="13092">NIC59-NIC69</f>
        <v>0</v>
      </c>
      <c r="NIE71" s="1580">
        <f t="shared" ref="NIE71" si="13093">NIE59-NIE69</f>
        <v>0</v>
      </c>
      <c r="NIG71" s="1580">
        <f t="shared" ref="NIG71" si="13094">NIG59-NIG69</f>
        <v>0</v>
      </c>
      <c r="NII71" s="1580">
        <f t="shared" ref="NII71" si="13095">NII59-NII69</f>
        <v>0</v>
      </c>
      <c r="NIK71" s="1580">
        <f t="shared" ref="NIK71" si="13096">NIK59-NIK69</f>
        <v>0</v>
      </c>
      <c r="NIM71" s="1580">
        <f t="shared" ref="NIM71" si="13097">NIM59-NIM69</f>
        <v>0</v>
      </c>
      <c r="NIO71" s="1580">
        <f t="shared" ref="NIO71" si="13098">NIO59-NIO69</f>
        <v>0</v>
      </c>
      <c r="NIQ71" s="1580">
        <f t="shared" ref="NIQ71" si="13099">NIQ59-NIQ69</f>
        <v>0</v>
      </c>
      <c r="NIS71" s="1580">
        <f t="shared" ref="NIS71" si="13100">NIS59-NIS69</f>
        <v>0</v>
      </c>
      <c r="NIU71" s="1580">
        <f t="shared" ref="NIU71" si="13101">NIU59-NIU69</f>
        <v>0</v>
      </c>
      <c r="NIW71" s="1580">
        <f t="shared" ref="NIW71" si="13102">NIW59-NIW69</f>
        <v>0</v>
      </c>
      <c r="NIY71" s="1580">
        <f t="shared" ref="NIY71" si="13103">NIY59-NIY69</f>
        <v>0</v>
      </c>
      <c r="NJA71" s="1580">
        <f t="shared" ref="NJA71" si="13104">NJA59-NJA69</f>
        <v>0</v>
      </c>
      <c r="NJC71" s="1580">
        <f t="shared" ref="NJC71" si="13105">NJC59-NJC69</f>
        <v>0</v>
      </c>
      <c r="NJE71" s="1580">
        <f t="shared" ref="NJE71" si="13106">NJE59-NJE69</f>
        <v>0</v>
      </c>
      <c r="NJG71" s="1580">
        <f t="shared" ref="NJG71" si="13107">NJG59-NJG69</f>
        <v>0</v>
      </c>
      <c r="NJI71" s="1580">
        <f t="shared" ref="NJI71" si="13108">NJI59-NJI69</f>
        <v>0</v>
      </c>
      <c r="NJK71" s="1580">
        <f t="shared" ref="NJK71" si="13109">NJK59-NJK69</f>
        <v>0</v>
      </c>
      <c r="NJM71" s="1580">
        <f t="shared" ref="NJM71" si="13110">NJM59-NJM69</f>
        <v>0</v>
      </c>
      <c r="NJO71" s="1580">
        <f t="shared" ref="NJO71" si="13111">NJO59-NJO69</f>
        <v>0</v>
      </c>
      <c r="NJQ71" s="1580">
        <f t="shared" ref="NJQ71" si="13112">NJQ59-NJQ69</f>
        <v>0</v>
      </c>
      <c r="NJS71" s="1580">
        <f t="shared" ref="NJS71" si="13113">NJS59-NJS69</f>
        <v>0</v>
      </c>
      <c r="NJU71" s="1580">
        <f t="shared" ref="NJU71" si="13114">NJU59-NJU69</f>
        <v>0</v>
      </c>
      <c r="NJW71" s="1580">
        <f t="shared" ref="NJW71" si="13115">NJW59-NJW69</f>
        <v>0</v>
      </c>
      <c r="NJY71" s="1580">
        <f t="shared" ref="NJY71" si="13116">NJY59-NJY69</f>
        <v>0</v>
      </c>
      <c r="NKA71" s="1580">
        <f t="shared" ref="NKA71" si="13117">NKA59-NKA69</f>
        <v>0</v>
      </c>
      <c r="NKC71" s="1580">
        <f t="shared" ref="NKC71" si="13118">NKC59-NKC69</f>
        <v>0</v>
      </c>
      <c r="NKE71" s="1580">
        <f t="shared" ref="NKE71" si="13119">NKE59-NKE69</f>
        <v>0</v>
      </c>
      <c r="NKG71" s="1580">
        <f t="shared" ref="NKG71" si="13120">NKG59-NKG69</f>
        <v>0</v>
      </c>
      <c r="NKI71" s="1580">
        <f t="shared" ref="NKI71" si="13121">NKI59-NKI69</f>
        <v>0</v>
      </c>
      <c r="NKK71" s="1580">
        <f t="shared" ref="NKK71" si="13122">NKK59-NKK69</f>
        <v>0</v>
      </c>
      <c r="NKM71" s="1580">
        <f t="shared" ref="NKM71" si="13123">NKM59-NKM69</f>
        <v>0</v>
      </c>
      <c r="NKO71" s="1580">
        <f t="shared" ref="NKO71" si="13124">NKO59-NKO69</f>
        <v>0</v>
      </c>
      <c r="NKQ71" s="1580">
        <f t="shared" ref="NKQ71" si="13125">NKQ59-NKQ69</f>
        <v>0</v>
      </c>
      <c r="NKS71" s="1580">
        <f t="shared" ref="NKS71" si="13126">NKS59-NKS69</f>
        <v>0</v>
      </c>
      <c r="NKU71" s="1580">
        <f t="shared" ref="NKU71" si="13127">NKU59-NKU69</f>
        <v>0</v>
      </c>
      <c r="NKW71" s="1580">
        <f t="shared" ref="NKW71" si="13128">NKW59-NKW69</f>
        <v>0</v>
      </c>
      <c r="NKY71" s="1580">
        <f t="shared" ref="NKY71" si="13129">NKY59-NKY69</f>
        <v>0</v>
      </c>
      <c r="NLA71" s="1580">
        <f t="shared" ref="NLA71" si="13130">NLA59-NLA69</f>
        <v>0</v>
      </c>
      <c r="NLC71" s="1580">
        <f t="shared" ref="NLC71" si="13131">NLC59-NLC69</f>
        <v>0</v>
      </c>
      <c r="NLE71" s="1580">
        <f t="shared" ref="NLE71" si="13132">NLE59-NLE69</f>
        <v>0</v>
      </c>
      <c r="NLG71" s="1580">
        <f t="shared" ref="NLG71" si="13133">NLG59-NLG69</f>
        <v>0</v>
      </c>
      <c r="NLI71" s="1580">
        <f t="shared" ref="NLI71" si="13134">NLI59-NLI69</f>
        <v>0</v>
      </c>
      <c r="NLK71" s="1580">
        <f t="shared" ref="NLK71" si="13135">NLK59-NLK69</f>
        <v>0</v>
      </c>
      <c r="NLM71" s="1580">
        <f t="shared" ref="NLM71" si="13136">NLM59-NLM69</f>
        <v>0</v>
      </c>
      <c r="NLO71" s="1580">
        <f t="shared" ref="NLO71" si="13137">NLO59-NLO69</f>
        <v>0</v>
      </c>
      <c r="NLQ71" s="1580">
        <f t="shared" ref="NLQ71" si="13138">NLQ59-NLQ69</f>
        <v>0</v>
      </c>
      <c r="NLS71" s="1580">
        <f t="shared" ref="NLS71" si="13139">NLS59-NLS69</f>
        <v>0</v>
      </c>
      <c r="NLU71" s="1580">
        <f t="shared" ref="NLU71" si="13140">NLU59-NLU69</f>
        <v>0</v>
      </c>
      <c r="NLW71" s="1580">
        <f t="shared" ref="NLW71" si="13141">NLW59-NLW69</f>
        <v>0</v>
      </c>
      <c r="NLY71" s="1580">
        <f t="shared" ref="NLY71" si="13142">NLY59-NLY69</f>
        <v>0</v>
      </c>
      <c r="NMA71" s="1580">
        <f t="shared" ref="NMA71" si="13143">NMA59-NMA69</f>
        <v>0</v>
      </c>
      <c r="NMC71" s="1580">
        <f t="shared" ref="NMC71" si="13144">NMC59-NMC69</f>
        <v>0</v>
      </c>
      <c r="NME71" s="1580">
        <f t="shared" ref="NME71" si="13145">NME59-NME69</f>
        <v>0</v>
      </c>
      <c r="NMG71" s="1580">
        <f t="shared" ref="NMG71" si="13146">NMG59-NMG69</f>
        <v>0</v>
      </c>
      <c r="NMI71" s="1580">
        <f t="shared" ref="NMI71" si="13147">NMI59-NMI69</f>
        <v>0</v>
      </c>
      <c r="NMK71" s="1580">
        <f t="shared" ref="NMK71" si="13148">NMK59-NMK69</f>
        <v>0</v>
      </c>
      <c r="NMM71" s="1580">
        <f t="shared" ref="NMM71" si="13149">NMM59-NMM69</f>
        <v>0</v>
      </c>
      <c r="NMO71" s="1580">
        <f t="shared" ref="NMO71" si="13150">NMO59-NMO69</f>
        <v>0</v>
      </c>
      <c r="NMQ71" s="1580">
        <f t="shared" ref="NMQ71" si="13151">NMQ59-NMQ69</f>
        <v>0</v>
      </c>
      <c r="NMS71" s="1580">
        <f t="shared" ref="NMS71" si="13152">NMS59-NMS69</f>
        <v>0</v>
      </c>
      <c r="NMU71" s="1580">
        <f t="shared" ref="NMU71" si="13153">NMU59-NMU69</f>
        <v>0</v>
      </c>
      <c r="NMW71" s="1580">
        <f t="shared" ref="NMW71" si="13154">NMW59-NMW69</f>
        <v>0</v>
      </c>
      <c r="NMY71" s="1580">
        <f t="shared" ref="NMY71" si="13155">NMY59-NMY69</f>
        <v>0</v>
      </c>
      <c r="NNA71" s="1580">
        <f t="shared" ref="NNA71" si="13156">NNA59-NNA69</f>
        <v>0</v>
      </c>
      <c r="NNC71" s="1580">
        <f t="shared" ref="NNC71" si="13157">NNC59-NNC69</f>
        <v>0</v>
      </c>
      <c r="NNE71" s="1580">
        <f t="shared" ref="NNE71" si="13158">NNE59-NNE69</f>
        <v>0</v>
      </c>
      <c r="NNG71" s="1580">
        <f t="shared" ref="NNG71" si="13159">NNG59-NNG69</f>
        <v>0</v>
      </c>
      <c r="NNI71" s="1580">
        <f t="shared" ref="NNI71" si="13160">NNI59-NNI69</f>
        <v>0</v>
      </c>
      <c r="NNK71" s="1580">
        <f t="shared" ref="NNK71" si="13161">NNK59-NNK69</f>
        <v>0</v>
      </c>
      <c r="NNM71" s="1580">
        <f t="shared" ref="NNM71" si="13162">NNM59-NNM69</f>
        <v>0</v>
      </c>
      <c r="NNO71" s="1580">
        <f t="shared" ref="NNO71" si="13163">NNO59-NNO69</f>
        <v>0</v>
      </c>
      <c r="NNQ71" s="1580">
        <f t="shared" ref="NNQ71" si="13164">NNQ59-NNQ69</f>
        <v>0</v>
      </c>
      <c r="NNS71" s="1580">
        <f t="shared" ref="NNS71" si="13165">NNS59-NNS69</f>
        <v>0</v>
      </c>
      <c r="NNU71" s="1580">
        <f t="shared" ref="NNU71" si="13166">NNU59-NNU69</f>
        <v>0</v>
      </c>
      <c r="NNW71" s="1580">
        <f t="shared" ref="NNW71" si="13167">NNW59-NNW69</f>
        <v>0</v>
      </c>
      <c r="NNY71" s="1580">
        <f t="shared" ref="NNY71" si="13168">NNY59-NNY69</f>
        <v>0</v>
      </c>
      <c r="NOA71" s="1580">
        <f t="shared" ref="NOA71" si="13169">NOA59-NOA69</f>
        <v>0</v>
      </c>
      <c r="NOC71" s="1580">
        <f t="shared" ref="NOC71" si="13170">NOC59-NOC69</f>
        <v>0</v>
      </c>
      <c r="NOE71" s="1580">
        <f t="shared" ref="NOE71" si="13171">NOE59-NOE69</f>
        <v>0</v>
      </c>
      <c r="NOG71" s="1580">
        <f t="shared" ref="NOG71" si="13172">NOG59-NOG69</f>
        <v>0</v>
      </c>
      <c r="NOI71" s="1580">
        <f t="shared" ref="NOI71" si="13173">NOI59-NOI69</f>
        <v>0</v>
      </c>
      <c r="NOK71" s="1580">
        <f t="shared" ref="NOK71" si="13174">NOK59-NOK69</f>
        <v>0</v>
      </c>
      <c r="NOM71" s="1580">
        <f t="shared" ref="NOM71" si="13175">NOM59-NOM69</f>
        <v>0</v>
      </c>
      <c r="NOO71" s="1580">
        <f t="shared" ref="NOO71" si="13176">NOO59-NOO69</f>
        <v>0</v>
      </c>
      <c r="NOQ71" s="1580">
        <f t="shared" ref="NOQ71" si="13177">NOQ59-NOQ69</f>
        <v>0</v>
      </c>
      <c r="NOS71" s="1580">
        <f t="shared" ref="NOS71" si="13178">NOS59-NOS69</f>
        <v>0</v>
      </c>
      <c r="NOU71" s="1580">
        <f t="shared" ref="NOU71" si="13179">NOU59-NOU69</f>
        <v>0</v>
      </c>
      <c r="NOW71" s="1580">
        <f t="shared" ref="NOW71" si="13180">NOW59-NOW69</f>
        <v>0</v>
      </c>
      <c r="NOY71" s="1580">
        <f t="shared" ref="NOY71" si="13181">NOY59-NOY69</f>
        <v>0</v>
      </c>
      <c r="NPA71" s="1580">
        <f t="shared" ref="NPA71" si="13182">NPA59-NPA69</f>
        <v>0</v>
      </c>
      <c r="NPC71" s="1580">
        <f t="shared" ref="NPC71" si="13183">NPC59-NPC69</f>
        <v>0</v>
      </c>
      <c r="NPE71" s="1580">
        <f t="shared" ref="NPE71" si="13184">NPE59-NPE69</f>
        <v>0</v>
      </c>
      <c r="NPG71" s="1580">
        <f t="shared" ref="NPG71" si="13185">NPG59-NPG69</f>
        <v>0</v>
      </c>
      <c r="NPI71" s="1580">
        <f t="shared" ref="NPI71" si="13186">NPI59-NPI69</f>
        <v>0</v>
      </c>
      <c r="NPK71" s="1580">
        <f t="shared" ref="NPK71" si="13187">NPK59-NPK69</f>
        <v>0</v>
      </c>
      <c r="NPM71" s="1580">
        <f t="shared" ref="NPM71" si="13188">NPM59-NPM69</f>
        <v>0</v>
      </c>
      <c r="NPO71" s="1580">
        <f t="shared" ref="NPO71" si="13189">NPO59-NPO69</f>
        <v>0</v>
      </c>
      <c r="NPQ71" s="1580">
        <f t="shared" ref="NPQ71" si="13190">NPQ59-NPQ69</f>
        <v>0</v>
      </c>
      <c r="NPS71" s="1580">
        <f t="shared" ref="NPS71" si="13191">NPS59-NPS69</f>
        <v>0</v>
      </c>
      <c r="NPU71" s="1580">
        <f t="shared" ref="NPU71" si="13192">NPU59-NPU69</f>
        <v>0</v>
      </c>
      <c r="NPW71" s="1580">
        <f t="shared" ref="NPW71" si="13193">NPW59-NPW69</f>
        <v>0</v>
      </c>
      <c r="NPY71" s="1580">
        <f t="shared" ref="NPY71" si="13194">NPY59-NPY69</f>
        <v>0</v>
      </c>
      <c r="NQA71" s="1580">
        <f t="shared" ref="NQA71" si="13195">NQA59-NQA69</f>
        <v>0</v>
      </c>
      <c r="NQC71" s="1580">
        <f t="shared" ref="NQC71" si="13196">NQC59-NQC69</f>
        <v>0</v>
      </c>
      <c r="NQE71" s="1580">
        <f t="shared" ref="NQE71" si="13197">NQE59-NQE69</f>
        <v>0</v>
      </c>
      <c r="NQG71" s="1580">
        <f t="shared" ref="NQG71" si="13198">NQG59-NQG69</f>
        <v>0</v>
      </c>
      <c r="NQI71" s="1580">
        <f t="shared" ref="NQI71" si="13199">NQI59-NQI69</f>
        <v>0</v>
      </c>
      <c r="NQK71" s="1580">
        <f t="shared" ref="NQK71" si="13200">NQK59-NQK69</f>
        <v>0</v>
      </c>
      <c r="NQM71" s="1580">
        <f t="shared" ref="NQM71" si="13201">NQM59-NQM69</f>
        <v>0</v>
      </c>
      <c r="NQO71" s="1580">
        <f t="shared" ref="NQO71" si="13202">NQO59-NQO69</f>
        <v>0</v>
      </c>
      <c r="NQQ71" s="1580">
        <f t="shared" ref="NQQ71" si="13203">NQQ59-NQQ69</f>
        <v>0</v>
      </c>
      <c r="NQS71" s="1580">
        <f t="shared" ref="NQS71" si="13204">NQS59-NQS69</f>
        <v>0</v>
      </c>
      <c r="NQU71" s="1580">
        <f t="shared" ref="NQU71" si="13205">NQU59-NQU69</f>
        <v>0</v>
      </c>
      <c r="NQW71" s="1580">
        <f t="shared" ref="NQW71" si="13206">NQW59-NQW69</f>
        <v>0</v>
      </c>
      <c r="NQY71" s="1580">
        <f t="shared" ref="NQY71" si="13207">NQY59-NQY69</f>
        <v>0</v>
      </c>
      <c r="NRA71" s="1580">
        <f t="shared" ref="NRA71" si="13208">NRA59-NRA69</f>
        <v>0</v>
      </c>
      <c r="NRC71" s="1580">
        <f t="shared" ref="NRC71" si="13209">NRC59-NRC69</f>
        <v>0</v>
      </c>
      <c r="NRE71" s="1580">
        <f t="shared" ref="NRE71" si="13210">NRE59-NRE69</f>
        <v>0</v>
      </c>
      <c r="NRG71" s="1580">
        <f t="shared" ref="NRG71" si="13211">NRG59-NRG69</f>
        <v>0</v>
      </c>
      <c r="NRI71" s="1580">
        <f t="shared" ref="NRI71" si="13212">NRI59-NRI69</f>
        <v>0</v>
      </c>
      <c r="NRK71" s="1580">
        <f t="shared" ref="NRK71" si="13213">NRK59-NRK69</f>
        <v>0</v>
      </c>
      <c r="NRM71" s="1580">
        <f t="shared" ref="NRM71" si="13214">NRM59-NRM69</f>
        <v>0</v>
      </c>
      <c r="NRO71" s="1580">
        <f t="shared" ref="NRO71" si="13215">NRO59-NRO69</f>
        <v>0</v>
      </c>
      <c r="NRQ71" s="1580">
        <f t="shared" ref="NRQ71" si="13216">NRQ59-NRQ69</f>
        <v>0</v>
      </c>
      <c r="NRS71" s="1580">
        <f t="shared" ref="NRS71" si="13217">NRS59-NRS69</f>
        <v>0</v>
      </c>
      <c r="NRU71" s="1580">
        <f t="shared" ref="NRU71" si="13218">NRU59-NRU69</f>
        <v>0</v>
      </c>
      <c r="NRW71" s="1580">
        <f t="shared" ref="NRW71" si="13219">NRW59-NRW69</f>
        <v>0</v>
      </c>
      <c r="NRY71" s="1580">
        <f t="shared" ref="NRY71" si="13220">NRY59-NRY69</f>
        <v>0</v>
      </c>
      <c r="NSA71" s="1580">
        <f t="shared" ref="NSA71" si="13221">NSA59-NSA69</f>
        <v>0</v>
      </c>
      <c r="NSC71" s="1580">
        <f t="shared" ref="NSC71" si="13222">NSC59-NSC69</f>
        <v>0</v>
      </c>
      <c r="NSE71" s="1580">
        <f t="shared" ref="NSE71" si="13223">NSE59-NSE69</f>
        <v>0</v>
      </c>
      <c r="NSG71" s="1580">
        <f t="shared" ref="NSG71" si="13224">NSG59-NSG69</f>
        <v>0</v>
      </c>
      <c r="NSI71" s="1580">
        <f t="shared" ref="NSI71" si="13225">NSI59-NSI69</f>
        <v>0</v>
      </c>
      <c r="NSK71" s="1580">
        <f t="shared" ref="NSK71" si="13226">NSK59-NSK69</f>
        <v>0</v>
      </c>
      <c r="NSM71" s="1580">
        <f t="shared" ref="NSM71" si="13227">NSM59-NSM69</f>
        <v>0</v>
      </c>
      <c r="NSO71" s="1580">
        <f t="shared" ref="NSO71" si="13228">NSO59-NSO69</f>
        <v>0</v>
      </c>
      <c r="NSQ71" s="1580">
        <f t="shared" ref="NSQ71" si="13229">NSQ59-NSQ69</f>
        <v>0</v>
      </c>
      <c r="NSS71" s="1580">
        <f t="shared" ref="NSS71" si="13230">NSS59-NSS69</f>
        <v>0</v>
      </c>
      <c r="NSU71" s="1580">
        <f t="shared" ref="NSU71" si="13231">NSU59-NSU69</f>
        <v>0</v>
      </c>
      <c r="NSW71" s="1580">
        <f t="shared" ref="NSW71" si="13232">NSW59-NSW69</f>
        <v>0</v>
      </c>
      <c r="NSY71" s="1580">
        <f t="shared" ref="NSY71" si="13233">NSY59-NSY69</f>
        <v>0</v>
      </c>
      <c r="NTA71" s="1580">
        <f t="shared" ref="NTA71" si="13234">NTA59-NTA69</f>
        <v>0</v>
      </c>
      <c r="NTC71" s="1580">
        <f t="shared" ref="NTC71" si="13235">NTC59-NTC69</f>
        <v>0</v>
      </c>
      <c r="NTE71" s="1580">
        <f t="shared" ref="NTE71" si="13236">NTE59-NTE69</f>
        <v>0</v>
      </c>
      <c r="NTG71" s="1580">
        <f t="shared" ref="NTG71" si="13237">NTG59-NTG69</f>
        <v>0</v>
      </c>
      <c r="NTI71" s="1580">
        <f t="shared" ref="NTI71" si="13238">NTI59-NTI69</f>
        <v>0</v>
      </c>
      <c r="NTK71" s="1580">
        <f t="shared" ref="NTK71" si="13239">NTK59-NTK69</f>
        <v>0</v>
      </c>
      <c r="NTM71" s="1580">
        <f t="shared" ref="NTM71" si="13240">NTM59-NTM69</f>
        <v>0</v>
      </c>
      <c r="NTO71" s="1580">
        <f t="shared" ref="NTO71" si="13241">NTO59-NTO69</f>
        <v>0</v>
      </c>
      <c r="NTQ71" s="1580">
        <f t="shared" ref="NTQ71" si="13242">NTQ59-NTQ69</f>
        <v>0</v>
      </c>
      <c r="NTS71" s="1580">
        <f t="shared" ref="NTS71" si="13243">NTS59-NTS69</f>
        <v>0</v>
      </c>
      <c r="NTU71" s="1580">
        <f t="shared" ref="NTU71" si="13244">NTU59-NTU69</f>
        <v>0</v>
      </c>
      <c r="NTW71" s="1580">
        <f t="shared" ref="NTW71" si="13245">NTW59-NTW69</f>
        <v>0</v>
      </c>
      <c r="NTY71" s="1580">
        <f t="shared" ref="NTY71" si="13246">NTY59-NTY69</f>
        <v>0</v>
      </c>
      <c r="NUA71" s="1580">
        <f t="shared" ref="NUA71" si="13247">NUA59-NUA69</f>
        <v>0</v>
      </c>
      <c r="NUC71" s="1580">
        <f t="shared" ref="NUC71" si="13248">NUC59-NUC69</f>
        <v>0</v>
      </c>
      <c r="NUE71" s="1580">
        <f t="shared" ref="NUE71" si="13249">NUE59-NUE69</f>
        <v>0</v>
      </c>
      <c r="NUG71" s="1580">
        <f t="shared" ref="NUG71" si="13250">NUG59-NUG69</f>
        <v>0</v>
      </c>
      <c r="NUI71" s="1580">
        <f t="shared" ref="NUI71" si="13251">NUI59-NUI69</f>
        <v>0</v>
      </c>
      <c r="NUK71" s="1580">
        <f t="shared" ref="NUK71" si="13252">NUK59-NUK69</f>
        <v>0</v>
      </c>
      <c r="NUM71" s="1580">
        <f t="shared" ref="NUM71" si="13253">NUM59-NUM69</f>
        <v>0</v>
      </c>
      <c r="NUO71" s="1580">
        <f t="shared" ref="NUO71" si="13254">NUO59-NUO69</f>
        <v>0</v>
      </c>
      <c r="NUQ71" s="1580">
        <f t="shared" ref="NUQ71" si="13255">NUQ59-NUQ69</f>
        <v>0</v>
      </c>
      <c r="NUS71" s="1580">
        <f t="shared" ref="NUS71" si="13256">NUS59-NUS69</f>
        <v>0</v>
      </c>
      <c r="NUU71" s="1580">
        <f t="shared" ref="NUU71" si="13257">NUU59-NUU69</f>
        <v>0</v>
      </c>
      <c r="NUW71" s="1580">
        <f t="shared" ref="NUW71" si="13258">NUW59-NUW69</f>
        <v>0</v>
      </c>
      <c r="NUY71" s="1580">
        <f t="shared" ref="NUY71" si="13259">NUY59-NUY69</f>
        <v>0</v>
      </c>
      <c r="NVA71" s="1580">
        <f t="shared" ref="NVA71" si="13260">NVA59-NVA69</f>
        <v>0</v>
      </c>
      <c r="NVC71" s="1580">
        <f t="shared" ref="NVC71" si="13261">NVC59-NVC69</f>
        <v>0</v>
      </c>
      <c r="NVE71" s="1580">
        <f t="shared" ref="NVE71" si="13262">NVE59-NVE69</f>
        <v>0</v>
      </c>
      <c r="NVG71" s="1580">
        <f t="shared" ref="NVG71" si="13263">NVG59-NVG69</f>
        <v>0</v>
      </c>
      <c r="NVI71" s="1580">
        <f t="shared" ref="NVI71" si="13264">NVI59-NVI69</f>
        <v>0</v>
      </c>
      <c r="NVK71" s="1580">
        <f t="shared" ref="NVK71" si="13265">NVK59-NVK69</f>
        <v>0</v>
      </c>
      <c r="NVM71" s="1580">
        <f t="shared" ref="NVM71" si="13266">NVM59-NVM69</f>
        <v>0</v>
      </c>
      <c r="NVO71" s="1580">
        <f t="shared" ref="NVO71" si="13267">NVO59-NVO69</f>
        <v>0</v>
      </c>
      <c r="NVQ71" s="1580">
        <f t="shared" ref="NVQ71" si="13268">NVQ59-NVQ69</f>
        <v>0</v>
      </c>
      <c r="NVS71" s="1580">
        <f t="shared" ref="NVS71" si="13269">NVS59-NVS69</f>
        <v>0</v>
      </c>
      <c r="NVU71" s="1580">
        <f t="shared" ref="NVU71" si="13270">NVU59-NVU69</f>
        <v>0</v>
      </c>
      <c r="NVW71" s="1580">
        <f t="shared" ref="NVW71" si="13271">NVW59-NVW69</f>
        <v>0</v>
      </c>
      <c r="NVY71" s="1580">
        <f t="shared" ref="NVY71" si="13272">NVY59-NVY69</f>
        <v>0</v>
      </c>
      <c r="NWA71" s="1580">
        <f t="shared" ref="NWA71" si="13273">NWA59-NWA69</f>
        <v>0</v>
      </c>
      <c r="NWC71" s="1580">
        <f t="shared" ref="NWC71" si="13274">NWC59-NWC69</f>
        <v>0</v>
      </c>
      <c r="NWE71" s="1580">
        <f t="shared" ref="NWE71" si="13275">NWE59-NWE69</f>
        <v>0</v>
      </c>
      <c r="NWG71" s="1580">
        <f t="shared" ref="NWG71" si="13276">NWG59-NWG69</f>
        <v>0</v>
      </c>
      <c r="NWI71" s="1580">
        <f t="shared" ref="NWI71" si="13277">NWI59-NWI69</f>
        <v>0</v>
      </c>
      <c r="NWK71" s="1580">
        <f t="shared" ref="NWK71" si="13278">NWK59-NWK69</f>
        <v>0</v>
      </c>
      <c r="NWM71" s="1580">
        <f t="shared" ref="NWM71" si="13279">NWM59-NWM69</f>
        <v>0</v>
      </c>
      <c r="NWO71" s="1580">
        <f t="shared" ref="NWO71" si="13280">NWO59-NWO69</f>
        <v>0</v>
      </c>
      <c r="NWQ71" s="1580">
        <f t="shared" ref="NWQ71" si="13281">NWQ59-NWQ69</f>
        <v>0</v>
      </c>
      <c r="NWS71" s="1580">
        <f t="shared" ref="NWS71" si="13282">NWS59-NWS69</f>
        <v>0</v>
      </c>
      <c r="NWU71" s="1580">
        <f t="shared" ref="NWU71" si="13283">NWU59-NWU69</f>
        <v>0</v>
      </c>
      <c r="NWW71" s="1580">
        <f t="shared" ref="NWW71" si="13284">NWW59-NWW69</f>
        <v>0</v>
      </c>
      <c r="NWY71" s="1580">
        <f t="shared" ref="NWY71" si="13285">NWY59-NWY69</f>
        <v>0</v>
      </c>
      <c r="NXA71" s="1580">
        <f t="shared" ref="NXA71" si="13286">NXA59-NXA69</f>
        <v>0</v>
      </c>
      <c r="NXC71" s="1580">
        <f t="shared" ref="NXC71" si="13287">NXC59-NXC69</f>
        <v>0</v>
      </c>
      <c r="NXE71" s="1580">
        <f t="shared" ref="NXE71" si="13288">NXE59-NXE69</f>
        <v>0</v>
      </c>
      <c r="NXG71" s="1580">
        <f t="shared" ref="NXG71" si="13289">NXG59-NXG69</f>
        <v>0</v>
      </c>
      <c r="NXI71" s="1580">
        <f t="shared" ref="NXI71" si="13290">NXI59-NXI69</f>
        <v>0</v>
      </c>
      <c r="NXK71" s="1580">
        <f t="shared" ref="NXK71" si="13291">NXK59-NXK69</f>
        <v>0</v>
      </c>
      <c r="NXM71" s="1580">
        <f t="shared" ref="NXM71" si="13292">NXM59-NXM69</f>
        <v>0</v>
      </c>
      <c r="NXO71" s="1580">
        <f t="shared" ref="NXO71" si="13293">NXO59-NXO69</f>
        <v>0</v>
      </c>
      <c r="NXQ71" s="1580">
        <f t="shared" ref="NXQ71" si="13294">NXQ59-NXQ69</f>
        <v>0</v>
      </c>
      <c r="NXS71" s="1580">
        <f t="shared" ref="NXS71" si="13295">NXS59-NXS69</f>
        <v>0</v>
      </c>
      <c r="NXU71" s="1580">
        <f t="shared" ref="NXU71" si="13296">NXU59-NXU69</f>
        <v>0</v>
      </c>
      <c r="NXW71" s="1580">
        <f t="shared" ref="NXW71" si="13297">NXW59-NXW69</f>
        <v>0</v>
      </c>
      <c r="NXY71" s="1580">
        <f t="shared" ref="NXY71" si="13298">NXY59-NXY69</f>
        <v>0</v>
      </c>
      <c r="NYA71" s="1580">
        <f t="shared" ref="NYA71" si="13299">NYA59-NYA69</f>
        <v>0</v>
      </c>
      <c r="NYC71" s="1580">
        <f t="shared" ref="NYC71" si="13300">NYC59-NYC69</f>
        <v>0</v>
      </c>
      <c r="NYE71" s="1580">
        <f t="shared" ref="NYE71" si="13301">NYE59-NYE69</f>
        <v>0</v>
      </c>
      <c r="NYG71" s="1580">
        <f t="shared" ref="NYG71" si="13302">NYG59-NYG69</f>
        <v>0</v>
      </c>
      <c r="NYI71" s="1580">
        <f t="shared" ref="NYI71" si="13303">NYI59-NYI69</f>
        <v>0</v>
      </c>
      <c r="NYK71" s="1580">
        <f t="shared" ref="NYK71" si="13304">NYK59-NYK69</f>
        <v>0</v>
      </c>
      <c r="NYM71" s="1580">
        <f t="shared" ref="NYM71" si="13305">NYM59-NYM69</f>
        <v>0</v>
      </c>
      <c r="NYO71" s="1580">
        <f t="shared" ref="NYO71" si="13306">NYO59-NYO69</f>
        <v>0</v>
      </c>
      <c r="NYQ71" s="1580">
        <f t="shared" ref="NYQ71" si="13307">NYQ59-NYQ69</f>
        <v>0</v>
      </c>
      <c r="NYS71" s="1580">
        <f t="shared" ref="NYS71" si="13308">NYS59-NYS69</f>
        <v>0</v>
      </c>
      <c r="NYU71" s="1580">
        <f t="shared" ref="NYU71" si="13309">NYU59-NYU69</f>
        <v>0</v>
      </c>
      <c r="NYW71" s="1580">
        <f t="shared" ref="NYW71" si="13310">NYW59-NYW69</f>
        <v>0</v>
      </c>
      <c r="NYY71" s="1580">
        <f t="shared" ref="NYY71" si="13311">NYY59-NYY69</f>
        <v>0</v>
      </c>
      <c r="NZA71" s="1580">
        <f t="shared" ref="NZA71" si="13312">NZA59-NZA69</f>
        <v>0</v>
      </c>
      <c r="NZC71" s="1580">
        <f t="shared" ref="NZC71" si="13313">NZC59-NZC69</f>
        <v>0</v>
      </c>
      <c r="NZE71" s="1580">
        <f t="shared" ref="NZE71" si="13314">NZE59-NZE69</f>
        <v>0</v>
      </c>
      <c r="NZG71" s="1580">
        <f t="shared" ref="NZG71" si="13315">NZG59-NZG69</f>
        <v>0</v>
      </c>
      <c r="NZI71" s="1580">
        <f t="shared" ref="NZI71" si="13316">NZI59-NZI69</f>
        <v>0</v>
      </c>
      <c r="NZK71" s="1580">
        <f t="shared" ref="NZK71" si="13317">NZK59-NZK69</f>
        <v>0</v>
      </c>
      <c r="NZM71" s="1580">
        <f t="shared" ref="NZM71" si="13318">NZM59-NZM69</f>
        <v>0</v>
      </c>
      <c r="NZO71" s="1580">
        <f t="shared" ref="NZO71" si="13319">NZO59-NZO69</f>
        <v>0</v>
      </c>
      <c r="NZQ71" s="1580">
        <f t="shared" ref="NZQ71" si="13320">NZQ59-NZQ69</f>
        <v>0</v>
      </c>
      <c r="NZS71" s="1580">
        <f t="shared" ref="NZS71" si="13321">NZS59-NZS69</f>
        <v>0</v>
      </c>
      <c r="NZU71" s="1580">
        <f t="shared" ref="NZU71" si="13322">NZU59-NZU69</f>
        <v>0</v>
      </c>
      <c r="NZW71" s="1580">
        <f t="shared" ref="NZW71" si="13323">NZW59-NZW69</f>
        <v>0</v>
      </c>
      <c r="NZY71" s="1580">
        <f t="shared" ref="NZY71" si="13324">NZY59-NZY69</f>
        <v>0</v>
      </c>
      <c r="OAA71" s="1580">
        <f t="shared" ref="OAA71" si="13325">OAA59-OAA69</f>
        <v>0</v>
      </c>
      <c r="OAC71" s="1580">
        <f t="shared" ref="OAC71" si="13326">OAC59-OAC69</f>
        <v>0</v>
      </c>
      <c r="OAE71" s="1580">
        <f t="shared" ref="OAE71" si="13327">OAE59-OAE69</f>
        <v>0</v>
      </c>
      <c r="OAG71" s="1580">
        <f t="shared" ref="OAG71" si="13328">OAG59-OAG69</f>
        <v>0</v>
      </c>
      <c r="OAI71" s="1580">
        <f t="shared" ref="OAI71" si="13329">OAI59-OAI69</f>
        <v>0</v>
      </c>
      <c r="OAK71" s="1580">
        <f t="shared" ref="OAK71" si="13330">OAK59-OAK69</f>
        <v>0</v>
      </c>
      <c r="OAM71" s="1580">
        <f t="shared" ref="OAM71" si="13331">OAM59-OAM69</f>
        <v>0</v>
      </c>
      <c r="OAO71" s="1580">
        <f t="shared" ref="OAO71" si="13332">OAO59-OAO69</f>
        <v>0</v>
      </c>
      <c r="OAQ71" s="1580">
        <f t="shared" ref="OAQ71" si="13333">OAQ59-OAQ69</f>
        <v>0</v>
      </c>
      <c r="OAS71" s="1580">
        <f t="shared" ref="OAS71" si="13334">OAS59-OAS69</f>
        <v>0</v>
      </c>
      <c r="OAU71" s="1580">
        <f t="shared" ref="OAU71" si="13335">OAU59-OAU69</f>
        <v>0</v>
      </c>
      <c r="OAW71" s="1580">
        <f t="shared" ref="OAW71" si="13336">OAW59-OAW69</f>
        <v>0</v>
      </c>
      <c r="OAY71" s="1580">
        <f t="shared" ref="OAY71" si="13337">OAY59-OAY69</f>
        <v>0</v>
      </c>
      <c r="OBA71" s="1580">
        <f t="shared" ref="OBA71" si="13338">OBA59-OBA69</f>
        <v>0</v>
      </c>
      <c r="OBC71" s="1580">
        <f t="shared" ref="OBC71" si="13339">OBC59-OBC69</f>
        <v>0</v>
      </c>
      <c r="OBE71" s="1580">
        <f t="shared" ref="OBE71" si="13340">OBE59-OBE69</f>
        <v>0</v>
      </c>
      <c r="OBG71" s="1580">
        <f t="shared" ref="OBG71" si="13341">OBG59-OBG69</f>
        <v>0</v>
      </c>
      <c r="OBI71" s="1580">
        <f t="shared" ref="OBI71" si="13342">OBI59-OBI69</f>
        <v>0</v>
      </c>
      <c r="OBK71" s="1580">
        <f t="shared" ref="OBK71" si="13343">OBK59-OBK69</f>
        <v>0</v>
      </c>
      <c r="OBM71" s="1580">
        <f t="shared" ref="OBM71" si="13344">OBM59-OBM69</f>
        <v>0</v>
      </c>
      <c r="OBO71" s="1580">
        <f t="shared" ref="OBO71" si="13345">OBO59-OBO69</f>
        <v>0</v>
      </c>
      <c r="OBQ71" s="1580">
        <f t="shared" ref="OBQ71" si="13346">OBQ59-OBQ69</f>
        <v>0</v>
      </c>
      <c r="OBS71" s="1580">
        <f t="shared" ref="OBS71" si="13347">OBS59-OBS69</f>
        <v>0</v>
      </c>
      <c r="OBU71" s="1580">
        <f t="shared" ref="OBU71" si="13348">OBU59-OBU69</f>
        <v>0</v>
      </c>
      <c r="OBW71" s="1580">
        <f t="shared" ref="OBW71" si="13349">OBW59-OBW69</f>
        <v>0</v>
      </c>
      <c r="OBY71" s="1580">
        <f t="shared" ref="OBY71" si="13350">OBY59-OBY69</f>
        <v>0</v>
      </c>
      <c r="OCA71" s="1580">
        <f t="shared" ref="OCA71" si="13351">OCA59-OCA69</f>
        <v>0</v>
      </c>
      <c r="OCC71" s="1580">
        <f t="shared" ref="OCC71" si="13352">OCC59-OCC69</f>
        <v>0</v>
      </c>
      <c r="OCE71" s="1580">
        <f t="shared" ref="OCE71" si="13353">OCE59-OCE69</f>
        <v>0</v>
      </c>
      <c r="OCG71" s="1580">
        <f t="shared" ref="OCG71" si="13354">OCG59-OCG69</f>
        <v>0</v>
      </c>
      <c r="OCI71" s="1580">
        <f t="shared" ref="OCI71" si="13355">OCI59-OCI69</f>
        <v>0</v>
      </c>
      <c r="OCK71" s="1580">
        <f t="shared" ref="OCK71" si="13356">OCK59-OCK69</f>
        <v>0</v>
      </c>
      <c r="OCM71" s="1580">
        <f t="shared" ref="OCM71" si="13357">OCM59-OCM69</f>
        <v>0</v>
      </c>
      <c r="OCO71" s="1580">
        <f t="shared" ref="OCO71" si="13358">OCO59-OCO69</f>
        <v>0</v>
      </c>
      <c r="OCQ71" s="1580">
        <f t="shared" ref="OCQ71" si="13359">OCQ59-OCQ69</f>
        <v>0</v>
      </c>
      <c r="OCS71" s="1580">
        <f t="shared" ref="OCS71" si="13360">OCS59-OCS69</f>
        <v>0</v>
      </c>
      <c r="OCU71" s="1580">
        <f t="shared" ref="OCU71" si="13361">OCU59-OCU69</f>
        <v>0</v>
      </c>
      <c r="OCW71" s="1580">
        <f t="shared" ref="OCW71" si="13362">OCW59-OCW69</f>
        <v>0</v>
      </c>
      <c r="OCY71" s="1580">
        <f t="shared" ref="OCY71" si="13363">OCY59-OCY69</f>
        <v>0</v>
      </c>
      <c r="ODA71" s="1580">
        <f t="shared" ref="ODA71" si="13364">ODA59-ODA69</f>
        <v>0</v>
      </c>
      <c r="ODC71" s="1580">
        <f t="shared" ref="ODC71" si="13365">ODC59-ODC69</f>
        <v>0</v>
      </c>
      <c r="ODE71" s="1580">
        <f t="shared" ref="ODE71" si="13366">ODE59-ODE69</f>
        <v>0</v>
      </c>
      <c r="ODG71" s="1580">
        <f t="shared" ref="ODG71" si="13367">ODG59-ODG69</f>
        <v>0</v>
      </c>
      <c r="ODI71" s="1580">
        <f t="shared" ref="ODI71" si="13368">ODI59-ODI69</f>
        <v>0</v>
      </c>
      <c r="ODK71" s="1580">
        <f t="shared" ref="ODK71" si="13369">ODK59-ODK69</f>
        <v>0</v>
      </c>
      <c r="ODM71" s="1580">
        <f t="shared" ref="ODM71" si="13370">ODM59-ODM69</f>
        <v>0</v>
      </c>
      <c r="ODO71" s="1580">
        <f t="shared" ref="ODO71" si="13371">ODO59-ODO69</f>
        <v>0</v>
      </c>
      <c r="ODQ71" s="1580">
        <f t="shared" ref="ODQ71" si="13372">ODQ59-ODQ69</f>
        <v>0</v>
      </c>
      <c r="ODS71" s="1580">
        <f t="shared" ref="ODS71" si="13373">ODS59-ODS69</f>
        <v>0</v>
      </c>
      <c r="ODU71" s="1580">
        <f t="shared" ref="ODU71" si="13374">ODU59-ODU69</f>
        <v>0</v>
      </c>
      <c r="ODW71" s="1580">
        <f t="shared" ref="ODW71" si="13375">ODW59-ODW69</f>
        <v>0</v>
      </c>
      <c r="ODY71" s="1580">
        <f t="shared" ref="ODY71" si="13376">ODY59-ODY69</f>
        <v>0</v>
      </c>
      <c r="OEA71" s="1580">
        <f t="shared" ref="OEA71" si="13377">OEA59-OEA69</f>
        <v>0</v>
      </c>
      <c r="OEC71" s="1580">
        <f t="shared" ref="OEC71" si="13378">OEC59-OEC69</f>
        <v>0</v>
      </c>
      <c r="OEE71" s="1580">
        <f t="shared" ref="OEE71" si="13379">OEE59-OEE69</f>
        <v>0</v>
      </c>
      <c r="OEG71" s="1580">
        <f t="shared" ref="OEG71" si="13380">OEG59-OEG69</f>
        <v>0</v>
      </c>
      <c r="OEI71" s="1580">
        <f t="shared" ref="OEI71" si="13381">OEI59-OEI69</f>
        <v>0</v>
      </c>
      <c r="OEK71" s="1580">
        <f t="shared" ref="OEK71" si="13382">OEK59-OEK69</f>
        <v>0</v>
      </c>
      <c r="OEM71" s="1580">
        <f t="shared" ref="OEM71" si="13383">OEM59-OEM69</f>
        <v>0</v>
      </c>
      <c r="OEO71" s="1580">
        <f t="shared" ref="OEO71" si="13384">OEO59-OEO69</f>
        <v>0</v>
      </c>
      <c r="OEQ71" s="1580">
        <f t="shared" ref="OEQ71" si="13385">OEQ59-OEQ69</f>
        <v>0</v>
      </c>
      <c r="OES71" s="1580">
        <f t="shared" ref="OES71" si="13386">OES59-OES69</f>
        <v>0</v>
      </c>
      <c r="OEU71" s="1580">
        <f t="shared" ref="OEU71" si="13387">OEU59-OEU69</f>
        <v>0</v>
      </c>
      <c r="OEW71" s="1580">
        <f t="shared" ref="OEW71" si="13388">OEW59-OEW69</f>
        <v>0</v>
      </c>
      <c r="OEY71" s="1580">
        <f t="shared" ref="OEY71" si="13389">OEY59-OEY69</f>
        <v>0</v>
      </c>
      <c r="OFA71" s="1580">
        <f t="shared" ref="OFA71" si="13390">OFA59-OFA69</f>
        <v>0</v>
      </c>
      <c r="OFC71" s="1580">
        <f t="shared" ref="OFC71" si="13391">OFC59-OFC69</f>
        <v>0</v>
      </c>
      <c r="OFE71" s="1580">
        <f t="shared" ref="OFE71" si="13392">OFE59-OFE69</f>
        <v>0</v>
      </c>
      <c r="OFG71" s="1580">
        <f t="shared" ref="OFG71" si="13393">OFG59-OFG69</f>
        <v>0</v>
      </c>
      <c r="OFI71" s="1580">
        <f t="shared" ref="OFI71" si="13394">OFI59-OFI69</f>
        <v>0</v>
      </c>
      <c r="OFK71" s="1580">
        <f t="shared" ref="OFK71" si="13395">OFK59-OFK69</f>
        <v>0</v>
      </c>
      <c r="OFM71" s="1580">
        <f t="shared" ref="OFM71" si="13396">OFM59-OFM69</f>
        <v>0</v>
      </c>
      <c r="OFO71" s="1580">
        <f t="shared" ref="OFO71" si="13397">OFO59-OFO69</f>
        <v>0</v>
      </c>
      <c r="OFQ71" s="1580">
        <f t="shared" ref="OFQ71" si="13398">OFQ59-OFQ69</f>
        <v>0</v>
      </c>
      <c r="OFS71" s="1580">
        <f t="shared" ref="OFS71" si="13399">OFS59-OFS69</f>
        <v>0</v>
      </c>
      <c r="OFU71" s="1580">
        <f t="shared" ref="OFU71" si="13400">OFU59-OFU69</f>
        <v>0</v>
      </c>
      <c r="OFW71" s="1580">
        <f t="shared" ref="OFW71" si="13401">OFW59-OFW69</f>
        <v>0</v>
      </c>
      <c r="OFY71" s="1580">
        <f t="shared" ref="OFY71" si="13402">OFY59-OFY69</f>
        <v>0</v>
      </c>
      <c r="OGA71" s="1580">
        <f t="shared" ref="OGA71" si="13403">OGA59-OGA69</f>
        <v>0</v>
      </c>
      <c r="OGC71" s="1580">
        <f t="shared" ref="OGC71" si="13404">OGC59-OGC69</f>
        <v>0</v>
      </c>
      <c r="OGE71" s="1580">
        <f t="shared" ref="OGE71" si="13405">OGE59-OGE69</f>
        <v>0</v>
      </c>
      <c r="OGG71" s="1580">
        <f t="shared" ref="OGG71" si="13406">OGG59-OGG69</f>
        <v>0</v>
      </c>
      <c r="OGI71" s="1580">
        <f t="shared" ref="OGI71" si="13407">OGI59-OGI69</f>
        <v>0</v>
      </c>
      <c r="OGK71" s="1580">
        <f t="shared" ref="OGK71" si="13408">OGK59-OGK69</f>
        <v>0</v>
      </c>
      <c r="OGM71" s="1580">
        <f t="shared" ref="OGM71" si="13409">OGM59-OGM69</f>
        <v>0</v>
      </c>
      <c r="OGO71" s="1580">
        <f t="shared" ref="OGO71" si="13410">OGO59-OGO69</f>
        <v>0</v>
      </c>
      <c r="OGQ71" s="1580">
        <f t="shared" ref="OGQ71" si="13411">OGQ59-OGQ69</f>
        <v>0</v>
      </c>
      <c r="OGS71" s="1580">
        <f t="shared" ref="OGS71" si="13412">OGS59-OGS69</f>
        <v>0</v>
      </c>
      <c r="OGU71" s="1580">
        <f t="shared" ref="OGU71" si="13413">OGU59-OGU69</f>
        <v>0</v>
      </c>
      <c r="OGW71" s="1580">
        <f t="shared" ref="OGW71" si="13414">OGW59-OGW69</f>
        <v>0</v>
      </c>
      <c r="OGY71" s="1580">
        <f t="shared" ref="OGY71" si="13415">OGY59-OGY69</f>
        <v>0</v>
      </c>
      <c r="OHA71" s="1580">
        <f t="shared" ref="OHA71" si="13416">OHA59-OHA69</f>
        <v>0</v>
      </c>
      <c r="OHC71" s="1580">
        <f t="shared" ref="OHC71" si="13417">OHC59-OHC69</f>
        <v>0</v>
      </c>
      <c r="OHE71" s="1580">
        <f t="shared" ref="OHE71" si="13418">OHE59-OHE69</f>
        <v>0</v>
      </c>
      <c r="OHG71" s="1580">
        <f t="shared" ref="OHG71" si="13419">OHG59-OHG69</f>
        <v>0</v>
      </c>
      <c r="OHI71" s="1580">
        <f t="shared" ref="OHI71" si="13420">OHI59-OHI69</f>
        <v>0</v>
      </c>
      <c r="OHK71" s="1580">
        <f t="shared" ref="OHK71" si="13421">OHK59-OHK69</f>
        <v>0</v>
      </c>
      <c r="OHM71" s="1580">
        <f t="shared" ref="OHM71" si="13422">OHM59-OHM69</f>
        <v>0</v>
      </c>
      <c r="OHO71" s="1580">
        <f t="shared" ref="OHO71" si="13423">OHO59-OHO69</f>
        <v>0</v>
      </c>
      <c r="OHQ71" s="1580">
        <f t="shared" ref="OHQ71" si="13424">OHQ59-OHQ69</f>
        <v>0</v>
      </c>
      <c r="OHS71" s="1580">
        <f t="shared" ref="OHS71" si="13425">OHS59-OHS69</f>
        <v>0</v>
      </c>
      <c r="OHU71" s="1580">
        <f t="shared" ref="OHU71" si="13426">OHU59-OHU69</f>
        <v>0</v>
      </c>
      <c r="OHW71" s="1580">
        <f t="shared" ref="OHW71" si="13427">OHW59-OHW69</f>
        <v>0</v>
      </c>
      <c r="OHY71" s="1580">
        <f t="shared" ref="OHY71" si="13428">OHY59-OHY69</f>
        <v>0</v>
      </c>
      <c r="OIA71" s="1580">
        <f t="shared" ref="OIA71" si="13429">OIA59-OIA69</f>
        <v>0</v>
      </c>
      <c r="OIC71" s="1580">
        <f t="shared" ref="OIC71" si="13430">OIC59-OIC69</f>
        <v>0</v>
      </c>
      <c r="OIE71" s="1580">
        <f t="shared" ref="OIE71" si="13431">OIE59-OIE69</f>
        <v>0</v>
      </c>
      <c r="OIG71" s="1580">
        <f t="shared" ref="OIG71" si="13432">OIG59-OIG69</f>
        <v>0</v>
      </c>
      <c r="OII71" s="1580">
        <f t="shared" ref="OII71" si="13433">OII59-OII69</f>
        <v>0</v>
      </c>
      <c r="OIK71" s="1580">
        <f t="shared" ref="OIK71" si="13434">OIK59-OIK69</f>
        <v>0</v>
      </c>
      <c r="OIM71" s="1580">
        <f t="shared" ref="OIM71" si="13435">OIM59-OIM69</f>
        <v>0</v>
      </c>
      <c r="OIO71" s="1580">
        <f t="shared" ref="OIO71" si="13436">OIO59-OIO69</f>
        <v>0</v>
      </c>
      <c r="OIQ71" s="1580">
        <f t="shared" ref="OIQ71" si="13437">OIQ59-OIQ69</f>
        <v>0</v>
      </c>
      <c r="OIS71" s="1580">
        <f t="shared" ref="OIS71" si="13438">OIS59-OIS69</f>
        <v>0</v>
      </c>
      <c r="OIU71" s="1580">
        <f t="shared" ref="OIU71" si="13439">OIU59-OIU69</f>
        <v>0</v>
      </c>
      <c r="OIW71" s="1580">
        <f t="shared" ref="OIW71" si="13440">OIW59-OIW69</f>
        <v>0</v>
      </c>
      <c r="OIY71" s="1580">
        <f t="shared" ref="OIY71" si="13441">OIY59-OIY69</f>
        <v>0</v>
      </c>
      <c r="OJA71" s="1580">
        <f t="shared" ref="OJA71" si="13442">OJA59-OJA69</f>
        <v>0</v>
      </c>
      <c r="OJC71" s="1580">
        <f t="shared" ref="OJC71" si="13443">OJC59-OJC69</f>
        <v>0</v>
      </c>
      <c r="OJE71" s="1580">
        <f t="shared" ref="OJE71" si="13444">OJE59-OJE69</f>
        <v>0</v>
      </c>
      <c r="OJG71" s="1580">
        <f t="shared" ref="OJG71" si="13445">OJG59-OJG69</f>
        <v>0</v>
      </c>
      <c r="OJI71" s="1580">
        <f t="shared" ref="OJI71" si="13446">OJI59-OJI69</f>
        <v>0</v>
      </c>
      <c r="OJK71" s="1580">
        <f t="shared" ref="OJK71" si="13447">OJK59-OJK69</f>
        <v>0</v>
      </c>
      <c r="OJM71" s="1580">
        <f t="shared" ref="OJM71" si="13448">OJM59-OJM69</f>
        <v>0</v>
      </c>
      <c r="OJO71" s="1580">
        <f t="shared" ref="OJO71" si="13449">OJO59-OJO69</f>
        <v>0</v>
      </c>
      <c r="OJQ71" s="1580">
        <f t="shared" ref="OJQ71" si="13450">OJQ59-OJQ69</f>
        <v>0</v>
      </c>
      <c r="OJS71" s="1580">
        <f t="shared" ref="OJS71" si="13451">OJS59-OJS69</f>
        <v>0</v>
      </c>
      <c r="OJU71" s="1580">
        <f t="shared" ref="OJU71" si="13452">OJU59-OJU69</f>
        <v>0</v>
      </c>
      <c r="OJW71" s="1580">
        <f t="shared" ref="OJW71" si="13453">OJW59-OJW69</f>
        <v>0</v>
      </c>
      <c r="OJY71" s="1580">
        <f t="shared" ref="OJY71" si="13454">OJY59-OJY69</f>
        <v>0</v>
      </c>
      <c r="OKA71" s="1580">
        <f t="shared" ref="OKA71" si="13455">OKA59-OKA69</f>
        <v>0</v>
      </c>
      <c r="OKC71" s="1580">
        <f t="shared" ref="OKC71" si="13456">OKC59-OKC69</f>
        <v>0</v>
      </c>
      <c r="OKE71" s="1580">
        <f t="shared" ref="OKE71" si="13457">OKE59-OKE69</f>
        <v>0</v>
      </c>
      <c r="OKG71" s="1580">
        <f t="shared" ref="OKG71" si="13458">OKG59-OKG69</f>
        <v>0</v>
      </c>
      <c r="OKI71" s="1580">
        <f t="shared" ref="OKI71" si="13459">OKI59-OKI69</f>
        <v>0</v>
      </c>
      <c r="OKK71" s="1580">
        <f t="shared" ref="OKK71" si="13460">OKK59-OKK69</f>
        <v>0</v>
      </c>
      <c r="OKM71" s="1580">
        <f t="shared" ref="OKM71" si="13461">OKM59-OKM69</f>
        <v>0</v>
      </c>
      <c r="OKO71" s="1580">
        <f t="shared" ref="OKO71" si="13462">OKO59-OKO69</f>
        <v>0</v>
      </c>
      <c r="OKQ71" s="1580">
        <f t="shared" ref="OKQ71" si="13463">OKQ59-OKQ69</f>
        <v>0</v>
      </c>
      <c r="OKS71" s="1580">
        <f t="shared" ref="OKS71" si="13464">OKS59-OKS69</f>
        <v>0</v>
      </c>
      <c r="OKU71" s="1580">
        <f t="shared" ref="OKU71" si="13465">OKU59-OKU69</f>
        <v>0</v>
      </c>
      <c r="OKW71" s="1580">
        <f t="shared" ref="OKW71" si="13466">OKW59-OKW69</f>
        <v>0</v>
      </c>
      <c r="OKY71" s="1580">
        <f t="shared" ref="OKY71" si="13467">OKY59-OKY69</f>
        <v>0</v>
      </c>
      <c r="OLA71" s="1580">
        <f t="shared" ref="OLA71" si="13468">OLA59-OLA69</f>
        <v>0</v>
      </c>
      <c r="OLC71" s="1580">
        <f t="shared" ref="OLC71" si="13469">OLC59-OLC69</f>
        <v>0</v>
      </c>
      <c r="OLE71" s="1580">
        <f t="shared" ref="OLE71" si="13470">OLE59-OLE69</f>
        <v>0</v>
      </c>
      <c r="OLG71" s="1580">
        <f t="shared" ref="OLG71" si="13471">OLG59-OLG69</f>
        <v>0</v>
      </c>
      <c r="OLI71" s="1580">
        <f t="shared" ref="OLI71" si="13472">OLI59-OLI69</f>
        <v>0</v>
      </c>
      <c r="OLK71" s="1580">
        <f t="shared" ref="OLK71" si="13473">OLK59-OLK69</f>
        <v>0</v>
      </c>
      <c r="OLM71" s="1580">
        <f t="shared" ref="OLM71" si="13474">OLM59-OLM69</f>
        <v>0</v>
      </c>
      <c r="OLO71" s="1580">
        <f t="shared" ref="OLO71" si="13475">OLO59-OLO69</f>
        <v>0</v>
      </c>
      <c r="OLQ71" s="1580">
        <f t="shared" ref="OLQ71" si="13476">OLQ59-OLQ69</f>
        <v>0</v>
      </c>
      <c r="OLS71" s="1580">
        <f t="shared" ref="OLS71" si="13477">OLS59-OLS69</f>
        <v>0</v>
      </c>
      <c r="OLU71" s="1580">
        <f t="shared" ref="OLU71" si="13478">OLU59-OLU69</f>
        <v>0</v>
      </c>
      <c r="OLW71" s="1580">
        <f t="shared" ref="OLW71" si="13479">OLW59-OLW69</f>
        <v>0</v>
      </c>
      <c r="OLY71" s="1580">
        <f t="shared" ref="OLY71" si="13480">OLY59-OLY69</f>
        <v>0</v>
      </c>
      <c r="OMA71" s="1580">
        <f t="shared" ref="OMA71" si="13481">OMA59-OMA69</f>
        <v>0</v>
      </c>
      <c r="OMC71" s="1580">
        <f t="shared" ref="OMC71" si="13482">OMC59-OMC69</f>
        <v>0</v>
      </c>
      <c r="OME71" s="1580">
        <f t="shared" ref="OME71" si="13483">OME59-OME69</f>
        <v>0</v>
      </c>
      <c r="OMG71" s="1580">
        <f t="shared" ref="OMG71" si="13484">OMG59-OMG69</f>
        <v>0</v>
      </c>
      <c r="OMI71" s="1580">
        <f t="shared" ref="OMI71" si="13485">OMI59-OMI69</f>
        <v>0</v>
      </c>
      <c r="OMK71" s="1580">
        <f t="shared" ref="OMK71" si="13486">OMK59-OMK69</f>
        <v>0</v>
      </c>
      <c r="OMM71" s="1580">
        <f t="shared" ref="OMM71" si="13487">OMM59-OMM69</f>
        <v>0</v>
      </c>
      <c r="OMO71" s="1580">
        <f t="shared" ref="OMO71" si="13488">OMO59-OMO69</f>
        <v>0</v>
      </c>
      <c r="OMQ71" s="1580">
        <f t="shared" ref="OMQ71" si="13489">OMQ59-OMQ69</f>
        <v>0</v>
      </c>
      <c r="OMS71" s="1580">
        <f t="shared" ref="OMS71" si="13490">OMS59-OMS69</f>
        <v>0</v>
      </c>
      <c r="OMU71" s="1580">
        <f t="shared" ref="OMU71" si="13491">OMU59-OMU69</f>
        <v>0</v>
      </c>
      <c r="OMW71" s="1580">
        <f t="shared" ref="OMW71" si="13492">OMW59-OMW69</f>
        <v>0</v>
      </c>
      <c r="OMY71" s="1580">
        <f t="shared" ref="OMY71" si="13493">OMY59-OMY69</f>
        <v>0</v>
      </c>
      <c r="ONA71" s="1580">
        <f t="shared" ref="ONA71" si="13494">ONA59-ONA69</f>
        <v>0</v>
      </c>
      <c r="ONC71" s="1580">
        <f t="shared" ref="ONC71" si="13495">ONC59-ONC69</f>
        <v>0</v>
      </c>
      <c r="ONE71" s="1580">
        <f t="shared" ref="ONE71" si="13496">ONE59-ONE69</f>
        <v>0</v>
      </c>
      <c r="ONG71" s="1580">
        <f t="shared" ref="ONG71" si="13497">ONG59-ONG69</f>
        <v>0</v>
      </c>
      <c r="ONI71" s="1580">
        <f t="shared" ref="ONI71" si="13498">ONI59-ONI69</f>
        <v>0</v>
      </c>
      <c r="ONK71" s="1580">
        <f t="shared" ref="ONK71" si="13499">ONK59-ONK69</f>
        <v>0</v>
      </c>
      <c r="ONM71" s="1580">
        <f t="shared" ref="ONM71" si="13500">ONM59-ONM69</f>
        <v>0</v>
      </c>
      <c r="ONO71" s="1580">
        <f t="shared" ref="ONO71" si="13501">ONO59-ONO69</f>
        <v>0</v>
      </c>
      <c r="ONQ71" s="1580">
        <f t="shared" ref="ONQ71" si="13502">ONQ59-ONQ69</f>
        <v>0</v>
      </c>
      <c r="ONS71" s="1580">
        <f t="shared" ref="ONS71" si="13503">ONS59-ONS69</f>
        <v>0</v>
      </c>
      <c r="ONU71" s="1580">
        <f t="shared" ref="ONU71" si="13504">ONU59-ONU69</f>
        <v>0</v>
      </c>
      <c r="ONW71" s="1580">
        <f t="shared" ref="ONW71" si="13505">ONW59-ONW69</f>
        <v>0</v>
      </c>
      <c r="ONY71" s="1580">
        <f t="shared" ref="ONY71" si="13506">ONY59-ONY69</f>
        <v>0</v>
      </c>
      <c r="OOA71" s="1580">
        <f t="shared" ref="OOA71" si="13507">OOA59-OOA69</f>
        <v>0</v>
      </c>
      <c r="OOC71" s="1580">
        <f t="shared" ref="OOC71" si="13508">OOC59-OOC69</f>
        <v>0</v>
      </c>
      <c r="OOE71" s="1580">
        <f t="shared" ref="OOE71" si="13509">OOE59-OOE69</f>
        <v>0</v>
      </c>
      <c r="OOG71" s="1580">
        <f t="shared" ref="OOG71" si="13510">OOG59-OOG69</f>
        <v>0</v>
      </c>
      <c r="OOI71" s="1580">
        <f t="shared" ref="OOI71" si="13511">OOI59-OOI69</f>
        <v>0</v>
      </c>
      <c r="OOK71" s="1580">
        <f t="shared" ref="OOK71" si="13512">OOK59-OOK69</f>
        <v>0</v>
      </c>
      <c r="OOM71" s="1580">
        <f t="shared" ref="OOM71" si="13513">OOM59-OOM69</f>
        <v>0</v>
      </c>
      <c r="OOO71" s="1580">
        <f t="shared" ref="OOO71" si="13514">OOO59-OOO69</f>
        <v>0</v>
      </c>
      <c r="OOQ71" s="1580">
        <f t="shared" ref="OOQ71" si="13515">OOQ59-OOQ69</f>
        <v>0</v>
      </c>
      <c r="OOS71" s="1580">
        <f t="shared" ref="OOS71" si="13516">OOS59-OOS69</f>
        <v>0</v>
      </c>
      <c r="OOU71" s="1580">
        <f t="shared" ref="OOU71" si="13517">OOU59-OOU69</f>
        <v>0</v>
      </c>
      <c r="OOW71" s="1580">
        <f t="shared" ref="OOW71" si="13518">OOW59-OOW69</f>
        <v>0</v>
      </c>
      <c r="OOY71" s="1580">
        <f t="shared" ref="OOY71" si="13519">OOY59-OOY69</f>
        <v>0</v>
      </c>
      <c r="OPA71" s="1580">
        <f t="shared" ref="OPA71" si="13520">OPA59-OPA69</f>
        <v>0</v>
      </c>
      <c r="OPC71" s="1580">
        <f t="shared" ref="OPC71" si="13521">OPC59-OPC69</f>
        <v>0</v>
      </c>
      <c r="OPE71" s="1580">
        <f t="shared" ref="OPE71" si="13522">OPE59-OPE69</f>
        <v>0</v>
      </c>
      <c r="OPG71" s="1580">
        <f t="shared" ref="OPG71" si="13523">OPG59-OPG69</f>
        <v>0</v>
      </c>
      <c r="OPI71" s="1580">
        <f t="shared" ref="OPI71" si="13524">OPI59-OPI69</f>
        <v>0</v>
      </c>
      <c r="OPK71" s="1580">
        <f t="shared" ref="OPK71" si="13525">OPK59-OPK69</f>
        <v>0</v>
      </c>
      <c r="OPM71" s="1580">
        <f t="shared" ref="OPM71" si="13526">OPM59-OPM69</f>
        <v>0</v>
      </c>
      <c r="OPO71" s="1580">
        <f t="shared" ref="OPO71" si="13527">OPO59-OPO69</f>
        <v>0</v>
      </c>
      <c r="OPQ71" s="1580">
        <f t="shared" ref="OPQ71" si="13528">OPQ59-OPQ69</f>
        <v>0</v>
      </c>
      <c r="OPS71" s="1580">
        <f t="shared" ref="OPS71" si="13529">OPS59-OPS69</f>
        <v>0</v>
      </c>
      <c r="OPU71" s="1580">
        <f t="shared" ref="OPU71" si="13530">OPU59-OPU69</f>
        <v>0</v>
      </c>
      <c r="OPW71" s="1580">
        <f t="shared" ref="OPW71" si="13531">OPW59-OPW69</f>
        <v>0</v>
      </c>
      <c r="OPY71" s="1580">
        <f t="shared" ref="OPY71" si="13532">OPY59-OPY69</f>
        <v>0</v>
      </c>
      <c r="OQA71" s="1580">
        <f t="shared" ref="OQA71" si="13533">OQA59-OQA69</f>
        <v>0</v>
      </c>
      <c r="OQC71" s="1580">
        <f t="shared" ref="OQC71" si="13534">OQC59-OQC69</f>
        <v>0</v>
      </c>
      <c r="OQE71" s="1580">
        <f t="shared" ref="OQE71" si="13535">OQE59-OQE69</f>
        <v>0</v>
      </c>
      <c r="OQG71" s="1580">
        <f t="shared" ref="OQG71" si="13536">OQG59-OQG69</f>
        <v>0</v>
      </c>
      <c r="OQI71" s="1580">
        <f t="shared" ref="OQI71" si="13537">OQI59-OQI69</f>
        <v>0</v>
      </c>
      <c r="OQK71" s="1580">
        <f t="shared" ref="OQK71" si="13538">OQK59-OQK69</f>
        <v>0</v>
      </c>
      <c r="OQM71" s="1580">
        <f t="shared" ref="OQM71" si="13539">OQM59-OQM69</f>
        <v>0</v>
      </c>
      <c r="OQO71" s="1580">
        <f t="shared" ref="OQO71" si="13540">OQO59-OQO69</f>
        <v>0</v>
      </c>
      <c r="OQQ71" s="1580">
        <f t="shared" ref="OQQ71" si="13541">OQQ59-OQQ69</f>
        <v>0</v>
      </c>
      <c r="OQS71" s="1580">
        <f t="shared" ref="OQS71" si="13542">OQS59-OQS69</f>
        <v>0</v>
      </c>
      <c r="OQU71" s="1580">
        <f t="shared" ref="OQU71" si="13543">OQU59-OQU69</f>
        <v>0</v>
      </c>
      <c r="OQW71" s="1580">
        <f t="shared" ref="OQW71" si="13544">OQW59-OQW69</f>
        <v>0</v>
      </c>
      <c r="OQY71" s="1580">
        <f t="shared" ref="OQY71" si="13545">OQY59-OQY69</f>
        <v>0</v>
      </c>
      <c r="ORA71" s="1580">
        <f t="shared" ref="ORA71" si="13546">ORA59-ORA69</f>
        <v>0</v>
      </c>
      <c r="ORC71" s="1580">
        <f t="shared" ref="ORC71" si="13547">ORC59-ORC69</f>
        <v>0</v>
      </c>
      <c r="ORE71" s="1580">
        <f t="shared" ref="ORE71" si="13548">ORE59-ORE69</f>
        <v>0</v>
      </c>
      <c r="ORG71" s="1580">
        <f t="shared" ref="ORG71" si="13549">ORG59-ORG69</f>
        <v>0</v>
      </c>
      <c r="ORI71" s="1580">
        <f t="shared" ref="ORI71" si="13550">ORI59-ORI69</f>
        <v>0</v>
      </c>
      <c r="ORK71" s="1580">
        <f t="shared" ref="ORK71" si="13551">ORK59-ORK69</f>
        <v>0</v>
      </c>
      <c r="ORM71" s="1580">
        <f t="shared" ref="ORM71" si="13552">ORM59-ORM69</f>
        <v>0</v>
      </c>
      <c r="ORO71" s="1580">
        <f t="shared" ref="ORO71" si="13553">ORO59-ORO69</f>
        <v>0</v>
      </c>
      <c r="ORQ71" s="1580">
        <f t="shared" ref="ORQ71" si="13554">ORQ59-ORQ69</f>
        <v>0</v>
      </c>
      <c r="ORS71" s="1580">
        <f t="shared" ref="ORS71" si="13555">ORS59-ORS69</f>
        <v>0</v>
      </c>
      <c r="ORU71" s="1580">
        <f t="shared" ref="ORU71" si="13556">ORU59-ORU69</f>
        <v>0</v>
      </c>
      <c r="ORW71" s="1580">
        <f t="shared" ref="ORW71" si="13557">ORW59-ORW69</f>
        <v>0</v>
      </c>
      <c r="ORY71" s="1580">
        <f t="shared" ref="ORY71" si="13558">ORY59-ORY69</f>
        <v>0</v>
      </c>
      <c r="OSA71" s="1580">
        <f t="shared" ref="OSA71" si="13559">OSA59-OSA69</f>
        <v>0</v>
      </c>
      <c r="OSC71" s="1580">
        <f t="shared" ref="OSC71" si="13560">OSC59-OSC69</f>
        <v>0</v>
      </c>
      <c r="OSE71" s="1580">
        <f t="shared" ref="OSE71" si="13561">OSE59-OSE69</f>
        <v>0</v>
      </c>
      <c r="OSG71" s="1580">
        <f t="shared" ref="OSG71" si="13562">OSG59-OSG69</f>
        <v>0</v>
      </c>
      <c r="OSI71" s="1580">
        <f t="shared" ref="OSI71" si="13563">OSI59-OSI69</f>
        <v>0</v>
      </c>
      <c r="OSK71" s="1580">
        <f t="shared" ref="OSK71" si="13564">OSK59-OSK69</f>
        <v>0</v>
      </c>
      <c r="OSM71" s="1580">
        <f t="shared" ref="OSM71" si="13565">OSM59-OSM69</f>
        <v>0</v>
      </c>
      <c r="OSO71" s="1580">
        <f t="shared" ref="OSO71" si="13566">OSO59-OSO69</f>
        <v>0</v>
      </c>
      <c r="OSQ71" s="1580">
        <f t="shared" ref="OSQ71" si="13567">OSQ59-OSQ69</f>
        <v>0</v>
      </c>
      <c r="OSS71" s="1580">
        <f t="shared" ref="OSS71" si="13568">OSS59-OSS69</f>
        <v>0</v>
      </c>
      <c r="OSU71" s="1580">
        <f t="shared" ref="OSU71" si="13569">OSU59-OSU69</f>
        <v>0</v>
      </c>
      <c r="OSW71" s="1580">
        <f t="shared" ref="OSW71" si="13570">OSW59-OSW69</f>
        <v>0</v>
      </c>
      <c r="OSY71" s="1580">
        <f t="shared" ref="OSY71" si="13571">OSY59-OSY69</f>
        <v>0</v>
      </c>
      <c r="OTA71" s="1580">
        <f t="shared" ref="OTA71" si="13572">OTA59-OTA69</f>
        <v>0</v>
      </c>
      <c r="OTC71" s="1580">
        <f t="shared" ref="OTC71" si="13573">OTC59-OTC69</f>
        <v>0</v>
      </c>
      <c r="OTE71" s="1580">
        <f t="shared" ref="OTE71" si="13574">OTE59-OTE69</f>
        <v>0</v>
      </c>
      <c r="OTG71" s="1580">
        <f t="shared" ref="OTG71" si="13575">OTG59-OTG69</f>
        <v>0</v>
      </c>
      <c r="OTI71" s="1580">
        <f t="shared" ref="OTI71" si="13576">OTI59-OTI69</f>
        <v>0</v>
      </c>
      <c r="OTK71" s="1580">
        <f t="shared" ref="OTK71" si="13577">OTK59-OTK69</f>
        <v>0</v>
      </c>
      <c r="OTM71" s="1580">
        <f t="shared" ref="OTM71" si="13578">OTM59-OTM69</f>
        <v>0</v>
      </c>
      <c r="OTO71" s="1580">
        <f t="shared" ref="OTO71" si="13579">OTO59-OTO69</f>
        <v>0</v>
      </c>
      <c r="OTQ71" s="1580">
        <f t="shared" ref="OTQ71" si="13580">OTQ59-OTQ69</f>
        <v>0</v>
      </c>
      <c r="OTS71" s="1580">
        <f t="shared" ref="OTS71" si="13581">OTS59-OTS69</f>
        <v>0</v>
      </c>
      <c r="OTU71" s="1580">
        <f t="shared" ref="OTU71" si="13582">OTU59-OTU69</f>
        <v>0</v>
      </c>
      <c r="OTW71" s="1580">
        <f t="shared" ref="OTW71" si="13583">OTW59-OTW69</f>
        <v>0</v>
      </c>
      <c r="OTY71" s="1580">
        <f t="shared" ref="OTY71" si="13584">OTY59-OTY69</f>
        <v>0</v>
      </c>
      <c r="OUA71" s="1580">
        <f t="shared" ref="OUA71" si="13585">OUA59-OUA69</f>
        <v>0</v>
      </c>
      <c r="OUC71" s="1580">
        <f t="shared" ref="OUC71" si="13586">OUC59-OUC69</f>
        <v>0</v>
      </c>
      <c r="OUE71" s="1580">
        <f t="shared" ref="OUE71" si="13587">OUE59-OUE69</f>
        <v>0</v>
      </c>
      <c r="OUG71" s="1580">
        <f t="shared" ref="OUG71" si="13588">OUG59-OUG69</f>
        <v>0</v>
      </c>
      <c r="OUI71" s="1580">
        <f t="shared" ref="OUI71" si="13589">OUI59-OUI69</f>
        <v>0</v>
      </c>
      <c r="OUK71" s="1580">
        <f t="shared" ref="OUK71" si="13590">OUK59-OUK69</f>
        <v>0</v>
      </c>
      <c r="OUM71" s="1580">
        <f t="shared" ref="OUM71" si="13591">OUM59-OUM69</f>
        <v>0</v>
      </c>
      <c r="OUO71" s="1580">
        <f t="shared" ref="OUO71" si="13592">OUO59-OUO69</f>
        <v>0</v>
      </c>
      <c r="OUQ71" s="1580">
        <f t="shared" ref="OUQ71" si="13593">OUQ59-OUQ69</f>
        <v>0</v>
      </c>
      <c r="OUS71" s="1580">
        <f t="shared" ref="OUS71" si="13594">OUS59-OUS69</f>
        <v>0</v>
      </c>
      <c r="OUU71" s="1580">
        <f t="shared" ref="OUU71" si="13595">OUU59-OUU69</f>
        <v>0</v>
      </c>
      <c r="OUW71" s="1580">
        <f t="shared" ref="OUW71" si="13596">OUW59-OUW69</f>
        <v>0</v>
      </c>
      <c r="OUY71" s="1580">
        <f t="shared" ref="OUY71" si="13597">OUY59-OUY69</f>
        <v>0</v>
      </c>
      <c r="OVA71" s="1580">
        <f t="shared" ref="OVA71" si="13598">OVA59-OVA69</f>
        <v>0</v>
      </c>
      <c r="OVC71" s="1580">
        <f t="shared" ref="OVC71" si="13599">OVC59-OVC69</f>
        <v>0</v>
      </c>
      <c r="OVE71" s="1580">
        <f t="shared" ref="OVE71" si="13600">OVE59-OVE69</f>
        <v>0</v>
      </c>
      <c r="OVG71" s="1580">
        <f t="shared" ref="OVG71" si="13601">OVG59-OVG69</f>
        <v>0</v>
      </c>
      <c r="OVI71" s="1580">
        <f t="shared" ref="OVI71" si="13602">OVI59-OVI69</f>
        <v>0</v>
      </c>
      <c r="OVK71" s="1580">
        <f t="shared" ref="OVK71" si="13603">OVK59-OVK69</f>
        <v>0</v>
      </c>
      <c r="OVM71" s="1580">
        <f t="shared" ref="OVM71" si="13604">OVM59-OVM69</f>
        <v>0</v>
      </c>
      <c r="OVO71" s="1580">
        <f t="shared" ref="OVO71" si="13605">OVO59-OVO69</f>
        <v>0</v>
      </c>
      <c r="OVQ71" s="1580">
        <f t="shared" ref="OVQ71" si="13606">OVQ59-OVQ69</f>
        <v>0</v>
      </c>
      <c r="OVS71" s="1580">
        <f t="shared" ref="OVS71" si="13607">OVS59-OVS69</f>
        <v>0</v>
      </c>
      <c r="OVU71" s="1580">
        <f t="shared" ref="OVU71" si="13608">OVU59-OVU69</f>
        <v>0</v>
      </c>
      <c r="OVW71" s="1580">
        <f t="shared" ref="OVW71" si="13609">OVW59-OVW69</f>
        <v>0</v>
      </c>
      <c r="OVY71" s="1580">
        <f t="shared" ref="OVY71" si="13610">OVY59-OVY69</f>
        <v>0</v>
      </c>
      <c r="OWA71" s="1580">
        <f t="shared" ref="OWA71" si="13611">OWA59-OWA69</f>
        <v>0</v>
      </c>
      <c r="OWC71" s="1580">
        <f t="shared" ref="OWC71" si="13612">OWC59-OWC69</f>
        <v>0</v>
      </c>
      <c r="OWE71" s="1580">
        <f t="shared" ref="OWE71" si="13613">OWE59-OWE69</f>
        <v>0</v>
      </c>
      <c r="OWG71" s="1580">
        <f t="shared" ref="OWG71" si="13614">OWG59-OWG69</f>
        <v>0</v>
      </c>
      <c r="OWI71" s="1580">
        <f t="shared" ref="OWI71" si="13615">OWI59-OWI69</f>
        <v>0</v>
      </c>
      <c r="OWK71" s="1580">
        <f t="shared" ref="OWK71" si="13616">OWK59-OWK69</f>
        <v>0</v>
      </c>
      <c r="OWM71" s="1580">
        <f t="shared" ref="OWM71" si="13617">OWM59-OWM69</f>
        <v>0</v>
      </c>
      <c r="OWO71" s="1580">
        <f t="shared" ref="OWO71" si="13618">OWO59-OWO69</f>
        <v>0</v>
      </c>
      <c r="OWQ71" s="1580">
        <f t="shared" ref="OWQ71" si="13619">OWQ59-OWQ69</f>
        <v>0</v>
      </c>
      <c r="OWS71" s="1580">
        <f t="shared" ref="OWS71" si="13620">OWS59-OWS69</f>
        <v>0</v>
      </c>
      <c r="OWU71" s="1580">
        <f t="shared" ref="OWU71" si="13621">OWU59-OWU69</f>
        <v>0</v>
      </c>
      <c r="OWW71" s="1580">
        <f t="shared" ref="OWW71" si="13622">OWW59-OWW69</f>
        <v>0</v>
      </c>
      <c r="OWY71" s="1580">
        <f t="shared" ref="OWY71" si="13623">OWY59-OWY69</f>
        <v>0</v>
      </c>
      <c r="OXA71" s="1580">
        <f t="shared" ref="OXA71" si="13624">OXA59-OXA69</f>
        <v>0</v>
      </c>
      <c r="OXC71" s="1580">
        <f t="shared" ref="OXC71" si="13625">OXC59-OXC69</f>
        <v>0</v>
      </c>
      <c r="OXE71" s="1580">
        <f t="shared" ref="OXE71" si="13626">OXE59-OXE69</f>
        <v>0</v>
      </c>
      <c r="OXG71" s="1580">
        <f t="shared" ref="OXG71" si="13627">OXG59-OXG69</f>
        <v>0</v>
      </c>
      <c r="OXI71" s="1580">
        <f t="shared" ref="OXI71" si="13628">OXI59-OXI69</f>
        <v>0</v>
      </c>
      <c r="OXK71" s="1580">
        <f t="shared" ref="OXK71" si="13629">OXK59-OXK69</f>
        <v>0</v>
      </c>
      <c r="OXM71" s="1580">
        <f t="shared" ref="OXM71" si="13630">OXM59-OXM69</f>
        <v>0</v>
      </c>
      <c r="OXO71" s="1580">
        <f t="shared" ref="OXO71" si="13631">OXO59-OXO69</f>
        <v>0</v>
      </c>
      <c r="OXQ71" s="1580">
        <f t="shared" ref="OXQ71" si="13632">OXQ59-OXQ69</f>
        <v>0</v>
      </c>
      <c r="OXS71" s="1580">
        <f t="shared" ref="OXS71" si="13633">OXS59-OXS69</f>
        <v>0</v>
      </c>
      <c r="OXU71" s="1580">
        <f t="shared" ref="OXU71" si="13634">OXU59-OXU69</f>
        <v>0</v>
      </c>
      <c r="OXW71" s="1580">
        <f t="shared" ref="OXW71" si="13635">OXW59-OXW69</f>
        <v>0</v>
      </c>
      <c r="OXY71" s="1580">
        <f t="shared" ref="OXY71" si="13636">OXY59-OXY69</f>
        <v>0</v>
      </c>
      <c r="OYA71" s="1580">
        <f t="shared" ref="OYA71" si="13637">OYA59-OYA69</f>
        <v>0</v>
      </c>
      <c r="OYC71" s="1580">
        <f t="shared" ref="OYC71" si="13638">OYC59-OYC69</f>
        <v>0</v>
      </c>
      <c r="OYE71" s="1580">
        <f t="shared" ref="OYE71" si="13639">OYE59-OYE69</f>
        <v>0</v>
      </c>
      <c r="OYG71" s="1580">
        <f t="shared" ref="OYG71" si="13640">OYG59-OYG69</f>
        <v>0</v>
      </c>
      <c r="OYI71" s="1580">
        <f t="shared" ref="OYI71" si="13641">OYI59-OYI69</f>
        <v>0</v>
      </c>
      <c r="OYK71" s="1580">
        <f t="shared" ref="OYK71" si="13642">OYK59-OYK69</f>
        <v>0</v>
      </c>
      <c r="OYM71" s="1580">
        <f t="shared" ref="OYM71" si="13643">OYM59-OYM69</f>
        <v>0</v>
      </c>
      <c r="OYO71" s="1580">
        <f t="shared" ref="OYO71" si="13644">OYO59-OYO69</f>
        <v>0</v>
      </c>
      <c r="OYQ71" s="1580">
        <f t="shared" ref="OYQ71" si="13645">OYQ59-OYQ69</f>
        <v>0</v>
      </c>
      <c r="OYS71" s="1580">
        <f t="shared" ref="OYS71" si="13646">OYS59-OYS69</f>
        <v>0</v>
      </c>
      <c r="OYU71" s="1580">
        <f t="shared" ref="OYU71" si="13647">OYU59-OYU69</f>
        <v>0</v>
      </c>
      <c r="OYW71" s="1580">
        <f t="shared" ref="OYW71" si="13648">OYW59-OYW69</f>
        <v>0</v>
      </c>
      <c r="OYY71" s="1580">
        <f t="shared" ref="OYY71" si="13649">OYY59-OYY69</f>
        <v>0</v>
      </c>
      <c r="OZA71" s="1580">
        <f t="shared" ref="OZA71" si="13650">OZA59-OZA69</f>
        <v>0</v>
      </c>
      <c r="OZC71" s="1580">
        <f t="shared" ref="OZC71" si="13651">OZC59-OZC69</f>
        <v>0</v>
      </c>
      <c r="OZE71" s="1580">
        <f t="shared" ref="OZE71" si="13652">OZE59-OZE69</f>
        <v>0</v>
      </c>
      <c r="OZG71" s="1580">
        <f t="shared" ref="OZG71" si="13653">OZG59-OZG69</f>
        <v>0</v>
      </c>
      <c r="OZI71" s="1580">
        <f t="shared" ref="OZI71" si="13654">OZI59-OZI69</f>
        <v>0</v>
      </c>
      <c r="OZK71" s="1580">
        <f t="shared" ref="OZK71" si="13655">OZK59-OZK69</f>
        <v>0</v>
      </c>
      <c r="OZM71" s="1580">
        <f t="shared" ref="OZM71" si="13656">OZM59-OZM69</f>
        <v>0</v>
      </c>
      <c r="OZO71" s="1580">
        <f t="shared" ref="OZO71" si="13657">OZO59-OZO69</f>
        <v>0</v>
      </c>
      <c r="OZQ71" s="1580">
        <f t="shared" ref="OZQ71" si="13658">OZQ59-OZQ69</f>
        <v>0</v>
      </c>
      <c r="OZS71" s="1580">
        <f t="shared" ref="OZS71" si="13659">OZS59-OZS69</f>
        <v>0</v>
      </c>
      <c r="OZU71" s="1580">
        <f t="shared" ref="OZU71" si="13660">OZU59-OZU69</f>
        <v>0</v>
      </c>
      <c r="OZW71" s="1580">
        <f t="shared" ref="OZW71" si="13661">OZW59-OZW69</f>
        <v>0</v>
      </c>
      <c r="OZY71" s="1580">
        <f t="shared" ref="OZY71" si="13662">OZY59-OZY69</f>
        <v>0</v>
      </c>
      <c r="PAA71" s="1580">
        <f t="shared" ref="PAA71" si="13663">PAA59-PAA69</f>
        <v>0</v>
      </c>
      <c r="PAC71" s="1580">
        <f t="shared" ref="PAC71" si="13664">PAC59-PAC69</f>
        <v>0</v>
      </c>
      <c r="PAE71" s="1580">
        <f t="shared" ref="PAE71" si="13665">PAE59-PAE69</f>
        <v>0</v>
      </c>
      <c r="PAG71" s="1580">
        <f t="shared" ref="PAG71" si="13666">PAG59-PAG69</f>
        <v>0</v>
      </c>
      <c r="PAI71" s="1580">
        <f t="shared" ref="PAI71" si="13667">PAI59-PAI69</f>
        <v>0</v>
      </c>
      <c r="PAK71" s="1580">
        <f t="shared" ref="PAK71" si="13668">PAK59-PAK69</f>
        <v>0</v>
      </c>
      <c r="PAM71" s="1580">
        <f t="shared" ref="PAM71" si="13669">PAM59-PAM69</f>
        <v>0</v>
      </c>
      <c r="PAO71" s="1580">
        <f t="shared" ref="PAO71" si="13670">PAO59-PAO69</f>
        <v>0</v>
      </c>
      <c r="PAQ71" s="1580">
        <f t="shared" ref="PAQ71" si="13671">PAQ59-PAQ69</f>
        <v>0</v>
      </c>
      <c r="PAS71" s="1580">
        <f t="shared" ref="PAS71" si="13672">PAS59-PAS69</f>
        <v>0</v>
      </c>
      <c r="PAU71" s="1580">
        <f t="shared" ref="PAU71" si="13673">PAU59-PAU69</f>
        <v>0</v>
      </c>
      <c r="PAW71" s="1580">
        <f t="shared" ref="PAW71" si="13674">PAW59-PAW69</f>
        <v>0</v>
      </c>
      <c r="PAY71" s="1580">
        <f t="shared" ref="PAY71" si="13675">PAY59-PAY69</f>
        <v>0</v>
      </c>
      <c r="PBA71" s="1580">
        <f t="shared" ref="PBA71" si="13676">PBA59-PBA69</f>
        <v>0</v>
      </c>
      <c r="PBC71" s="1580">
        <f t="shared" ref="PBC71" si="13677">PBC59-PBC69</f>
        <v>0</v>
      </c>
      <c r="PBE71" s="1580">
        <f t="shared" ref="PBE71" si="13678">PBE59-PBE69</f>
        <v>0</v>
      </c>
      <c r="PBG71" s="1580">
        <f t="shared" ref="PBG71" si="13679">PBG59-PBG69</f>
        <v>0</v>
      </c>
      <c r="PBI71" s="1580">
        <f t="shared" ref="PBI71" si="13680">PBI59-PBI69</f>
        <v>0</v>
      </c>
      <c r="PBK71" s="1580">
        <f t="shared" ref="PBK71" si="13681">PBK59-PBK69</f>
        <v>0</v>
      </c>
      <c r="PBM71" s="1580">
        <f t="shared" ref="PBM71" si="13682">PBM59-PBM69</f>
        <v>0</v>
      </c>
      <c r="PBO71" s="1580">
        <f t="shared" ref="PBO71" si="13683">PBO59-PBO69</f>
        <v>0</v>
      </c>
      <c r="PBQ71" s="1580">
        <f t="shared" ref="PBQ71" si="13684">PBQ59-PBQ69</f>
        <v>0</v>
      </c>
      <c r="PBS71" s="1580">
        <f t="shared" ref="PBS71" si="13685">PBS59-PBS69</f>
        <v>0</v>
      </c>
      <c r="PBU71" s="1580">
        <f t="shared" ref="PBU71" si="13686">PBU59-PBU69</f>
        <v>0</v>
      </c>
      <c r="PBW71" s="1580">
        <f t="shared" ref="PBW71" si="13687">PBW59-PBW69</f>
        <v>0</v>
      </c>
      <c r="PBY71" s="1580">
        <f t="shared" ref="PBY71" si="13688">PBY59-PBY69</f>
        <v>0</v>
      </c>
      <c r="PCA71" s="1580">
        <f t="shared" ref="PCA71" si="13689">PCA59-PCA69</f>
        <v>0</v>
      </c>
      <c r="PCC71" s="1580">
        <f t="shared" ref="PCC71" si="13690">PCC59-PCC69</f>
        <v>0</v>
      </c>
      <c r="PCE71" s="1580">
        <f t="shared" ref="PCE71" si="13691">PCE59-PCE69</f>
        <v>0</v>
      </c>
      <c r="PCG71" s="1580">
        <f t="shared" ref="PCG71" si="13692">PCG59-PCG69</f>
        <v>0</v>
      </c>
      <c r="PCI71" s="1580">
        <f t="shared" ref="PCI71" si="13693">PCI59-PCI69</f>
        <v>0</v>
      </c>
      <c r="PCK71" s="1580">
        <f t="shared" ref="PCK71" si="13694">PCK59-PCK69</f>
        <v>0</v>
      </c>
      <c r="PCM71" s="1580">
        <f t="shared" ref="PCM71" si="13695">PCM59-PCM69</f>
        <v>0</v>
      </c>
      <c r="PCO71" s="1580">
        <f t="shared" ref="PCO71" si="13696">PCO59-PCO69</f>
        <v>0</v>
      </c>
      <c r="PCQ71" s="1580">
        <f t="shared" ref="PCQ71" si="13697">PCQ59-PCQ69</f>
        <v>0</v>
      </c>
      <c r="PCS71" s="1580">
        <f t="shared" ref="PCS71" si="13698">PCS59-PCS69</f>
        <v>0</v>
      </c>
      <c r="PCU71" s="1580">
        <f t="shared" ref="PCU71" si="13699">PCU59-PCU69</f>
        <v>0</v>
      </c>
      <c r="PCW71" s="1580">
        <f t="shared" ref="PCW71" si="13700">PCW59-PCW69</f>
        <v>0</v>
      </c>
      <c r="PCY71" s="1580">
        <f t="shared" ref="PCY71" si="13701">PCY59-PCY69</f>
        <v>0</v>
      </c>
      <c r="PDA71" s="1580">
        <f t="shared" ref="PDA71" si="13702">PDA59-PDA69</f>
        <v>0</v>
      </c>
      <c r="PDC71" s="1580">
        <f t="shared" ref="PDC71" si="13703">PDC59-PDC69</f>
        <v>0</v>
      </c>
      <c r="PDE71" s="1580">
        <f t="shared" ref="PDE71" si="13704">PDE59-PDE69</f>
        <v>0</v>
      </c>
      <c r="PDG71" s="1580">
        <f t="shared" ref="PDG71" si="13705">PDG59-PDG69</f>
        <v>0</v>
      </c>
      <c r="PDI71" s="1580">
        <f t="shared" ref="PDI71" si="13706">PDI59-PDI69</f>
        <v>0</v>
      </c>
      <c r="PDK71" s="1580">
        <f t="shared" ref="PDK71" si="13707">PDK59-PDK69</f>
        <v>0</v>
      </c>
      <c r="PDM71" s="1580">
        <f t="shared" ref="PDM71" si="13708">PDM59-PDM69</f>
        <v>0</v>
      </c>
      <c r="PDO71" s="1580">
        <f t="shared" ref="PDO71" si="13709">PDO59-PDO69</f>
        <v>0</v>
      </c>
      <c r="PDQ71" s="1580">
        <f t="shared" ref="PDQ71" si="13710">PDQ59-PDQ69</f>
        <v>0</v>
      </c>
      <c r="PDS71" s="1580">
        <f t="shared" ref="PDS71" si="13711">PDS59-PDS69</f>
        <v>0</v>
      </c>
      <c r="PDU71" s="1580">
        <f t="shared" ref="PDU71" si="13712">PDU59-PDU69</f>
        <v>0</v>
      </c>
      <c r="PDW71" s="1580">
        <f t="shared" ref="PDW71" si="13713">PDW59-PDW69</f>
        <v>0</v>
      </c>
      <c r="PDY71" s="1580">
        <f t="shared" ref="PDY71" si="13714">PDY59-PDY69</f>
        <v>0</v>
      </c>
      <c r="PEA71" s="1580">
        <f t="shared" ref="PEA71" si="13715">PEA59-PEA69</f>
        <v>0</v>
      </c>
      <c r="PEC71" s="1580">
        <f t="shared" ref="PEC71" si="13716">PEC59-PEC69</f>
        <v>0</v>
      </c>
      <c r="PEE71" s="1580">
        <f t="shared" ref="PEE71" si="13717">PEE59-PEE69</f>
        <v>0</v>
      </c>
      <c r="PEG71" s="1580">
        <f t="shared" ref="PEG71" si="13718">PEG59-PEG69</f>
        <v>0</v>
      </c>
      <c r="PEI71" s="1580">
        <f t="shared" ref="PEI71" si="13719">PEI59-PEI69</f>
        <v>0</v>
      </c>
      <c r="PEK71" s="1580">
        <f t="shared" ref="PEK71" si="13720">PEK59-PEK69</f>
        <v>0</v>
      </c>
      <c r="PEM71" s="1580">
        <f t="shared" ref="PEM71" si="13721">PEM59-PEM69</f>
        <v>0</v>
      </c>
      <c r="PEO71" s="1580">
        <f t="shared" ref="PEO71" si="13722">PEO59-PEO69</f>
        <v>0</v>
      </c>
      <c r="PEQ71" s="1580">
        <f t="shared" ref="PEQ71" si="13723">PEQ59-PEQ69</f>
        <v>0</v>
      </c>
      <c r="PES71" s="1580">
        <f t="shared" ref="PES71" si="13724">PES59-PES69</f>
        <v>0</v>
      </c>
      <c r="PEU71" s="1580">
        <f t="shared" ref="PEU71" si="13725">PEU59-PEU69</f>
        <v>0</v>
      </c>
      <c r="PEW71" s="1580">
        <f t="shared" ref="PEW71" si="13726">PEW59-PEW69</f>
        <v>0</v>
      </c>
      <c r="PEY71" s="1580">
        <f t="shared" ref="PEY71" si="13727">PEY59-PEY69</f>
        <v>0</v>
      </c>
      <c r="PFA71" s="1580">
        <f t="shared" ref="PFA71" si="13728">PFA59-PFA69</f>
        <v>0</v>
      </c>
      <c r="PFC71" s="1580">
        <f t="shared" ref="PFC71" si="13729">PFC59-PFC69</f>
        <v>0</v>
      </c>
      <c r="PFE71" s="1580">
        <f t="shared" ref="PFE71" si="13730">PFE59-PFE69</f>
        <v>0</v>
      </c>
      <c r="PFG71" s="1580">
        <f t="shared" ref="PFG71" si="13731">PFG59-PFG69</f>
        <v>0</v>
      </c>
      <c r="PFI71" s="1580">
        <f t="shared" ref="PFI71" si="13732">PFI59-PFI69</f>
        <v>0</v>
      </c>
      <c r="PFK71" s="1580">
        <f t="shared" ref="PFK71" si="13733">PFK59-PFK69</f>
        <v>0</v>
      </c>
      <c r="PFM71" s="1580">
        <f t="shared" ref="PFM71" si="13734">PFM59-PFM69</f>
        <v>0</v>
      </c>
      <c r="PFO71" s="1580">
        <f t="shared" ref="PFO71" si="13735">PFO59-PFO69</f>
        <v>0</v>
      </c>
      <c r="PFQ71" s="1580">
        <f t="shared" ref="PFQ71" si="13736">PFQ59-PFQ69</f>
        <v>0</v>
      </c>
      <c r="PFS71" s="1580">
        <f t="shared" ref="PFS71" si="13737">PFS59-PFS69</f>
        <v>0</v>
      </c>
      <c r="PFU71" s="1580">
        <f t="shared" ref="PFU71" si="13738">PFU59-PFU69</f>
        <v>0</v>
      </c>
      <c r="PFW71" s="1580">
        <f t="shared" ref="PFW71" si="13739">PFW59-PFW69</f>
        <v>0</v>
      </c>
      <c r="PFY71" s="1580">
        <f t="shared" ref="PFY71" si="13740">PFY59-PFY69</f>
        <v>0</v>
      </c>
      <c r="PGA71" s="1580">
        <f t="shared" ref="PGA71" si="13741">PGA59-PGA69</f>
        <v>0</v>
      </c>
      <c r="PGC71" s="1580">
        <f t="shared" ref="PGC71" si="13742">PGC59-PGC69</f>
        <v>0</v>
      </c>
      <c r="PGE71" s="1580">
        <f t="shared" ref="PGE71" si="13743">PGE59-PGE69</f>
        <v>0</v>
      </c>
      <c r="PGG71" s="1580">
        <f t="shared" ref="PGG71" si="13744">PGG59-PGG69</f>
        <v>0</v>
      </c>
      <c r="PGI71" s="1580">
        <f t="shared" ref="PGI71" si="13745">PGI59-PGI69</f>
        <v>0</v>
      </c>
      <c r="PGK71" s="1580">
        <f t="shared" ref="PGK71" si="13746">PGK59-PGK69</f>
        <v>0</v>
      </c>
      <c r="PGM71" s="1580">
        <f t="shared" ref="PGM71" si="13747">PGM59-PGM69</f>
        <v>0</v>
      </c>
      <c r="PGO71" s="1580">
        <f t="shared" ref="PGO71" si="13748">PGO59-PGO69</f>
        <v>0</v>
      </c>
      <c r="PGQ71" s="1580">
        <f t="shared" ref="PGQ71" si="13749">PGQ59-PGQ69</f>
        <v>0</v>
      </c>
      <c r="PGS71" s="1580">
        <f t="shared" ref="PGS71" si="13750">PGS59-PGS69</f>
        <v>0</v>
      </c>
      <c r="PGU71" s="1580">
        <f t="shared" ref="PGU71" si="13751">PGU59-PGU69</f>
        <v>0</v>
      </c>
      <c r="PGW71" s="1580">
        <f t="shared" ref="PGW71" si="13752">PGW59-PGW69</f>
        <v>0</v>
      </c>
      <c r="PGY71" s="1580">
        <f t="shared" ref="PGY71" si="13753">PGY59-PGY69</f>
        <v>0</v>
      </c>
      <c r="PHA71" s="1580">
        <f t="shared" ref="PHA71" si="13754">PHA59-PHA69</f>
        <v>0</v>
      </c>
      <c r="PHC71" s="1580">
        <f t="shared" ref="PHC71" si="13755">PHC59-PHC69</f>
        <v>0</v>
      </c>
      <c r="PHE71" s="1580">
        <f t="shared" ref="PHE71" si="13756">PHE59-PHE69</f>
        <v>0</v>
      </c>
      <c r="PHG71" s="1580">
        <f t="shared" ref="PHG71" si="13757">PHG59-PHG69</f>
        <v>0</v>
      </c>
      <c r="PHI71" s="1580">
        <f t="shared" ref="PHI71" si="13758">PHI59-PHI69</f>
        <v>0</v>
      </c>
      <c r="PHK71" s="1580">
        <f t="shared" ref="PHK71" si="13759">PHK59-PHK69</f>
        <v>0</v>
      </c>
      <c r="PHM71" s="1580">
        <f t="shared" ref="PHM71" si="13760">PHM59-PHM69</f>
        <v>0</v>
      </c>
      <c r="PHO71" s="1580">
        <f t="shared" ref="PHO71" si="13761">PHO59-PHO69</f>
        <v>0</v>
      </c>
      <c r="PHQ71" s="1580">
        <f t="shared" ref="PHQ71" si="13762">PHQ59-PHQ69</f>
        <v>0</v>
      </c>
      <c r="PHS71" s="1580">
        <f t="shared" ref="PHS71" si="13763">PHS59-PHS69</f>
        <v>0</v>
      </c>
      <c r="PHU71" s="1580">
        <f t="shared" ref="PHU71" si="13764">PHU59-PHU69</f>
        <v>0</v>
      </c>
      <c r="PHW71" s="1580">
        <f t="shared" ref="PHW71" si="13765">PHW59-PHW69</f>
        <v>0</v>
      </c>
      <c r="PHY71" s="1580">
        <f t="shared" ref="PHY71" si="13766">PHY59-PHY69</f>
        <v>0</v>
      </c>
      <c r="PIA71" s="1580">
        <f t="shared" ref="PIA71" si="13767">PIA59-PIA69</f>
        <v>0</v>
      </c>
      <c r="PIC71" s="1580">
        <f t="shared" ref="PIC71" si="13768">PIC59-PIC69</f>
        <v>0</v>
      </c>
      <c r="PIE71" s="1580">
        <f t="shared" ref="PIE71" si="13769">PIE59-PIE69</f>
        <v>0</v>
      </c>
      <c r="PIG71" s="1580">
        <f t="shared" ref="PIG71" si="13770">PIG59-PIG69</f>
        <v>0</v>
      </c>
      <c r="PII71" s="1580">
        <f t="shared" ref="PII71" si="13771">PII59-PII69</f>
        <v>0</v>
      </c>
      <c r="PIK71" s="1580">
        <f t="shared" ref="PIK71" si="13772">PIK59-PIK69</f>
        <v>0</v>
      </c>
      <c r="PIM71" s="1580">
        <f t="shared" ref="PIM71" si="13773">PIM59-PIM69</f>
        <v>0</v>
      </c>
      <c r="PIO71" s="1580">
        <f t="shared" ref="PIO71" si="13774">PIO59-PIO69</f>
        <v>0</v>
      </c>
      <c r="PIQ71" s="1580">
        <f t="shared" ref="PIQ71" si="13775">PIQ59-PIQ69</f>
        <v>0</v>
      </c>
      <c r="PIS71" s="1580">
        <f t="shared" ref="PIS71" si="13776">PIS59-PIS69</f>
        <v>0</v>
      </c>
      <c r="PIU71" s="1580">
        <f t="shared" ref="PIU71" si="13777">PIU59-PIU69</f>
        <v>0</v>
      </c>
      <c r="PIW71" s="1580">
        <f t="shared" ref="PIW71" si="13778">PIW59-PIW69</f>
        <v>0</v>
      </c>
      <c r="PIY71" s="1580">
        <f t="shared" ref="PIY71" si="13779">PIY59-PIY69</f>
        <v>0</v>
      </c>
      <c r="PJA71" s="1580">
        <f t="shared" ref="PJA71" si="13780">PJA59-PJA69</f>
        <v>0</v>
      </c>
      <c r="PJC71" s="1580">
        <f t="shared" ref="PJC71" si="13781">PJC59-PJC69</f>
        <v>0</v>
      </c>
      <c r="PJE71" s="1580">
        <f t="shared" ref="PJE71" si="13782">PJE59-PJE69</f>
        <v>0</v>
      </c>
      <c r="PJG71" s="1580">
        <f t="shared" ref="PJG71" si="13783">PJG59-PJG69</f>
        <v>0</v>
      </c>
      <c r="PJI71" s="1580">
        <f t="shared" ref="PJI71" si="13784">PJI59-PJI69</f>
        <v>0</v>
      </c>
      <c r="PJK71" s="1580">
        <f t="shared" ref="PJK71" si="13785">PJK59-PJK69</f>
        <v>0</v>
      </c>
      <c r="PJM71" s="1580">
        <f t="shared" ref="PJM71" si="13786">PJM59-PJM69</f>
        <v>0</v>
      </c>
      <c r="PJO71" s="1580">
        <f t="shared" ref="PJO71" si="13787">PJO59-PJO69</f>
        <v>0</v>
      </c>
      <c r="PJQ71" s="1580">
        <f t="shared" ref="PJQ71" si="13788">PJQ59-PJQ69</f>
        <v>0</v>
      </c>
      <c r="PJS71" s="1580">
        <f t="shared" ref="PJS71" si="13789">PJS59-PJS69</f>
        <v>0</v>
      </c>
      <c r="PJU71" s="1580">
        <f t="shared" ref="PJU71" si="13790">PJU59-PJU69</f>
        <v>0</v>
      </c>
      <c r="PJW71" s="1580">
        <f t="shared" ref="PJW71" si="13791">PJW59-PJW69</f>
        <v>0</v>
      </c>
      <c r="PJY71" s="1580">
        <f t="shared" ref="PJY71" si="13792">PJY59-PJY69</f>
        <v>0</v>
      </c>
      <c r="PKA71" s="1580">
        <f t="shared" ref="PKA71" si="13793">PKA59-PKA69</f>
        <v>0</v>
      </c>
      <c r="PKC71" s="1580">
        <f t="shared" ref="PKC71" si="13794">PKC59-PKC69</f>
        <v>0</v>
      </c>
      <c r="PKE71" s="1580">
        <f t="shared" ref="PKE71" si="13795">PKE59-PKE69</f>
        <v>0</v>
      </c>
      <c r="PKG71" s="1580">
        <f t="shared" ref="PKG71" si="13796">PKG59-PKG69</f>
        <v>0</v>
      </c>
      <c r="PKI71" s="1580">
        <f t="shared" ref="PKI71" si="13797">PKI59-PKI69</f>
        <v>0</v>
      </c>
      <c r="PKK71" s="1580">
        <f t="shared" ref="PKK71" si="13798">PKK59-PKK69</f>
        <v>0</v>
      </c>
      <c r="PKM71" s="1580">
        <f t="shared" ref="PKM71" si="13799">PKM59-PKM69</f>
        <v>0</v>
      </c>
      <c r="PKO71" s="1580">
        <f t="shared" ref="PKO71" si="13800">PKO59-PKO69</f>
        <v>0</v>
      </c>
      <c r="PKQ71" s="1580">
        <f t="shared" ref="PKQ71" si="13801">PKQ59-PKQ69</f>
        <v>0</v>
      </c>
      <c r="PKS71" s="1580">
        <f t="shared" ref="PKS71" si="13802">PKS59-PKS69</f>
        <v>0</v>
      </c>
      <c r="PKU71" s="1580">
        <f t="shared" ref="PKU71" si="13803">PKU59-PKU69</f>
        <v>0</v>
      </c>
      <c r="PKW71" s="1580">
        <f t="shared" ref="PKW71" si="13804">PKW59-PKW69</f>
        <v>0</v>
      </c>
      <c r="PKY71" s="1580">
        <f t="shared" ref="PKY71" si="13805">PKY59-PKY69</f>
        <v>0</v>
      </c>
      <c r="PLA71" s="1580">
        <f t="shared" ref="PLA71" si="13806">PLA59-PLA69</f>
        <v>0</v>
      </c>
      <c r="PLC71" s="1580">
        <f t="shared" ref="PLC71" si="13807">PLC59-PLC69</f>
        <v>0</v>
      </c>
      <c r="PLE71" s="1580">
        <f t="shared" ref="PLE71" si="13808">PLE59-PLE69</f>
        <v>0</v>
      </c>
      <c r="PLG71" s="1580">
        <f t="shared" ref="PLG71" si="13809">PLG59-PLG69</f>
        <v>0</v>
      </c>
      <c r="PLI71" s="1580">
        <f t="shared" ref="PLI71" si="13810">PLI59-PLI69</f>
        <v>0</v>
      </c>
      <c r="PLK71" s="1580">
        <f t="shared" ref="PLK71" si="13811">PLK59-PLK69</f>
        <v>0</v>
      </c>
      <c r="PLM71" s="1580">
        <f t="shared" ref="PLM71" si="13812">PLM59-PLM69</f>
        <v>0</v>
      </c>
      <c r="PLO71" s="1580">
        <f t="shared" ref="PLO71" si="13813">PLO59-PLO69</f>
        <v>0</v>
      </c>
      <c r="PLQ71" s="1580">
        <f t="shared" ref="PLQ71" si="13814">PLQ59-PLQ69</f>
        <v>0</v>
      </c>
      <c r="PLS71" s="1580">
        <f t="shared" ref="PLS71" si="13815">PLS59-PLS69</f>
        <v>0</v>
      </c>
      <c r="PLU71" s="1580">
        <f t="shared" ref="PLU71" si="13816">PLU59-PLU69</f>
        <v>0</v>
      </c>
      <c r="PLW71" s="1580">
        <f t="shared" ref="PLW71" si="13817">PLW59-PLW69</f>
        <v>0</v>
      </c>
      <c r="PLY71" s="1580">
        <f t="shared" ref="PLY71" si="13818">PLY59-PLY69</f>
        <v>0</v>
      </c>
      <c r="PMA71" s="1580">
        <f t="shared" ref="PMA71" si="13819">PMA59-PMA69</f>
        <v>0</v>
      </c>
      <c r="PMC71" s="1580">
        <f t="shared" ref="PMC71" si="13820">PMC59-PMC69</f>
        <v>0</v>
      </c>
      <c r="PME71" s="1580">
        <f t="shared" ref="PME71" si="13821">PME59-PME69</f>
        <v>0</v>
      </c>
      <c r="PMG71" s="1580">
        <f t="shared" ref="PMG71" si="13822">PMG59-PMG69</f>
        <v>0</v>
      </c>
      <c r="PMI71" s="1580">
        <f t="shared" ref="PMI71" si="13823">PMI59-PMI69</f>
        <v>0</v>
      </c>
      <c r="PMK71" s="1580">
        <f t="shared" ref="PMK71" si="13824">PMK59-PMK69</f>
        <v>0</v>
      </c>
      <c r="PMM71" s="1580">
        <f t="shared" ref="PMM71" si="13825">PMM59-PMM69</f>
        <v>0</v>
      </c>
      <c r="PMO71" s="1580">
        <f t="shared" ref="PMO71" si="13826">PMO59-PMO69</f>
        <v>0</v>
      </c>
      <c r="PMQ71" s="1580">
        <f t="shared" ref="PMQ71" si="13827">PMQ59-PMQ69</f>
        <v>0</v>
      </c>
      <c r="PMS71" s="1580">
        <f t="shared" ref="PMS71" si="13828">PMS59-PMS69</f>
        <v>0</v>
      </c>
      <c r="PMU71" s="1580">
        <f t="shared" ref="PMU71" si="13829">PMU59-PMU69</f>
        <v>0</v>
      </c>
      <c r="PMW71" s="1580">
        <f t="shared" ref="PMW71" si="13830">PMW59-PMW69</f>
        <v>0</v>
      </c>
      <c r="PMY71" s="1580">
        <f t="shared" ref="PMY71" si="13831">PMY59-PMY69</f>
        <v>0</v>
      </c>
      <c r="PNA71" s="1580">
        <f t="shared" ref="PNA71" si="13832">PNA59-PNA69</f>
        <v>0</v>
      </c>
      <c r="PNC71" s="1580">
        <f t="shared" ref="PNC71" si="13833">PNC59-PNC69</f>
        <v>0</v>
      </c>
      <c r="PNE71" s="1580">
        <f t="shared" ref="PNE71" si="13834">PNE59-PNE69</f>
        <v>0</v>
      </c>
      <c r="PNG71" s="1580">
        <f t="shared" ref="PNG71" si="13835">PNG59-PNG69</f>
        <v>0</v>
      </c>
      <c r="PNI71" s="1580">
        <f t="shared" ref="PNI71" si="13836">PNI59-PNI69</f>
        <v>0</v>
      </c>
      <c r="PNK71" s="1580">
        <f t="shared" ref="PNK71" si="13837">PNK59-PNK69</f>
        <v>0</v>
      </c>
      <c r="PNM71" s="1580">
        <f t="shared" ref="PNM71" si="13838">PNM59-PNM69</f>
        <v>0</v>
      </c>
      <c r="PNO71" s="1580">
        <f t="shared" ref="PNO71" si="13839">PNO59-PNO69</f>
        <v>0</v>
      </c>
      <c r="PNQ71" s="1580">
        <f t="shared" ref="PNQ71" si="13840">PNQ59-PNQ69</f>
        <v>0</v>
      </c>
      <c r="PNS71" s="1580">
        <f t="shared" ref="PNS71" si="13841">PNS59-PNS69</f>
        <v>0</v>
      </c>
      <c r="PNU71" s="1580">
        <f t="shared" ref="PNU71" si="13842">PNU59-PNU69</f>
        <v>0</v>
      </c>
      <c r="PNW71" s="1580">
        <f t="shared" ref="PNW71" si="13843">PNW59-PNW69</f>
        <v>0</v>
      </c>
      <c r="PNY71" s="1580">
        <f t="shared" ref="PNY71" si="13844">PNY59-PNY69</f>
        <v>0</v>
      </c>
      <c r="POA71" s="1580">
        <f t="shared" ref="POA71" si="13845">POA59-POA69</f>
        <v>0</v>
      </c>
      <c r="POC71" s="1580">
        <f t="shared" ref="POC71" si="13846">POC59-POC69</f>
        <v>0</v>
      </c>
      <c r="POE71" s="1580">
        <f t="shared" ref="POE71" si="13847">POE59-POE69</f>
        <v>0</v>
      </c>
      <c r="POG71" s="1580">
        <f t="shared" ref="POG71" si="13848">POG59-POG69</f>
        <v>0</v>
      </c>
      <c r="POI71" s="1580">
        <f t="shared" ref="POI71" si="13849">POI59-POI69</f>
        <v>0</v>
      </c>
      <c r="POK71" s="1580">
        <f t="shared" ref="POK71" si="13850">POK59-POK69</f>
        <v>0</v>
      </c>
      <c r="POM71" s="1580">
        <f t="shared" ref="POM71" si="13851">POM59-POM69</f>
        <v>0</v>
      </c>
      <c r="POO71" s="1580">
        <f t="shared" ref="POO71" si="13852">POO59-POO69</f>
        <v>0</v>
      </c>
      <c r="POQ71" s="1580">
        <f t="shared" ref="POQ71" si="13853">POQ59-POQ69</f>
        <v>0</v>
      </c>
      <c r="POS71" s="1580">
        <f t="shared" ref="POS71" si="13854">POS59-POS69</f>
        <v>0</v>
      </c>
      <c r="POU71" s="1580">
        <f t="shared" ref="POU71" si="13855">POU59-POU69</f>
        <v>0</v>
      </c>
      <c r="POW71" s="1580">
        <f t="shared" ref="POW71" si="13856">POW59-POW69</f>
        <v>0</v>
      </c>
      <c r="POY71" s="1580">
        <f t="shared" ref="POY71" si="13857">POY59-POY69</f>
        <v>0</v>
      </c>
      <c r="PPA71" s="1580">
        <f t="shared" ref="PPA71" si="13858">PPA59-PPA69</f>
        <v>0</v>
      </c>
      <c r="PPC71" s="1580">
        <f t="shared" ref="PPC71" si="13859">PPC59-PPC69</f>
        <v>0</v>
      </c>
      <c r="PPE71" s="1580">
        <f t="shared" ref="PPE71" si="13860">PPE59-PPE69</f>
        <v>0</v>
      </c>
      <c r="PPG71" s="1580">
        <f t="shared" ref="PPG71" si="13861">PPG59-PPG69</f>
        <v>0</v>
      </c>
      <c r="PPI71" s="1580">
        <f t="shared" ref="PPI71" si="13862">PPI59-PPI69</f>
        <v>0</v>
      </c>
      <c r="PPK71" s="1580">
        <f t="shared" ref="PPK71" si="13863">PPK59-PPK69</f>
        <v>0</v>
      </c>
      <c r="PPM71" s="1580">
        <f t="shared" ref="PPM71" si="13864">PPM59-PPM69</f>
        <v>0</v>
      </c>
      <c r="PPO71" s="1580">
        <f t="shared" ref="PPO71" si="13865">PPO59-PPO69</f>
        <v>0</v>
      </c>
      <c r="PPQ71" s="1580">
        <f t="shared" ref="PPQ71" si="13866">PPQ59-PPQ69</f>
        <v>0</v>
      </c>
      <c r="PPS71" s="1580">
        <f t="shared" ref="PPS71" si="13867">PPS59-PPS69</f>
        <v>0</v>
      </c>
      <c r="PPU71" s="1580">
        <f t="shared" ref="PPU71" si="13868">PPU59-PPU69</f>
        <v>0</v>
      </c>
      <c r="PPW71" s="1580">
        <f t="shared" ref="PPW71" si="13869">PPW59-PPW69</f>
        <v>0</v>
      </c>
      <c r="PPY71" s="1580">
        <f t="shared" ref="PPY71" si="13870">PPY59-PPY69</f>
        <v>0</v>
      </c>
      <c r="PQA71" s="1580">
        <f t="shared" ref="PQA71" si="13871">PQA59-PQA69</f>
        <v>0</v>
      </c>
      <c r="PQC71" s="1580">
        <f t="shared" ref="PQC71" si="13872">PQC59-PQC69</f>
        <v>0</v>
      </c>
      <c r="PQE71" s="1580">
        <f t="shared" ref="PQE71" si="13873">PQE59-PQE69</f>
        <v>0</v>
      </c>
      <c r="PQG71" s="1580">
        <f t="shared" ref="PQG71" si="13874">PQG59-PQG69</f>
        <v>0</v>
      </c>
      <c r="PQI71" s="1580">
        <f t="shared" ref="PQI71" si="13875">PQI59-PQI69</f>
        <v>0</v>
      </c>
      <c r="PQK71" s="1580">
        <f t="shared" ref="PQK71" si="13876">PQK59-PQK69</f>
        <v>0</v>
      </c>
      <c r="PQM71" s="1580">
        <f t="shared" ref="PQM71" si="13877">PQM59-PQM69</f>
        <v>0</v>
      </c>
      <c r="PQO71" s="1580">
        <f t="shared" ref="PQO71" si="13878">PQO59-PQO69</f>
        <v>0</v>
      </c>
      <c r="PQQ71" s="1580">
        <f t="shared" ref="PQQ71" si="13879">PQQ59-PQQ69</f>
        <v>0</v>
      </c>
      <c r="PQS71" s="1580">
        <f t="shared" ref="PQS71" si="13880">PQS59-PQS69</f>
        <v>0</v>
      </c>
      <c r="PQU71" s="1580">
        <f t="shared" ref="PQU71" si="13881">PQU59-PQU69</f>
        <v>0</v>
      </c>
      <c r="PQW71" s="1580">
        <f t="shared" ref="PQW71" si="13882">PQW59-PQW69</f>
        <v>0</v>
      </c>
      <c r="PQY71" s="1580">
        <f t="shared" ref="PQY71" si="13883">PQY59-PQY69</f>
        <v>0</v>
      </c>
      <c r="PRA71" s="1580">
        <f t="shared" ref="PRA71" si="13884">PRA59-PRA69</f>
        <v>0</v>
      </c>
      <c r="PRC71" s="1580">
        <f t="shared" ref="PRC71" si="13885">PRC59-PRC69</f>
        <v>0</v>
      </c>
      <c r="PRE71" s="1580">
        <f t="shared" ref="PRE71" si="13886">PRE59-PRE69</f>
        <v>0</v>
      </c>
      <c r="PRG71" s="1580">
        <f t="shared" ref="PRG71" si="13887">PRG59-PRG69</f>
        <v>0</v>
      </c>
      <c r="PRI71" s="1580">
        <f t="shared" ref="PRI71" si="13888">PRI59-PRI69</f>
        <v>0</v>
      </c>
      <c r="PRK71" s="1580">
        <f t="shared" ref="PRK71" si="13889">PRK59-PRK69</f>
        <v>0</v>
      </c>
      <c r="PRM71" s="1580">
        <f t="shared" ref="PRM71" si="13890">PRM59-PRM69</f>
        <v>0</v>
      </c>
      <c r="PRO71" s="1580">
        <f t="shared" ref="PRO71" si="13891">PRO59-PRO69</f>
        <v>0</v>
      </c>
      <c r="PRQ71" s="1580">
        <f t="shared" ref="PRQ71" si="13892">PRQ59-PRQ69</f>
        <v>0</v>
      </c>
      <c r="PRS71" s="1580">
        <f t="shared" ref="PRS71" si="13893">PRS59-PRS69</f>
        <v>0</v>
      </c>
      <c r="PRU71" s="1580">
        <f t="shared" ref="PRU71" si="13894">PRU59-PRU69</f>
        <v>0</v>
      </c>
      <c r="PRW71" s="1580">
        <f t="shared" ref="PRW71" si="13895">PRW59-PRW69</f>
        <v>0</v>
      </c>
      <c r="PRY71" s="1580">
        <f t="shared" ref="PRY71" si="13896">PRY59-PRY69</f>
        <v>0</v>
      </c>
      <c r="PSA71" s="1580">
        <f t="shared" ref="PSA71" si="13897">PSA59-PSA69</f>
        <v>0</v>
      </c>
      <c r="PSC71" s="1580">
        <f t="shared" ref="PSC71" si="13898">PSC59-PSC69</f>
        <v>0</v>
      </c>
      <c r="PSE71" s="1580">
        <f t="shared" ref="PSE71" si="13899">PSE59-PSE69</f>
        <v>0</v>
      </c>
      <c r="PSG71" s="1580">
        <f t="shared" ref="PSG71" si="13900">PSG59-PSG69</f>
        <v>0</v>
      </c>
      <c r="PSI71" s="1580">
        <f t="shared" ref="PSI71" si="13901">PSI59-PSI69</f>
        <v>0</v>
      </c>
      <c r="PSK71" s="1580">
        <f t="shared" ref="PSK71" si="13902">PSK59-PSK69</f>
        <v>0</v>
      </c>
      <c r="PSM71" s="1580">
        <f t="shared" ref="PSM71" si="13903">PSM59-PSM69</f>
        <v>0</v>
      </c>
      <c r="PSO71" s="1580">
        <f t="shared" ref="PSO71" si="13904">PSO59-PSO69</f>
        <v>0</v>
      </c>
      <c r="PSQ71" s="1580">
        <f t="shared" ref="PSQ71" si="13905">PSQ59-PSQ69</f>
        <v>0</v>
      </c>
      <c r="PSS71" s="1580">
        <f t="shared" ref="PSS71" si="13906">PSS59-PSS69</f>
        <v>0</v>
      </c>
      <c r="PSU71" s="1580">
        <f t="shared" ref="PSU71" si="13907">PSU59-PSU69</f>
        <v>0</v>
      </c>
      <c r="PSW71" s="1580">
        <f t="shared" ref="PSW71" si="13908">PSW59-PSW69</f>
        <v>0</v>
      </c>
      <c r="PSY71" s="1580">
        <f t="shared" ref="PSY71" si="13909">PSY59-PSY69</f>
        <v>0</v>
      </c>
      <c r="PTA71" s="1580">
        <f t="shared" ref="PTA71" si="13910">PTA59-PTA69</f>
        <v>0</v>
      </c>
      <c r="PTC71" s="1580">
        <f t="shared" ref="PTC71" si="13911">PTC59-PTC69</f>
        <v>0</v>
      </c>
      <c r="PTE71" s="1580">
        <f t="shared" ref="PTE71" si="13912">PTE59-PTE69</f>
        <v>0</v>
      </c>
      <c r="PTG71" s="1580">
        <f t="shared" ref="PTG71" si="13913">PTG59-PTG69</f>
        <v>0</v>
      </c>
      <c r="PTI71" s="1580">
        <f t="shared" ref="PTI71" si="13914">PTI59-PTI69</f>
        <v>0</v>
      </c>
      <c r="PTK71" s="1580">
        <f t="shared" ref="PTK71" si="13915">PTK59-PTK69</f>
        <v>0</v>
      </c>
      <c r="PTM71" s="1580">
        <f t="shared" ref="PTM71" si="13916">PTM59-PTM69</f>
        <v>0</v>
      </c>
      <c r="PTO71" s="1580">
        <f t="shared" ref="PTO71" si="13917">PTO59-PTO69</f>
        <v>0</v>
      </c>
      <c r="PTQ71" s="1580">
        <f t="shared" ref="PTQ71" si="13918">PTQ59-PTQ69</f>
        <v>0</v>
      </c>
      <c r="PTS71" s="1580">
        <f t="shared" ref="PTS71" si="13919">PTS59-PTS69</f>
        <v>0</v>
      </c>
      <c r="PTU71" s="1580">
        <f t="shared" ref="PTU71" si="13920">PTU59-PTU69</f>
        <v>0</v>
      </c>
      <c r="PTW71" s="1580">
        <f t="shared" ref="PTW71" si="13921">PTW59-PTW69</f>
        <v>0</v>
      </c>
      <c r="PTY71" s="1580">
        <f t="shared" ref="PTY71" si="13922">PTY59-PTY69</f>
        <v>0</v>
      </c>
      <c r="PUA71" s="1580">
        <f t="shared" ref="PUA71" si="13923">PUA59-PUA69</f>
        <v>0</v>
      </c>
      <c r="PUC71" s="1580">
        <f t="shared" ref="PUC71" si="13924">PUC59-PUC69</f>
        <v>0</v>
      </c>
      <c r="PUE71" s="1580">
        <f t="shared" ref="PUE71" si="13925">PUE59-PUE69</f>
        <v>0</v>
      </c>
      <c r="PUG71" s="1580">
        <f t="shared" ref="PUG71" si="13926">PUG59-PUG69</f>
        <v>0</v>
      </c>
      <c r="PUI71" s="1580">
        <f t="shared" ref="PUI71" si="13927">PUI59-PUI69</f>
        <v>0</v>
      </c>
      <c r="PUK71" s="1580">
        <f t="shared" ref="PUK71" si="13928">PUK59-PUK69</f>
        <v>0</v>
      </c>
      <c r="PUM71" s="1580">
        <f t="shared" ref="PUM71" si="13929">PUM59-PUM69</f>
        <v>0</v>
      </c>
      <c r="PUO71" s="1580">
        <f t="shared" ref="PUO71" si="13930">PUO59-PUO69</f>
        <v>0</v>
      </c>
      <c r="PUQ71" s="1580">
        <f t="shared" ref="PUQ71" si="13931">PUQ59-PUQ69</f>
        <v>0</v>
      </c>
      <c r="PUS71" s="1580">
        <f t="shared" ref="PUS71" si="13932">PUS59-PUS69</f>
        <v>0</v>
      </c>
      <c r="PUU71" s="1580">
        <f t="shared" ref="PUU71" si="13933">PUU59-PUU69</f>
        <v>0</v>
      </c>
      <c r="PUW71" s="1580">
        <f t="shared" ref="PUW71" si="13934">PUW59-PUW69</f>
        <v>0</v>
      </c>
      <c r="PUY71" s="1580">
        <f t="shared" ref="PUY71" si="13935">PUY59-PUY69</f>
        <v>0</v>
      </c>
      <c r="PVA71" s="1580">
        <f t="shared" ref="PVA71" si="13936">PVA59-PVA69</f>
        <v>0</v>
      </c>
      <c r="PVC71" s="1580">
        <f t="shared" ref="PVC71" si="13937">PVC59-PVC69</f>
        <v>0</v>
      </c>
      <c r="PVE71" s="1580">
        <f t="shared" ref="PVE71" si="13938">PVE59-PVE69</f>
        <v>0</v>
      </c>
      <c r="PVG71" s="1580">
        <f t="shared" ref="PVG71" si="13939">PVG59-PVG69</f>
        <v>0</v>
      </c>
      <c r="PVI71" s="1580">
        <f t="shared" ref="PVI71" si="13940">PVI59-PVI69</f>
        <v>0</v>
      </c>
      <c r="PVK71" s="1580">
        <f t="shared" ref="PVK71" si="13941">PVK59-PVK69</f>
        <v>0</v>
      </c>
      <c r="PVM71" s="1580">
        <f t="shared" ref="PVM71" si="13942">PVM59-PVM69</f>
        <v>0</v>
      </c>
      <c r="PVO71" s="1580">
        <f t="shared" ref="PVO71" si="13943">PVO59-PVO69</f>
        <v>0</v>
      </c>
      <c r="PVQ71" s="1580">
        <f t="shared" ref="PVQ71" si="13944">PVQ59-PVQ69</f>
        <v>0</v>
      </c>
      <c r="PVS71" s="1580">
        <f t="shared" ref="PVS71" si="13945">PVS59-PVS69</f>
        <v>0</v>
      </c>
      <c r="PVU71" s="1580">
        <f t="shared" ref="PVU71" si="13946">PVU59-PVU69</f>
        <v>0</v>
      </c>
      <c r="PVW71" s="1580">
        <f t="shared" ref="PVW71" si="13947">PVW59-PVW69</f>
        <v>0</v>
      </c>
      <c r="PVY71" s="1580">
        <f t="shared" ref="PVY71" si="13948">PVY59-PVY69</f>
        <v>0</v>
      </c>
      <c r="PWA71" s="1580">
        <f t="shared" ref="PWA71" si="13949">PWA59-PWA69</f>
        <v>0</v>
      </c>
      <c r="PWC71" s="1580">
        <f t="shared" ref="PWC71" si="13950">PWC59-PWC69</f>
        <v>0</v>
      </c>
      <c r="PWE71" s="1580">
        <f t="shared" ref="PWE71" si="13951">PWE59-PWE69</f>
        <v>0</v>
      </c>
      <c r="PWG71" s="1580">
        <f t="shared" ref="PWG71" si="13952">PWG59-PWG69</f>
        <v>0</v>
      </c>
      <c r="PWI71" s="1580">
        <f t="shared" ref="PWI71" si="13953">PWI59-PWI69</f>
        <v>0</v>
      </c>
      <c r="PWK71" s="1580">
        <f t="shared" ref="PWK71" si="13954">PWK59-PWK69</f>
        <v>0</v>
      </c>
      <c r="PWM71" s="1580">
        <f t="shared" ref="PWM71" si="13955">PWM59-PWM69</f>
        <v>0</v>
      </c>
      <c r="PWO71" s="1580">
        <f t="shared" ref="PWO71" si="13956">PWO59-PWO69</f>
        <v>0</v>
      </c>
      <c r="PWQ71" s="1580">
        <f t="shared" ref="PWQ71" si="13957">PWQ59-PWQ69</f>
        <v>0</v>
      </c>
      <c r="PWS71" s="1580">
        <f t="shared" ref="PWS71" si="13958">PWS59-PWS69</f>
        <v>0</v>
      </c>
      <c r="PWU71" s="1580">
        <f t="shared" ref="PWU71" si="13959">PWU59-PWU69</f>
        <v>0</v>
      </c>
      <c r="PWW71" s="1580">
        <f t="shared" ref="PWW71" si="13960">PWW59-PWW69</f>
        <v>0</v>
      </c>
      <c r="PWY71" s="1580">
        <f t="shared" ref="PWY71" si="13961">PWY59-PWY69</f>
        <v>0</v>
      </c>
      <c r="PXA71" s="1580">
        <f t="shared" ref="PXA71" si="13962">PXA59-PXA69</f>
        <v>0</v>
      </c>
      <c r="PXC71" s="1580">
        <f t="shared" ref="PXC71" si="13963">PXC59-PXC69</f>
        <v>0</v>
      </c>
      <c r="PXE71" s="1580">
        <f t="shared" ref="PXE71" si="13964">PXE59-PXE69</f>
        <v>0</v>
      </c>
      <c r="PXG71" s="1580">
        <f t="shared" ref="PXG71" si="13965">PXG59-PXG69</f>
        <v>0</v>
      </c>
      <c r="PXI71" s="1580">
        <f t="shared" ref="PXI71" si="13966">PXI59-PXI69</f>
        <v>0</v>
      </c>
      <c r="PXK71" s="1580">
        <f t="shared" ref="PXK71" si="13967">PXK59-PXK69</f>
        <v>0</v>
      </c>
      <c r="PXM71" s="1580">
        <f t="shared" ref="PXM71" si="13968">PXM59-PXM69</f>
        <v>0</v>
      </c>
      <c r="PXO71" s="1580">
        <f t="shared" ref="PXO71" si="13969">PXO59-PXO69</f>
        <v>0</v>
      </c>
      <c r="PXQ71" s="1580">
        <f t="shared" ref="PXQ71" si="13970">PXQ59-PXQ69</f>
        <v>0</v>
      </c>
      <c r="PXS71" s="1580">
        <f t="shared" ref="PXS71" si="13971">PXS59-PXS69</f>
        <v>0</v>
      </c>
      <c r="PXU71" s="1580">
        <f t="shared" ref="PXU71" si="13972">PXU59-PXU69</f>
        <v>0</v>
      </c>
      <c r="PXW71" s="1580">
        <f t="shared" ref="PXW71" si="13973">PXW59-PXW69</f>
        <v>0</v>
      </c>
      <c r="PXY71" s="1580">
        <f t="shared" ref="PXY71" si="13974">PXY59-PXY69</f>
        <v>0</v>
      </c>
      <c r="PYA71" s="1580">
        <f t="shared" ref="PYA71" si="13975">PYA59-PYA69</f>
        <v>0</v>
      </c>
      <c r="PYC71" s="1580">
        <f t="shared" ref="PYC71" si="13976">PYC59-PYC69</f>
        <v>0</v>
      </c>
      <c r="PYE71" s="1580">
        <f t="shared" ref="PYE71" si="13977">PYE59-PYE69</f>
        <v>0</v>
      </c>
      <c r="PYG71" s="1580">
        <f t="shared" ref="PYG71" si="13978">PYG59-PYG69</f>
        <v>0</v>
      </c>
      <c r="PYI71" s="1580">
        <f t="shared" ref="PYI71" si="13979">PYI59-PYI69</f>
        <v>0</v>
      </c>
      <c r="PYK71" s="1580">
        <f t="shared" ref="PYK71" si="13980">PYK59-PYK69</f>
        <v>0</v>
      </c>
      <c r="PYM71" s="1580">
        <f t="shared" ref="PYM71" si="13981">PYM59-PYM69</f>
        <v>0</v>
      </c>
      <c r="PYO71" s="1580">
        <f t="shared" ref="PYO71" si="13982">PYO59-PYO69</f>
        <v>0</v>
      </c>
      <c r="PYQ71" s="1580">
        <f t="shared" ref="PYQ71" si="13983">PYQ59-PYQ69</f>
        <v>0</v>
      </c>
      <c r="PYS71" s="1580">
        <f t="shared" ref="PYS71" si="13984">PYS59-PYS69</f>
        <v>0</v>
      </c>
      <c r="PYU71" s="1580">
        <f t="shared" ref="PYU71" si="13985">PYU59-PYU69</f>
        <v>0</v>
      </c>
      <c r="PYW71" s="1580">
        <f t="shared" ref="PYW71" si="13986">PYW59-PYW69</f>
        <v>0</v>
      </c>
      <c r="PYY71" s="1580">
        <f t="shared" ref="PYY71" si="13987">PYY59-PYY69</f>
        <v>0</v>
      </c>
      <c r="PZA71" s="1580">
        <f t="shared" ref="PZA71" si="13988">PZA59-PZA69</f>
        <v>0</v>
      </c>
      <c r="PZC71" s="1580">
        <f t="shared" ref="PZC71" si="13989">PZC59-PZC69</f>
        <v>0</v>
      </c>
      <c r="PZE71" s="1580">
        <f t="shared" ref="PZE71" si="13990">PZE59-PZE69</f>
        <v>0</v>
      </c>
      <c r="PZG71" s="1580">
        <f t="shared" ref="PZG71" si="13991">PZG59-PZG69</f>
        <v>0</v>
      </c>
      <c r="PZI71" s="1580">
        <f t="shared" ref="PZI71" si="13992">PZI59-PZI69</f>
        <v>0</v>
      </c>
      <c r="PZK71" s="1580">
        <f t="shared" ref="PZK71" si="13993">PZK59-PZK69</f>
        <v>0</v>
      </c>
      <c r="PZM71" s="1580">
        <f t="shared" ref="PZM71" si="13994">PZM59-PZM69</f>
        <v>0</v>
      </c>
      <c r="PZO71" s="1580">
        <f t="shared" ref="PZO71" si="13995">PZO59-PZO69</f>
        <v>0</v>
      </c>
      <c r="PZQ71" s="1580">
        <f t="shared" ref="PZQ71" si="13996">PZQ59-PZQ69</f>
        <v>0</v>
      </c>
      <c r="PZS71" s="1580">
        <f t="shared" ref="PZS71" si="13997">PZS59-PZS69</f>
        <v>0</v>
      </c>
      <c r="PZU71" s="1580">
        <f t="shared" ref="PZU71" si="13998">PZU59-PZU69</f>
        <v>0</v>
      </c>
      <c r="PZW71" s="1580">
        <f t="shared" ref="PZW71" si="13999">PZW59-PZW69</f>
        <v>0</v>
      </c>
      <c r="PZY71" s="1580">
        <f t="shared" ref="PZY71" si="14000">PZY59-PZY69</f>
        <v>0</v>
      </c>
      <c r="QAA71" s="1580">
        <f t="shared" ref="QAA71" si="14001">QAA59-QAA69</f>
        <v>0</v>
      </c>
      <c r="QAC71" s="1580">
        <f t="shared" ref="QAC71" si="14002">QAC59-QAC69</f>
        <v>0</v>
      </c>
      <c r="QAE71" s="1580">
        <f t="shared" ref="QAE71" si="14003">QAE59-QAE69</f>
        <v>0</v>
      </c>
      <c r="QAG71" s="1580">
        <f t="shared" ref="QAG71" si="14004">QAG59-QAG69</f>
        <v>0</v>
      </c>
      <c r="QAI71" s="1580">
        <f t="shared" ref="QAI71" si="14005">QAI59-QAI69</f>
        <v>0</v>
      </c>
      <c r="QAK71" s="1580">
        <f t="shared" ref="QAK71" si="14006">QAK59-QAK69</f>
        <v>0</v>
      </c>
      <c r="QAM71" s="1580">
        <f t="shared" ref="QAM71" si="14007">QAM59-QAM69</f>
        <v>0</v>
      </c>
      <c r="QAO71" s="1580">
        <f t="shared" ref="QAO71" si="14008">QAO59-QAO69</f>
        <v>0</v>
      </c>
      <c r="QAQ71" s="1580">
        <f t="shared" ref="QAQ71" si="14009">QAQ59-QAQ69</f>
        <v>0</v>
      </c>
      <c r="QAS71" s="1580">
        <f t="shared" ref="QAS71" si="14010">QAS59-QAS69</f>
        <v>0</v>
      </c>
      <c r="QAU71" s="1580">
        <f t="shared" ref="QAU71" si="14011">QAU59-QAU69</f>
        <v>0</v>
      </c>
      <c r="QAW71" s="1580">
        <f t="shared" ref="QAW71" si="14012">QAW59-QAW69</f>
        <v>0</v>
      </c>
      <c r="QAY71" s="1580">
        <f t="shared" ref="QAY71" si="14013">QAY59-QAY69</f>
        <v>0</v>
      </c>
      <c r="QBA71" s="1580">
        <f t="shared" ref="QBA71" si="14014">QBA59-QBA69</f>
        <v>0</v>
      </c>
      <c r="QBC71" s="1580">
        <f t="shared" ref="QBC71" si="14015">QBC59-QBC69</f>
        <v>0</v>
      </c>
      <c r="QBE71" s="1580">
        <f t="shared" ref="QBE71" si="14016">QBE59-QBE69</f>
        <v>0</v>
      </c>
      <c r="QBG71" s="1580">
        <f t="shared" ref="QBG71" si="14017">QBG59-QBG69</f>
        <v>0</v>
      </c>
      <c r="QBI71" s="1580">
        <f t="shared" ref="QBI71" si="14018">QBI59-QBI69</f>
        <v>0</v>
      </c>
      <c r="QBK71" s="1580">
        <f t="shared" ref="QBK71" si="14019">QBK59-QBK69</f>
        <v>0</v>
      </c>
      <c r="QBM71" s="1580">
        <f t="shared" ref="QBM71" si="14020">QBM59-QBM69</f>
        <v>0</v>
      </c>
      <c r="QBO71" s="1580">
        <f t="shared" ref="QBO71" si="14021">QBO59-QBO69</f>
        <v>0</v>
      </c>
      <c r="QBQ71" s="1580">
        <f t="shared" ref="QBQ71" si="14022">QBQ59-QBQ69</f>
        <v>0</v>
      </c>
      <c r="QBS71" s="1580">
        <f t="shared" ref="QBS71" si="14023">QBS59-QBS69</f>
        <v>0</v>
      </c>
      <c r="QBU71" s="1580">
        <f t="shared" ref="QBU71" si="14024">QBU59-QBU69</f>
        <v>0</v>
      </c>
      <c r="QBW71" s="1580">
        <f t="shared" ref="QBW71" si="14025">QBW59-QBW69</f>
        <v>0</v>
      </c>
      <c r="QBY71" s="1580">
        <f t="shared" ref="QBY71" si="14026">QBY59-QBY69</f>
        <v>0</v>
      </c>
      <c r="QCA71" s="1580">
        <f t="shared" ref="QCA71" si="14027">QCA59-QCA69</f>
        <v>0</v>
      </c>
      <c r="QCC71" s="1580">
        <f t="shared" ref="QCC71" si="14028">QCC59-QCC69</f>
        <v>0</v>
      </c>
      <c r="QCE71" s="1580">
        <f t="shared" ref="QCE71" si="14029">QCE59-QCE69</f>
        <v>0</v>
      </c>
      <c r="QCG71" s="1580">
        <f t="shared" ref="QCG71" si="14030">QCG59-QCG69</f>
        <v>0</v>
      </c>
      <c r="QCI71" s="1580">
        <f t="shared" ref="QCI71" si="14031">QCI59-QCI69</f>
        <v>0</v>
      </c>
      <c r="QCK71" s="1580">
        <f t="shared" ref="QCK71" si="14032">QCK59-QCK69</f>
        <v>0</v>
      </c>
      <c r="QCM71" s="1580">
        <f t="shared" ref="QCM71" si="14033">QCM59-QCM69</f>
        <v>0</v>
      </c>
      <c r="QCO71" s="1580">
        <f t="shared" ref="QCO71" si="14034">QCO59-QCO69</f>
        <v>0</v>
      </c>
      <c r="QCQ71" s="1580">
        <f t="shared" ref="QCQ71" si="14035">QCQ59-QCQ69</f>
        <v>0</v>
      </c>
      <c r="QCS71" s="1580">
        <f t="shared" ref="QCS71" si="14036">QCS59-QCS69</f>
        <v>0</v>
      </c>
      <c r="QCU71" s="1580">
        <f t="shared" ref="QCU71" si="14037">QCU59-QCU69</f>
        <v>0</v>
      </c>
      <c r="QCW71" s="1580">
        <f t="shared" ref="QCW71" si="14038">QCW59-QCW69</f>
        <v>0</v>
      </c>
      <c r="QCY71" s="1580">
        <f t="shared" ref="QCY71" si="14039">QCY59-QCY69</f>
        <v>0</v>
      </c>
      <c r="QDA71" s="1580">
        <f t="shared" ref="QDA71" si="14040">QDA59-QDA69</f>
        <v>0</v>
      </c>
      <c r="QDC71" s="1580">
        <f t="shared" ref="QDC71" si="14041">QDC59-QDC69</f>
        <v>0</v>
      </c>
      <c r="QDE71" s="1580">
        <f t="shared" ref="QDE71" si="14042">QDE59-QDE69</f>
        <v>0</v>
      </c>
      <c r="QDG71" s="1580">
        <f t="shared" ref="QDG71" si="14043">QDG59-QDG69</f>
        <v>0</v>
      </c>
      <c r="QDI71" s="1580">
        <f t="shared" ref="QDI71" si="14044">QDI59-QDI69</f>
        <v>0</v>
      </c>
      <c r="QDK71" s="1580">
        <f t="shared" ref="QDK71" si="14045">QDK59-QDK69</f>
        <v>0</v>
      </c>
      <c r="QDM71" s="1580">
        <f t="shared" ref="QDM71" si="14046">QDM59-QDM69</f>
        <v>0</v>
      </c>
      <c r="QDO71" s="1580">
        <f t="shared" ref="QDO71" si="14047">QDO59-QDO69</f>
        <v>0</v>
      </c>
      <c r="QDQ71" s="1580">
        <f t="shared" ref="QDQ71" si="14048">QDQ59-QDQ69</f>
        <v>0</v>
      </c>
      <c r="QDS71" s="1580">
        <f t="shared" ref="QDS71" si="14049">QDS59-QDS69</f>
        <v>0</v>
      </c>
      <c r="QDU71" s="1580">
        <f t="shared" ref="QDU71" si="14050">QDU59-QDU69</f>
        <v>0</v>
      </c>
      <c r="QDW71" s="1580">
        <f t="shared" ref="QDW71" si="14051">QDW59-QDW69</f>
        <v>0</v>
      </c>
      <c r="QDY71" s="1580">
        <f t="shared" ref="QDY71" si="14052">QDY59-QDY69</f>
        <v>0</v>
      </c>
      <c r="QEA71" s="1580">
        <f t="shared" ref="QEA71" si="14053">QEA59-QEA69</f>
        <v>0</v>
      </c>
      <c r="QEC71" s="1580">
        <f t="shared" ref="QEC71" si="14054">QEC59-QEC69</f>
        <v>0</v>
      </c>
      <c r="QEE71" s="1580">
        <f t="shared" ref="QEE71" si="14055">QEE59-QEE69</f>
        <v>0</v>
      </c>
      <c r="QEG71" s="1580">
        <f t="shared" ref="QEG71" si="14056">QEG59-QEG69</f>
        <v>0</v>
      </c>
      <c r="QEI71" s="1580">
        <f t="shared" ref="QEI71" si="14057">QEI59-QEI69</f>
        <v>0</v>
      </c>
      <c r="QEK71" s="1580">
        <f t="shared" ref="QEK71" si="14058">QEK59-QEK69</f>
        <v>0</v>
      </c>
      <c r="QEM71" s="1580">
        <f t="shared" ref="QEM71" si="14059">QEM59-QEM69</f>
        <v>0</v>
      </c>
      <c r="QEO71" s="1580">
        <f t="shared" ref="QEO71" si="14060">QEO59-QEO69</f>
        <v>0</v>
      </c>
      <c r="QEQ71" s="1580">
        <f t="shared" ref="QEQ71" si="14061">QEQ59-QEQ69</f>
        <v>0</v>
      </c>
      <c r="QES71" s="1580">
        <f t="shared" ref="QES71" si="14062">QES59-QES69</f>
        <v>0</v>
      </c>
      <c r="QEU71" s="1580">
        <f t="shared" ref="QEU71" si="14063">QEU59-QEU69</f>
        <v>0</v>
      </c>
      <c r="QEW71" s="1580">
        <f t="shared" ref="QEW71" si="14064">QEW59-QEW69</f>
        <v>0</v>
      </c>
      <c r="QEY71" s="1580">
        <f t="shared" ref="QEY71" si="14065">QEY59-QEY69</f>
        <v>0</v>
      </c>
      <c r="QFA71" s="1580">
        <f t="shared" ref="QFA71" si="14066">QFA59-QFA69</f>
        <v>0</v>
      </c>
      <c r="QFC71" s="1580">
        <f t="shared" ref="QFC71" si="14067">QFC59-QFC69</f>
        <v>0</v>
      </c>
      <c r="QFE71" s="1580">
        <f t="shared" ref="QFE71" si="14068">QFE59-QFE69</f>
        <v>0</v>
      </c>
      <c r="QFG71" s="1580">
        <f t="shared" ref="QFG71" si="14069">QFG59-QFG69</f>
        <v>0</v>
      </c>
      <c r="QFI71" s="1580">
        <f t="shared" ref="QFI71" si="14070">QFI59-QFI69</f>
        <v>0</v>
      </c>
      <c r="QFK71" s="1580">
        <f t="shared" ref="QFK71" si="14071">QFK59-QFK69</f>
        <v>0</v>
      </c>
      <c r="QFM71" s="1580">
        <f t="shared" ref="QFM71" si="14072">QFM59-QFM69</f>
        <v>0</v>
      </c>
      <c r="QFO71" s="1580">
        <f t="shared" ref="QFO71" si="14073">QFO59-QFO69</f>
        <v>0</v>
      </c>
      <c r="QFQ71" s="1580">
        <f t="shared" ref="QFQ71" si="14074">QFQ59-QFQ69</f>
        <v>0</v>
      </c>
      <c r="QFS71" s="1580">
        <f t="shared" ref="QFS71" si="14075">QFS59-QFS69</f>
        <v>0</v>
      </c>
      <c r="QFU71" s="1580">
        <f t="shared" ref="QFU71" si="14076">QFU59-QFU69</f>
        <v>0</v>
      </c>
      <c r="QFW71" s="1580">
        <f t="shared" ref="QFW71" si="14077">QFW59-QFW69</f>
        <v>0</v>
      </c>
      <c r="QFY71" s="1580">
        <f t="shared" ref="QFY71" si="14078">QFY59-QFY69</f>
        <v>0</v>
      </c>
      <c r="QGA71" s="1580">
        <f t="shared" ref="QGA71" si="14079">QGA59-QGA69</f>
        <v>0</v>
      </c>
      <c r="QGC71" s="1580">
        <f t="shared" ref="QGC71" si="14080">QGC59-QGC69</f>
        <v>0</v>
      </c>
      <c r="QGE71" s="1580">
        <f t="shared" ref="QGE71" si="14081">QGE59-QGE69</f>
        <v>0</v>
      </c>
      <c r="QGG71" s="1580">
        <f t="shared" ref="QGG71" si="14082">QGG59-QGG69</f>
        <v>0</v>
      </c>
      <c r="QGI71" s="1580">
        <f t="shared" ref="QGI71" si="14083">QGI59-QGI69</f>
        <v>0</v>
      </c>
      <c r="QGK71" s="1580">
        <f t="shared" ref="QGK71" si="14084">QGK59-QGK69</f>
        <v>0</v>
      </c>
      <c r="QGM71" s="1580">
        <f t="shared" ref="QGM71" si="14085">QGM59-QGM69</f>
        <v>0</v>
      </c>
      <c r="QGO71" s="1580">
        <f t="shared" ref="QGO71" si="14086">QGO59-QGO69</f>
        <v>0</v>
      </c>
      <c r="QGQ71" s="1580">
        <f t="shared" ref="QGQ71" si="14087">QGQ59-QGQ69</f>
        <v>0</v>
      </c>
      <c r="QGS71" s="1580">
        <f t="shared" ref="QGS71" si="14088">QGS59-QGS69</f>
        <v>0</v>
      </c>
      <c r="QGU71" s="1580">
        <f t="shared" ref="QGU71" si="14089">QGU59-QGU69</f>
        <v>0</v>
      </c>
      <c r="QGW71" s="1580">
        <f t="shared" ref="QGW71" si="14090">QGW59-QGW69</f>
        <v>0</v>
      </c>
      <c r="QGY71" s="1580">
        <f t="shared" ref="QGY71" si="14091">QGY59-QGY69</f>
        <v>0</v>
      </c>
      <c r="QHA71" s="1580">
        <f t="shared" ref="QHA71" si="14092">QHA59-QHA69</f>
        <v>0</v>
      </c>
      <c r="QHC71" s="1580">
        <f t="shared" ref="QHC71" si="14093">QHC59-QHC69</f>
        <v>0</v>
      </c>
      <c r="QHE71" s="1580">
        <f t="shared" ref="QHE71" si="14094">QHE59-QHE69</f>
        <v>0</v>
      </c>
      <c r="QHG71" s="1580">
        <f t="shared" ref="QHG71" si="14095">QHG59-QHG69</f>
        <v>0</v>
      </c>
      <c r="QHI71" s="1580">
        <f t="shared" ref="QHI71" si="14096">QHI59-QHI69</f>
        <v>0</v>
      </c>
      <c r="QHK71" s="1580">
        <f t="shared" ref="QHK71" si="14097">QHK59-QHK69</f>
        <v>0</v>
      </c>
      <c r="QHM71" s="1580">
        <f t="shared" ref="QHM71" si="14098">QHM59-QHM69</f>
        <v>0</v>
      </c>
      <c r="QHO71" s="1580">
        <f t="shared" ref="QHO71" si="14099">QHO59-QHO69</f>
        <v>0</v>
      </c>
      <c r="QHQ71" s="1580">
        <f t="shared" ref="QHQ71" si="14100">QHQ59-QHQ69</f>
        <v>0</v>
      </c>
      <c r="QHS71" s="1580">
        <f t="shared" ref="QHS71" si="14101">QHS59-QHS69</f>
        <v>0</v>
      </c>
      <c r="QHU71" s="1580">
        <f t="shared" ref="QHU71" si="14102">QHU59-QHU69</f>
        <v>0</v>
      </c>
      <c r="QHW71" s="1580">
        <f t="shared" ref="QHW71" si="14103">QHW59-QHW69</f>
        <v>0</v>
      </c>
      <c r="QHY71" s="1580">
        <f t="shared" ref="QHY71" si="14104">QHY59-QHY69</f>
        <v>0</v>
      </c>
      <c r="QIA71" s="1580">
        <f t="shared" ref="QIA71" si="14105">QIA59-QIA69</f>
        <v>0</v>
      </c>
      <c r="QIC71" s="1580">
        <f t="shared" ref="QIC71" si="14106">QIC59-QIC69</f>
        <v>0</v>
      </c>
      <c r="QIE71" s="1580">
        <f t="shared" ref="QIE71" si="14107">QIE59-QIE69</f>
        <v>0</v>
      </c>
      <c r="QIG71" s="1580">
        <f t="shared" ref="QIG71" si="14108">QIG59-QIG69</f>
        <v>0</v>
      </c>
      <c r="QII71" s="1580">
        <f t="shared" ref="QII71" si="14109">QII59-QII69</f>
        <v>0</v>
      </c>
      <c r="QIK71" s="1580">
        <f t="shared" ref="QIK71" si="14110">QIK59-QIK69</f>
        <v>0</v>
      </c>
      <c r="QIM71" s="1580">
        <f t="shared" ref="QIM71" si="14111">QIM59-QIM69</f>
        <v>0</v>
      </c>
      <c r="QIO71" s="1580">
        <f t="shared" ref="QIO71" si="14112">QIO59-QIO69</f>
        <v>0</v>
      </c>
      <c r="QIQ71" s="1580">
        <f t="shared" ref="QIQ71" si="14113">QIQ59-QIQ69</f>
        <v>0</v>
      </c>
      <c r="QIS71" s="1580">
        <f t="shared" ref="QIS71" si="14114">QIS59-QIS69</f>
        <v>0</v>
      </c>
      <c r="QIU71" s="1580">
        <f t="shared" ref="QIU71" si="14115">QIU59-QIU69</f>
        <v>0</v>
      </c>
      <c r="QIW71" s="1580">
        <f t="shared" ref="QIW71" si="14116">QIW59-QIW69</f>
        <v>0</v>
      </c>
      <c r="QIY71" s="1580">
        <f t="shared" ref="QIY71" si="14117">QIY59-QIY69</f>
        <v>0</v>
      </c>
      <c r="QJA71" s="1580">
        <f t="shared" ref="QJA71" si="14118">QJA59-QJA69</f>
        <v>0</v>
      </c>
      <c r="QJC71" s="1580">
        <f t="shared" ref="QJC71" si="14119">QJC59-QJC69</f>
        <v>0</v>
      </c>
      <c r="QJE71" s="1580">
        <f t="shared" ref="QJE71" si="14120">QJE59-QJE69</f>
        <v>0</v>
      </c>
      <c r="QJG71" s="1580">
        <f t="shared" ref="QJG71" si="14121">QJG59-QJG69</f>
        <v>0</v>
      </c>
      <c r="QJI71" s="1580">
        <f t="shared" ref="QJI71" si="14122">QJI59-QJI69</f>
        <v>0</v>
      </c>
      <c r="QJK71" s="1580">
        <f t="shared" ref="QJK71" si="14123">QJK59-QJK69</f>
        <v>0</v>
      </c>
      <c r="QJM71" s="1580">
        <f t="shared" ref="QJM71" si="14124">QJM59-QJM69</f>
        <v>0</v>
      </c>
      <c r="QJO71" s="1580">
        <f t="shared" ref="QJO71" si="14125">QJO59-QJO69</f>
        <v>0</v>
      </c>
      <c r="QJQ71" s="1580">
        <f t="shared" ref="QJQ71" si="14126">QJQ59-QJQ69</f>
        <v>0</v>
      </c>
      <c r="QJS71" s="1580">
        <f t="shared" ref="QJS71" si="14127">QJS59-QJS69</f>
        <v>0</v>
      </c>
      <c r="QJU71" s="1580">
        <f t="shared" ref="QJU71" si="14128">QJU59-QJU69</f>
        <v>0</v>
      </c>
      <c r="QJW71" s="1580">
        <f t="shared" ref="QJW71" si="14129">QJW59-QJW69</f>
        <v>0</v>
      </c>
      <c r="QJY71" s="1580">
        <f t="shared" ref="QJY71" si="14130">QJY59-QJY69</f>
        <v>0</v>
      </c>
      <c r="QKA71" s="1580">
        <f t="shared" ref="QKA71" si="14131">QKA59-QKA69</f>
        <v>0</v>
      </c>
      <c r="QKC71" s="1580">
        <f t="shared" ref="QKC71" si="14132">QKC59-QKC69</f>
        <v>0</v>
      </c>
      <c r="QKE71" s="1580">
        <f t="shared" ref="QKE71" si="14133">QKE59-QKE69</f>
        <v>0</v>
      </c>
      <c r="QKG71" s="1580">
        <f t="shared" ref="QKG71" si="14134">QKG59-QKG69</f>
        <v>0</v>
      </c>
      <c r="QKI71" s="1580">
        <f t="shared" ref="QKI71" si="14135">QKI59-QKI69</f>
        <v>0</v>
      </c>
      <c r="QKK71" s="1580">
        <f t="shared" ref="QKK71" si="14136">QKK59-QKK69</f>
        <v>0</v>
      </c>
      <c r="QKM71" s="1580">
        <f t="shared" ref="QKM71" si="14137">QKM59-QKM69</f>
        <v>0</v>
      </c>
      <c r="QKO71" s="1580">
        <f t="shared" ref="QKO71" si="14138">QKO59-QKO69</f>
        <v>0</v>
      </c>
      <c r="QKQ71" s="1580">
        <f t="shared" ref="QKQ71" si="14139">QKQ59-QKQ69</f>
        <v>0</v>
      </c>
      <c r="QKS71" s="1580">
        <f t="shared" ref="QKS71" si="14140">QKS59-QKS69</f>
        <v>0</v>
      </c>
      <c r="QKU71" s="1580">
        <f t="shared" ref="QKU71" si="14141">QKU59-QKU69</f>
        <v>0</v>
      </c>
      <c r="QKW71" s="1580">
        <f t="shared" ref="QKW71" si="14142">QKW59-QKW69</f>
        <v>0</v>
      </c>
      <c r="QKY71" s="1580">
        <f t="shared" ref="QKY71" si="14143">QKY59-QKY69</f>
        <v>0</v>
      </c>
      <c r="QLA71" s="1580">
        <f t="shared" ref="QLA71" si="14144">QLA59-QLA69</f>
        <v>0</v>
      </c>
      <c r="QLC71" s="1580">
        <f t="shared" ref="QLC71" si="14145">QLC59-QLC69</f>
        <v>0</v>
      </c>
      <c r="QLE71" s="1580">
        <f t="shared" ref="QLE71" si="14146">QLE59-QLE69</f>
        <v>0</v>
      </c>
      <c r="QLG71" s="1580">
        <f t="shared" ref="QLG71" si="14147">QLG59-QLG69</f>
        <v>0</v>
      </c>
      <c r="QLI71" s="1580">
        <f t="shared" ref="QLI71" si="14148">QLI59-QLI69</f>
        <v>0</v>
      </c>
      <c r="QLK71" s="1580">
        <f t="shared" ref="QLK71" si="14149">QLK59-QLK69</f>
        <v>0</v>
      </c>
      <c r="QLM71" s="1580">
        <f t="shared" ref="QLM71" si="14150">QLM59-QLM69</f>
        <v>0</v>
      </c>
      <c r="QLO71" s="1580">
        <f t="shared" ref="QLO71" si="14151">QLO59-QLO69</f>
        <v>0</v>
      </c>
      <c r="QLQ71" s="1580">
        <f t="shared" ref="QLQ71" si="14152">QLQ59-QLQ69</f>
        <v>0</v>
      </c>
      <c r="QLS71" s="1580">
        <f t="shared" ref="QLS71" si="14153">QLS59-QLS69</f>
        <v>0</v>
      </c>
      <c r="QLU71" s="1580">
        <f t="shared" ref="QLU71" si="14154">QLU59-QLU69</f>
        <v>0</v>
      </c>
      <c r="QLW71" s="1580">
        <f t="shared" ref="QLW71" si="14155">QLW59-QLW69</f>
        <v>0</v>
      </c>
      <c r="QLY71" s="1580">
        <f t="shared" ref="QLY71" si="14156">QLY59-QLY69</f>
        <v>0</v>
      </c>
      <c r="QMA71" s="1580">
        <f t="shared" ref="QMA71" si="14157">QMA59-QMA69</f>
        <v>0</v>
      </c>
      <c r="QMC71" s="1580">
        <f t="shared" ref="QMC71" si="14158">QMC59-QMC69</f>
        <v>0</v>
      </c>
      <c r="QME71" s="1580">
        <f t="shared" ref="QME71" si="14159">QME59-QME69</f>
        <v>0</v>
      </c>
      <c r="QMG71" s="1580">
        <f t="shared" ref="QMG71" si="14160">QMG59-QMG69</f>
        <v>0</v>
      </c>
      <c r="QMI71" s="1580">
        <f t="shared" ref="QMI71" si="14161">QMI59-QMI69</f>
        <v>0</v>
      </c>
      <c r="QMK71" s="1580">
        <f t="shared" ref="QMK71" si="14162">QMK59-QMK69</f>
        <v>0</v>
      </c>
      <c r="QMM71" s="1580">
        <f t="shared" ref="QMM71" si="14163">QMM59-QMM69</f>
        <v>0</v>
      </c>
      <c r="QMO71" s="1580">
        <f t="shared" ref="QMO71" si="14164">QMO59-QMO69</f>
        <v>0</v>
      </c>
      <c r="QMQ71" s="1580">
        <f t="shared" ref="QMQ71" si="14165">QMQ59-QMQ69</f>
        <v>0</v>
      </c>
      <c r="QMS71" s="1580">
        <f t="shared" ref="QMS71" si="14166">QMS59-QMS69</f>
        <v>0</v>
      </c>
      <c r="QMU71" s="1580">
        <f t="shared" ref="QMU71" si="14167">QMU59-QMU69</f>
        <v>0</v>
      </c>
      <c r="QMW71" s="1580">
        <f t="shared" ref="QMW71" si="14168">QMW59-QMW69</f>
        <v>0</v>
      </c>
      <c r="QMY71" s="1580">
        <f t="shared" ref="QMY71" si="14169">QMY59-QMY69</f>
        <v>0</v>
      </c>
      <c r="QNA71" s="1580">
        <f t="shared" ref="QNA71" si="14170">QNA59-QNA69</f>
        <v>0</v>
      </c>
      <c r="QNC71" s="1580">
        <f t="shared" ref="QNC71" si="14171">QNC59-QNC69</f>
        <v>0</v>
      </c>
      <c r="QNE71" s="1580">
        <f t="shared" ref="QNE71" si="14172">QNE59-QNE69</f>
        <v>0</v>
      </c>
      <c r="QNG71" s="1580">
        <f t="shared" ref="QNG71" si="14173">QNG59-QNG69</f>
        <v>0</v>
      </c>
      <c r="QNI71" s="1580">
        <f t="shared" ref="QNI71" si="14174">QNI59-QNI69</f>
        <v>0</v>
      </c>
      <c r="QNK71" s="1580">
        <f t="shared" ref="QNK71" si="14175">QNK59-QNK69</f>
        <v>0</v>
      </c>
      <c r="QNM71" s="1580">
        <f t="shared" ref="QNM71" si="14176">QNM59-QNM69</f>
        <v>0</v>
      </c>
      <c r="QNO71" s="1580">
        <f t="shared" ref="QNO71" si="14177">QNO59-QNO69</f>
        <v>0</v>
      </c>
      <c r="QNQ71" s="1580">
        <f t="shared" ref="QNQ71" si="14178">QNQ59-QNQ69</f>
        <v>0</v>
      </c>
      <c r="QNS71" s="1580">
        <f t="shared" ref="QNS71" si="14179">QNS59-QNS69</f>
        <v>0</v>
      </c>
      <c r="QNU71" s="1580">
        <f t="shared" ref="QNU71" si="14180">QNU59-QNU69</f>
        <v>0</v>
      </c>
      <c r="QNW71" s="1580">
        <f t="shared" ref="QNW71" si="14181">QNW59-QNW69</f>
        <v>0</v>
      </c>
      <c r="QNY71" s="1580">
        <f t="shared" ref="QNY71" si="14182">QNY59-QNY69</f>
        <v>0</v>
      </c>
      <c r="QOA71" s="1580">
        <f t="shared" ref="QOA71" si="14183">QOA59-QOA69</f>
        <v>0</v>
      </c>
      <c r="QOC71" s="1580">
        <f t="shared" ref="QOC71" si="14184">QOC59-QOC69</f>
        <v>0</v>
      </c>
      <c r="QOE71" s="1580">
        <f t="shared" ref="QOE71" si="14185">QOE59-QOE69</f>
        <v>0</v>
      </c>
      <c r="QOG71" s="1580">
        <f t="shared" ref="QOG71" si="14186">QOG59-QOG69</f>
        <v>0</v>
      </c>
      <c r="QOI71" s="1580">
        <f t="shared" ref="QOI71" si="14187">QOI59-QOI69</f>
        <v>0</v>
      </c>
      <c r="QOK71" s="1580">
        <f t="shared" ref="QOK71" si="14188">QOK59-QOK69</f>
        <v>0</v>
      </c>
      <c r="QOM71" s="1580">
        <f t="shared" ref="QOM71" si="14189">QOM59-QOM69</f>
        <v>0</v>
      </c>
      <c r="QOO71" s="1580">
        <f t="shared" ref="QOO71" si="14190">QOO59-QOO69</f>
        <v>0</v>
      </c>
      <c r="QOQ71" s="1580">
        <f t="shared" ref="QOQ71" si="14191">QOQ59-QOQ69</f>
        <v>0</v>
      </c>
      <c r="QOS71" s="1580">
        <f t="shared" ref="QOS71" si="14192">QOS59-QOS69</f>
        <v>0</v>
      </c>
      <c r="QOU71" s="1580">
        <f t="shared" ref="QOU71" si="14193">QOU59-QOU69</f>
        <v>0</v>
      </c>
      <c r="QOW71" s="1580">
        <f t="shared" ref="QOW71" si="14194">QOW59-QOW69</f>
        <v>0</v>
      </c>
      <c r="QOY71" s="1580">
        <f t="shared" ref="QOY71" si="14195">QOY59-QOY69</f>
        <v>0</v>
      </c>
      <c r="QPA71" s="1580">
        <f t="shared" ref="QPA71" si="14196">QPA59-QPA69</f>
        <v>0</v>
      </c>
      <c r="QPC71" s="1580">
        <f t="shared" ref="QPC71" si="14197">QPC59-QPC69</f>
        <v>0</v>
      </c>
      <c r="QPE71" s="1580">
        <f t="shared" ref="QPE71" si="14198">QPE59-QPE69</f>
        <v>0</v>
      </c>
      <c r="QPG71" s="1580">
        <f t="shared" ref="QPG71" si="14199">QPG59-QPG69</f>
        <v>0</v>
      </c>
      <c r="QPI71" s="1580">
        <f t="shared" ref="QPI71" si="14200">QPI59-QPI69</f>
        <v>0</v>
      </c>
      <c r="QPK71" s="1580">
        <f t="shared" ref="QPK71" si="14201">QPK59-QPK69</f>
        <v>0</v>
      </c>
      <c r="QPM71" s="1580">
        <f t="shared" ref="QPM71" si="14202">QPM59-QPM69</f>
        <v>0</v>
      </c>
      <c r="QPO71" s="1580">
        <f t="shared" ref="QPO71" si="14203">QPO59-QPO69</f>
        <v>0</v>
      </c>
      <c r="QPQ71" s="1580">
        <f t="shared" ref="QPQ71" si="14204">QPQ59-QPQ69</f>
        <v>0</v>
      </c>
      <c r="QPS71" s="1580">
        <f t="shared" ref="QPS71" si="14205">QPS59-QPS69</f>
        <v>0</v>
      </c>
      <c r="QPU71" s="1580">
        <f t="shared" ref="QPU71" si="14206">QPU59-QPU69</f>
        <v>0</v>
      </c>
      <c r="QPW71" s="1580">
        <f t="shared" ref="QPW71" si="14207">QPW59-QPW69</f>
        <v>0</v>
      </c>
      <c r="QPY71" s="1580">
        <f t="shared" ref="QPY71" si="14208">QPY59-QPY69</f>
        <v>0</v>
      </c>
      <c r="QQA71" s="1580">
        <f t="shared" ref="QQA71" si="14209">QQA59-QQA69</f>
        <v>0</v>
      </c>
      <c r="QQC71" s="1580">
        <f t="shared" ref="QQC71" si="14210">QQC59-QQC69</f>
        <v>0</v>
      </c>
      <c r="QQE71" s="1580">
        <f t="shared" ref="QQE71" si="14211">QQE59-QQE69</f>
        <v>0</v>
      </c>
      <c r="QQG71" s="1580">
        <f t="shared" ref="QQG71" si="14212">QQG59-QQG69</f>
        <v>0</v>
      </c>
      <c r="QQI71" s="1580">
        <f t="shared" ref="QQI71" si="14213">QQI59-QQI69</f>
        <v>0</v>
      </c>
      <c r="QQK71" s="1580">
        <f t="shared" ref="QQK71" si="14214">QQK59-QQK69</f>
        <v>0</v>
      </c>
      <c r="QQM71" s="1580">
        <f t="shared" ref="QQM71" si="14215">QQM59-QQM69</f>
        <v>0</v>
      </c>
      <c r="QQO71" s="1580">
        <f t="shared" ref="QQO71" si="14216">QQO59-QQO69</f>
        <v>0</v>
      </c>
      <c r="QQQ71" s="1580">
        <f t="shared" ref="QQQ71" si="14217">QQQ59-QQQ69</f>
        <v>0</v>
      </c>
      <c r="QQS71" s="1580">
        <f t="shared" ref="QQS71" si="14218">QQS59-QQS69</f>
        <v>0</v>
      </c>
      <c r="QQU71" s="1580">
        <f t="shared" ref="QQU71" si="14219">QQU59-QQU69</f>
        <v>0</v>
      </c>
      <c r="QQW71" s="1580">
        <f t="shared" ref="QQW71" si="14220">QQW59-QQW69</f>
        <v>0</v>
      </c>
      <c r="QQY71" s="1580">
        <f t="shared" ref="QQY71" si="14221">QQY59-QQY69</f>
        <v>0</v>
      </c>
      <c r="QRA71" s="1580">
        <f t="shared" ref="QRA71" si="14222">QRA59-QRA69</f>
        <v>0</v>
      </c>
      <c r="QRC71" s="1580">
        <f t="shared" ref="QRC71" si="14223">QRC59-QRC69</f>
        <v>0</v>
      </c>
      <c r="QRE71" s="1580">
        <f t="shared" ref="QRE71" si="14224">QRE59-QRE69</f>
        <v>0</v>
      </c>
      <c r="QRG71" s="1580">
        <f t="shared" ref="QRG71" si="14225">QRG59-QRG69</f>
        <v>0</v>
      </c>
      <c r="QRI71" s="1580">
        <f t="shared" ref="QRI71" si="14226">QRI59-QRI69</f>
        <v>0</v>
      </c>
      <c r="QRK71" s="1580">
        <f t="shared" ref="QRK71" si="14227">QRK59-QRK69</f>
        <v>0</v>
      </c>
      <c r="QRM71" s="1580">
        <f t="shared" ref="QRM71" si="14228">QRM59-QRM69</f>
        <v>0</v>
      </c>
      <c r="QRO71" s="1580">
        <f t="shared" ref="QRO71" si="14229">QRO59-QRO69</f>
        <v>0</v>
      </c>
      <c r="QRQ71" s="1580">
        <f t="shared" ref="QRQ71" si="14230">QRQ59-QRQ69</f>
        <v>0</v>
      </c>
      <c r="QRS71" s="1580">
        <f t="shared" ref="QRS71" si="14231">QRS59-QRS69</f>
        <v>0</v>
      </c>
      <c r="QRU71" s="1580">
        <f t="shared" ref="QRU71" si="14232">QRU59-QRU69</f>
        <v>0</v>
      </c>
      <c r="QRW71" s="1580">
        <f t="shared" ref="QRW71" si="14233">QRW59-QRW69</f>
        <v>0</v>
      </c>
      <c r="QRY71" s="1580">
        <f t="shared" ref="QRY71" si="14234">QRY59-QRY69</f>
        <v>0</v>
      </c>
      <c r="QSA71" s="1580">
        <f t="shared" ref="QSA71" si="14235">QSA59-QSA69</f>
        <v>0</v>
      </c>
      <c r="QSC71" s="1580">
        <f t="shared" ref="QSC71" si="14236">QSC59-QSC69</f>
        <v>0</v>
      </c>
      <c r="QSE71" s="1580">
        <f t="shared" ref="QSE71" si="14237">QSE59-QSE69</f>
        <v>0</v>
      </c>
      <c r="QSG71" s="1580">
        <f t="shared" ref="QSG71" si="14238">QSG59-QSG69</f>
        <v>0</v>
      </c>
      <c r="QSI71" s="1580">
        <f t="shared" ref="QSI71" si="14239">QSI59-QSI69</f>
        <v>0</v>
      </c>
      <c r="QSK71" s="1580">
        <f t="shared" ref="QSK71" si="14240">QSK59-QSK69</f>
        <v>0</v>
      </c>
      <c r="QSM71" s="1580">
        <f t="shared" ref="QSM71" si="14241">QSM59-QSM69</f>
        <v>0</v>
      </c>
      <c r="QSO71" s="1580">
        <f t="shared" ref="QSO71" si="14242">QSO59-QSO69</f>
        <v>0</v>
      </c>
      <c r="QSQ71" s="1580">
        <f t="shared" ref="QSQ71" si="14243">QSQ59-QSQ69</f>
        <v>0</v>
      </c>
      <c r="QSS71" s="1580">
        <f t="shared" ref="QSS71" si="14244">QSS59-QSS69</f>
        <v>0</v>
      </c>
      <c r="QSU71" s="1580">
        <f t="shared" ref="QSU71" si="14245">QSU59-QSU69</f>
        <v>0</v>
      </c>
      <c r="QSW71" s="1580">
        <f t="shared" ref="QSW71" si="14246">QSW59-QSW69</f>
        <v>0</v>
      </c>
      <c r="QSY71" s="1580">
        <f t="shared" ref="QSY71" si="14247">QSY59-QSY69</f>
        <v>0</v>
      </c>
      <c r="QTA71" s="1580">
        <f t="shared" ref="QTA71" si="14248">QTA59-QTA69</f>
        <v>0</v>
      </c>
      <c r="QTC71" s="1580">
        <f t="shared" ref="QTC71" si="14249">QTC59-QTC69</f>
        <v>0</v>
      </c>
      <c r="QTE71" s="1580">
        <f t="shared" ref="QTE71" si="14250">QTE59-QTE69</f>
        <v>0</v>
      </c>
      <c r="QTG71" s="1580">
        <f t="shared" ref="QTG71" si="14251">QTG59-QTG69</f>
        <v>0</v>
      </c>
      <c r="QTI71" s="1580">
        <f t="shared" ref="QTI71" si="14252">QTI59-QTI69</f>
        <v>0</v>
      </c>
      <c r="QTK71" s="1580">
        <f t="shared" ref="QTK71" si="14253">QTK59-QTK69</f>
        <v>0</v>
      </c>
      <c r="QTM71" s="1580">
        <f t="shared" ref="QTM71" si="14254">QTM59-QTM69</f>
        <v>0</v>
      </c>
      <c r="QTO71" s="1580">
        <f t="shared" ref="QTO71" si="14255">QTO59-QTO69</f>
        <v>0</v>
      </c>
      <c r="QTQ71" s="1580">
        <f t="shared" ref="QTQ71" si="14256">QTQ59-QTQ69</f>
        <v>0</v>
      </c>
      <c r="QTS71" s="1580">
        <f t="shared" ref="QTS71" si="14257">QTS59-QTS69</f>
        <v>0</v>
      </c>
      <c r="QTU71" s="1580">
        <f t="shared" ref="QTU71" si="14258">QTU59-QTU69</f>
        <v>0</v>
      </c>
      <c r="QTW71" s="1580">
        <f t="shared" ref="QTW71" si="14259">QTW59-QTW69</f>
        <v>0</v>
      </c>
      <c r="QTY71" s="1580">
        <f t="shared" ref="QTY71" si="14260">QTY59-QTY69</f>
        <v>0</v>
      </c>
      <c r="QUA71" s="1580">
        <f t="shared" ref="QUA71" si="14261">QUA59-QUA69</f>
        <v>0</v>
      </c>
      <c r="QUC71" s="1580">
        <f t="shared" ref="QUC71" si="14262">QUC59-QUC69</f>
        <v>0</v>
      </c>
      <c r="QUE71" s="1580">
        <f t="shared" ref="QUE71" si="14263">QUE59-QUE69</f>
        <v>0</v>
      </c>
      <c r="QUG71" s="1580">
        <f t="shared" ref="QUG71" si="14264">QUG59-QUG69</f>
        <v>0</v>
      </c>
      <c r="QUI71" s="1580">
        <f t="shared" ref="QUI71" si="14265">QUI59-QUI69</f>
        <v>0</v>
      </c>
      <c r="QUK71" s="1580">
        <f t="shared" ref="QUK71" si="14266">QUK59-QUK69</f>
        <v>0</v>
      </c>
      <c r="QUM71" s="1580">
        <f t="shared" ref="QUM71" si="14267">QUM59-QUM69</f>
        <v>0</v>
      </c>
      <c r="QUO71" s="1580">
        <f t="shared" ref="QUO71" si="14268">QUO59-QUO69</f>
        <v>0</v>
      </c>
      <c r="QUQ71" s="1580">
        <f t="shared" ref="QUQ71" si="14269">QUQ59-QUQ69</f>
        <v>0</v>
      </c>
      <c r="QUS71" s="1580">
        <f t="shared" ref="QUS71" si="14270">QUS59-QUS69</f>
        <v>0</v>
      </c>
      <c r="QUU71" s="1580">
        <f t="shared" ref="QUU71" si="14271">QUU59-QUU69</f>
        <v>0</v>
      </c>
      <c r="QUW71" s="1580">
        <f t="shared" ref="QUW71" si="14272">QUW59-QUW69</f>
        <v>0</v>
      </c>
      <c r="QUY71" s="1580">
        <f t="shared" ref="QUY71" si="14273">QUY59-QUY69</f>
        <v>0</v>
      </c>
      <c r="QVA71" s="1580">
        <f t="shared" ref="QVA71" si="14274">QVA59-QVA69</f>
        <v>0</v>
      </c>
      <c r="QVC71" s="1580">
        <f t="shared" ref="QVC71" si="14275">QVC59-QVC69</f>
        <v>0</v>
      </c>
      <c r="QVE71" s="1580">
        <f t="shared" ref="QVE71" si="14276">QVE59-QVE69</f>
        <v>0</v>
      </c>
      <c r="QVG71" s="1580">
        <f t="shared" ref="QVG71" si="14277">QVG59-QVG69</f>
        <v>0</v>
      </c>
      <c r="QVI71" s="1580">
        <f t="shared" ref="QVI71" si="14278">QVI59-QVI69</f>
        <v>0</v>
      </c>
      <c r="QVK71" s="1580">
        <f t="shared" ref="QVK71" si="14279">QVK59-QVK69</f>
        <v>0</v>
      </c>
      <c r="QVM71" s="1580">
        <f t="shared" ref="QVM71" si="14280">QVM59-QVM69</f>
        <v>0</v>
      </c>
      <c r="QVO71" s="1580">
        <f t="shared" ref="QVO71" si="14281">QVO59-QVO69</f>
        <v>0</v>
      </c>
      <c r="QVQ71" s="1580">
        <f t="shared" ref="QVQ71" si="14282">QVQ59-QVQ69</f>
        <v>0</v>
      </c>
      <c r="QVS71" s="1580">
        <f t="shared" ref="QVS71" si="14283">QVS59-QVS69</f>
        <v>0</v>
      </c>
      <c r="QVU71" s="1580">
        <f t="shared" ref="QVU71" si="14284">QVU59-QVU69</f>
        <v>0</v>
      </c>
      <c r="QVW71" s="1580">
        <f t="shared" ref="QVW71" si="14285">QVW59-QVW69</f>
        <v>0</v>
      </c>
      <c r="QVY71" s="1580">
        <f t="shared" ref="QVY71" si="14286">QVY59-QVY69</f>
        <v>0</v>
      </c>
      <c r="QWA71" s="1580">
        <f t="shared" ref="QWA71" si="14287">QWA59-QWA69</f>
        <v>0</v>
      </c>
      <c r="QWC71" s="1580">
        <f t="shared" ref="QWC71" si="14288">QWC59-QWC69</f>
        <v>0</v>
      </c>
      <c r="QWE71" s="1580">
        <f t="shared" ref="QWE71" si="14289">QWE59-QWE69</f>
        <v>0</v>
      </c>
      <c r="QWG71" s="1580">
        <f t="shared" ref="QWG71" si="14290">QWG59-QWG69</f>
        <v>0</v>
      </c>
      <c r="QWI71" s="1580">
        <f t="shared" ref="QWI71" si="14291">QWI59-QWI69</f>
        <v>0</v>
      </c>
      <c r="QWK71" s="1580">
        <f t="shared" ref="QWK71" si="14292">QWK59-QWK69</f>
        <v>0</v>
      </c>
      <c r="QWM71" s="1580">
        <f t="shared" ref="QWM71" si="14293">QWM59-QWM69</f>
        <v>0</v>
      </c>
      <c r="QWO71" s="1580">
        <f t="shared" ref="QWO71" si="14294">QWO59-QWO69</f>
        <v>0</v>
      </c>
      <c r="QWQ71" s="1580">
        <f t="shared" ref="QWQ71" si="14295">QWQ59-QWQ69</f>
        <v>0</v>
      </c>
      <c r="QWS71" s="1580">
        <f t="shared" ref="QWS71" si="14296">QWS59-QWS69</f>
        <v>0</v>
      </c>
      <c r="QWU71" s="1580">
        <f t="shared" ref="QWU71" si="14297">QWU59-QWU69</f>
        <v>0</v>
      </c>
      <c r="QWW71" s="1580">
        <f t="shared" ref="QWW71" si="14298">QWW59-QWW69</f>
        <v>0</v>
      </c>
      <c r="QWY71" s="1580">
        <f t="shared" ref="QWY71" si="14299">QWY59-QWY69</f>
        <v>0</v>
      </c>
      <c r="QXA71" s="1580">
        <f t="shared" ref="QXA71" si="14300">QXA59-QXA69</f>
        <v>0</v>
      </c>
      <c r="QXC71" s="1580">
        <f t="shared" ref="QXC71" si="14301">QXC59-QXC69</f>
        <v>0</v>
      </c>
      <c r="QXE71" s="1580">
        <f t="shared" ref="QXE71" si="14302">QXE59-QXE69</f>
        <v>0</v>
      </c>
      <c r="QXG71" s="1580">
        <f t="shared" ref="QXG71" si="14303">QXG59-QXG69</f>
        <v>0</v>
      </c>
      <c r="QXI71" s="1580">
        <f t="shared" ref="QXI71" si="14304">QXI59-QXI69</f>
        <v>0</v>
      </c>
      <c r="QXK71" s="1580">
        <f t="shared" ref="QXK71" si="14305">QXK59-QXK69</f>
        <v>0</v>
      </c>
      <c r="QXM71" s="1580">
        <f t="shared" ref="QXM71" si="14306">QXM59-QXM69</f>
        <v>0</v>
      </c>
      <c r="QXO71" s="1580">
        <f t="shared" ref="QXO71" si="14307">QXO59-QXO69</f>
        <v>0</v>
      </c>
      <c r="QXQ71" s="1580">
        <f t="shared" ref="QXQ71" si="14308">QXQ59-QXQ69</f>
        <v>0</v>
      </c>
      <c r="QXS71" s="1580">
        <f t="shared" ref="QXS71" si="14309">QXS59-QXS69</f>
        <v>0</v>
      </c>
      <c r="QXU71" s="1580">
        <f t="shared" ref="QXU71" si="14310">QXU59-QXU69</f>
        <v>0</v>
      </c>
      <c r="QXW71" s="1580">
        <f t="shared" ref="QXW71" si="14311">QXW59-QXW69</f>
        <v>0</v>
      </c>
      <c r="QXY71" s="1580">
        <f t="shared" ref="QXY71" si="14312">QXY59-QXY69</f>
        <v>0</v>
      </c>
      <c r="QYA71" s="1580">
        <f t="shared" ref="QYA71" si="14313">QYA59-QYA69</f>
        <v>0</v>
      </c>
      <c r="QYC71" s="1580">
        <f t="shared" ref="QYC71" si="14314">QYC59-QYC69</f>
        <v>0</v>
      </c>
      <c r="QYE71" s="1580">
        <f t="shared" ref="QYE71" si="14315">QYE59-QYE69</f>
        <v>0</v>
      </c>
      <c r="QYG71" s="1580">
        <f t="shared" ref="QYG71" si="14316">QYG59-QYG69</f>
        <v>0</v>
      </c>
      <c r="QYI71" s="1580">
        <f t="shared" ref="QYI71" si="14317">QYI59-QYI69</f>
        <v>0</v>
      </c>
      <c r="QYK71" s="1580">
        <f t="shared" ref="QYK71" si="14318">QYK59-QYK69</f>
        <v>0</v>
      </c>
      <c r="QYM71" s="1580">
        <f t="shared" ref="QYM71" si="14319">QYM59-QYM69</f>
        <v>0</v>
      </c>
      <c r="QYO71" s="1580">
        <f t="shared" ref="QYO71" si="14320">QYO59-QYO69</f>
        <v>0</v>
      </c>
      <c r="QYQ71" s="1580">
        <f t="shared" ref="QYQ71" si="14321">QYQ59-QYQ69</f>
        <v>0</v>
      </c>
      <c r="QYS71" s="1580">
        <f t="shared" ref="QYS71" si="14322">QYS59-QYS69</f>
        <v>0</v>
      </c>
      <c r="QYU71" s="1580">
        <f t="shared" ref="QYU71" si="14323">QYU59-QYU69</f>
        <v>0</v>
      </c>
      <c r="QYW71" s="1580">
        <f t="shared" ref="QYW71" si="14324">QYW59-QYW69</f>
        <v>0</v>
      </c>
      <c r="QYY71" s="1580">
        <f t="shared" ref="QYY71" si="14325">QYY59-QYY69</f>
        <v>0</v>
      </c>
      <c r="QZA71" s="1580">
        <f t="shared" ref="QZA71" si="14326">QZA59-QZA69</f>
        <v>0</v>
      </c>
      <c r="QZC71" s="1580">
        <f t="shared" ref="QZC71" si="14327">QZC59-QZC69</f>
        <v>0</v>
      </c>
      <c r="QZE71" s="1580">
        <f t="shared" ref="QZE71" si="14328">QZE59-QZE69</f>
        <v>0</v>
      </c>
      <c r="QZG71" s="1580">
        <f t="shared" ref="QZG71" si="14329">QZG59-QZG69</f>
        <v>0</v>
      </c>
      <c r="QZI71" s="1580">
        <f t="shared" ref="QZI71" si="14330">QZI59-QZI69</f>
        <v>0</v>
      </c>
      <c r="QZK71" s="1580">
        <f t="shared" ref="QZK71" si="14331">QZK59-QZK69</f>
        <v>0</v>
      </c>
      <c r="QZM71" s="1580">
        <f t="shared" ref="QZM71" si="14332">QZM59-QZM69</f>
        <v>0</v>
      </c>
      <c r="QZO71" s="1580">
        <f t="shared" ref="QZO71" si="14333">QZO59-QZO69</f>
        <v>0</v>
      </c>
      <c r="QZQ71" s="1580">
        <f t="shared" ref="QZQ71" si="14334">QZQ59-QZQ69</f>
        <v>0</v>
      </c>
      <c r="QZS71" s="1580">
        <f t="shared" ref="QZS71" si="14335">QZS59-QZS69</f>
        <v>0</v>
      </c>
      <c r="QZU71" s="1580">
        <f t="shared" ref="QZU71" si="14336">QZU59-QZU69</f>
        <v>0</v>
      </c>
      <c r="QZW71" s="1580">
        <f t="shared" ref="QZW71" si="14337">QZW59-QZW69</f>
        <v>0</v>
      </c>
      <c r="QZY71" s="1580">
        <f t="shared" ref="QZY71" si="14338">QZY59-QZY69</f>
        <v>0</v>
      </c>
      <c r="RAA71" s="1580">
        <f t="shared" ref="RAA71" si="14339">RAA59-RAA69</f>
        <v>0</v>
      </c>
      <c r="RAC71" s="1580">
        <f t="shared" ref="RAC71" si="14340">RAC59-RAC69</f>
        <v>0</v>
      </c>
      <c r="RAE71" s="1580">
        <f t="shared" ref="RAE71" si="14341">RAE59-RAE69</f>
        <v>0</v>
      </c>
      <c r="RAG71" s="1580">
        <f t="shared" ref="RAG71" si="14342">RAG59-RAG69</f>
        <v>0</v>
      </c>
      <c r="RAI71" s="1580">
        <f t="shared" ref="RAI71" si="14343">RAI59-RAI69</f>
        <v>0</v>
      </c>
      <c r="RAK71" s="1580">
        <f t="shared" ref="RAK71" si="14344">RAK59-RAK69</f>
        <v>0</v>
      </c>
      <c r="RAM71" s="1580">
        <f t="shared" ref="RAM71" si="14345">RAM59-RAM69</f>
        <v>0</v>
      </c>
      <c r="RAO71" s="1580">
        <f t="shared" ref="RAO71" si="14346">RAO59-RAO69</f>
        <v>0</v>
      </c>
      <c r="RAQ71" s="1580">
        <f t="shared" ref="RAQ71" si="14347">RAQ59-RAQ69</f>
        <v>0</v>
      </c>
      <c r="RAS71" s="1580">
        <f t="shared" ref="RAS71" si="14348">RAS59-RAS69</f>
        <v>0</v>
      </c>
      <c r="RAU71" s="1580">
        <f t="shared" ref="RAU71" si="14349">RAU59-RAU69</f>
        <v>0</v>
      </c>
      <c r="RAW71" s="1580">
        <f t="shared" ref="RAW71" si="14350">RAW59-RAW69</f>
        <v>0</v>
      </c>
      <c r="RAY71" s="1580">
        <f t="shared" ref="RAY71" si="14351">RAY59-RAY69</f>
        <v>0</v>
      </c>
      <c r="RBA71" s="1580">
        <f t="shared" ref="RBA71" si="14352">RBA59-RBA69</f>
        <v>0</v>
      </c>
      <c r="RBC71" s="1580">
        <f t="shared" ref="RBC71" si="14353">RBC59-RBC69</f>
        <v>0</v>
      </c>
      <c r="RBE71" s="1580">
        <f t="shared" ref="RBE71" si="14354">RBE59-RBE69</f>
        <v>0</v>
      </c>
      <c r="RBG71" s="1580">
        <f t="shared" ref="RBG71" si="14355">RBG59-RBG69</f>
        <v>0</v>
      </c>
      <c r="RBI71" s="1580">
        <f t="shared" ref="RBI71" si="14356">RBI59-RBI69</f>
        <v>0</v>
      </c>
      <c r="RBK71" s="1580">
        <f t="shared" ref="RBK71" si="14357">RBK59-RBK69</f>
        <v>0</v>
      </c>
      <c r="RBM71" s="1580">
        <f t="shared" ref="RBM71" si="14358">RBM59-RBM69</f>
        <v>0</v>
      </c>
      <c r="RBO71" s="1580">
        <f t="shared" ref="RBO71" si="14359">RBO59-RBO69</f>
        <v>0</v>
      </c>
      <c r="RBQ71" s="1580">
        <f t="shared" ref="RBQ71" si="14360">RBQ59-RBQ69</f>
        <v>0</v>
      </c>
      <c r="RBS71" s="1580">
        <f t="shared" ref="RBS71" si="14361">RBS59-RBS69</f>
        <v>0</v>
      </c>
      <c r="RBU71" s="1580">
        <f t="shared" ref="RBU71" si="14362">RBU59-RBU69</f>
        <v>0</v>
      </c>
      <c r="RBW71" s="1580">
        <f t="shared" ref="RBW71" si="14363">RBW59-RBW69</f>
        <v>0</v>
      </c>
      <c r="RBY71" s="1580">
        <f t="shared" ref="RBY71" si="14364">RBY59-RBY69</f>
        <v>0</v>
      </c>
      <c r="RCA71" s="1580">
        <f t="shared" ref="RCA71" si="14365">RCA59-RCA69</f>
        <v>0</v>
      </c>
      <c r="RCC71" s="1580">
        <f t="shared" ref="RCC71" si="14366">RCC59-RCC69</f>
        <v>0</v>
      </c>
      <c r="RCE71" s="1580">
        <f t="shared" ref="RCE71" si="14367">RCE59-RCE69</f>
        <v>0</v>
      </c>
      <c r="RCG71" s="1580">
        <f t="shared" ref="RCG71" si="14368">RCG59-RCG69</f>
        <v>0</v>
      </c>
      <c r="RCI71" s="1580">
        <f t="shared" ref="RCI71" si="14369">RCI59-RCI69</f>
        <v>0</v>
      </c>
      <c r="RCK71" s="1580">
        <f t="shared" ref="RCK71" si="14370">RCK59-RCK69</f>
        <v>0</v>
      </c>
      <c r="RCM71" s="1580">
        <f t="shared" ref="RCM71" si="14371">RCM59-RCM69</f>
        <v>0</v>
      </c>
      <c r="RCO71" s="1580">
        <f t="shared" ref="RCO71" si="14372">RCO59-RCO69</f>
        <v>0</v>
      </c>
      <c r="RCQ71" s="1580">
        <f t="shared" ref="RCQ71" si="14373">RCQ59-RCQ69</f>
        <v>0</v>
      </c>
      <c r="RCS71" s="1580">
        <f t="shared" ref="RCS71" si="14374">RCS59-RCS69</f>
        <v>0</v>
      </c>
      <c r="RCU71" s="1580">
        <f t="shared" ref="RCU71" si="14375">RCU59-RCU69</f>
        <v>0</v>
      </c>
      <c r="RCW71" s="1580">
        <f t="shared" ref="RCW71" si="14376">RCW59-RCW69</f>
        <v>0</v>
      </c>
      <c r="RCY71" s="1580">
        <f t="shared" ref="RCY71" si="14377">RCY59-RCY69</f>
        <v>0</v>
      </c>
      <c r="RDA71" s="1580">
        <f t="shared" ref="RDA71" si="14378">RDA59-RDA69</f>
        <v>0</v>
      </c>
      <c r="RDC71" s="1580">
        <f t="shared" ref="RDC71" si="14379">RDC59-RDC69</f>
        <v>0</v>
      </c>
      <c r="RDE71" s="1580">
        <f t="shared" ref="RDE71" si="14380">RDE59-RDE69</f>
        <v>0</v>
      </c>
      <c r="RDG71" s="1580">
        <f t="shared" ref="RDG71" si="14381">RDG59-RDG69</f>
        <v>0</v>
      </c>
      <c r="RDI71" s="1580">
        <f t="shared" ref="RDI71" si="14382">RDI59-RDI69</f>
        <v>0</v>
      </c>
      <c r="RDK71" s="1580">
        <f t="shared" ref="RDK71" si="14383">RDK59-RDK69</f>
        <v>0</v>
      </c>
      <c r="RDM71" s="1580">
        <f t="shared" ref="RDM71" si="14384">RDM59-RDM69</f>
        <v>0</v>
      </c>
      <c r="RDO71" s="1580">
        <f t="shared" ref="RDO71" si="14385">RDO59-RDO69</f>
        <v>0</v>
      </c>
      <c r="RDQ71" s="1580">
        <f t="shared" ref="RDQ71" si="14386">RDQ59-RDQ69</f>
        <v>0</v>
      </c>
      <c r="RDS71" s="1580">
        <f t="shared" ref="RDS71" si="14387">RDS59-RDS69</f>
        <v>0</v>
      </c>
      <c r="RDU71" s="1580">
        <f t="shared" ref="RDU71" si="14388">RDU59-RDU69</f>
        <v>0</v>
      </c>
      <c r="RDW71" s="1580">
        <f t="shared" ref="RDW71" si="14389">RDW59-RDW69</f>
        <v>0</v>
      </c>
      <c r="RDY71" s="1580">
        <f t="shared" ref="RDY71" si="14390">RDY59-RDY69</f>
        <v>0</v>
      </c>
      <c r="REA71" s="1580">
        <f t="shared" ref="REA71" si="14391">REA59-REA69</f>
        <v>0</v>
      </c>
      <c r="REC71" s="1580">
        <f t="shared" ref="REC71" si="14392">REC59-REC69</f>
        <v>0</v>
      </c>
      <c r="REE71" s="1580">
        <f t="shared" ref="REE71" si="14393">REE59-REE69</f>
        <v>0</v>
      </c>
      <c r="REG71" s="1580">
        <f t="shared" ref="REG71" si="14394">REG59-REG69</f>
        <v>0</v>
      </c>
      <c r="REI71" s="1580">
        <f t="shared" ref="REI71" si="14395">REI59-REI69</f>
        <v>0</v>
      </c>
      <c r="REK71" s="1580">
        <f t="shared" ref="REK71" si="14396">REK59-REK69</f>
        <v>0</v>
      </c>
      <c r="REM71" s="1580">
        <f t="shared" ref="REM71" si="14397">REM59-REM69</f>
        <v>0</v>
      </c>
      <c r="REO71" s="1580">
        <f t="shared" ref="REO71" si="14398">REO59-REO69</f>
        <v>0</v>
      </c>
      <c r="REQ71" s="1580">
        <f t="shared" ref="REQ71" si="14399">REQ59-REQ69</f>
        <v>0</v>
      </c>
      <c r="RES71" s="1580">
        <f t="shared" ref="RES71" si="14400">RES59-RES69</f>
        <v>0</v>
      </c>
      <c r="REU71" s="1580">
        <f t="shared" ref="REU71" si="14401">REU59-REU69</f>
        <v>0</v>
      </c>
      <c r="REW71" s="1580">
        <f t="shared" ref="REW71" si="14402">REW59-REW69</f>
        <v>0</v>
      </c>
      <c r="REY71" s="1580">
        <f t="shared" ref="REY71" si="14403">REY59-REY69</f>
        <v>0</v>
      </c>
      <c r="RFA71" s="1580">
        <f t="shared" ref="RFA71" si="14404">RFA59-RFA69</f>
        <v>0</v>
      </c>
      <c r="RFC71" s="1580">
        <f t="shared" ref="RFC71" si="14405">RFC59-RFC69</f>
        <v>0</v>
      </c>
      <c r="RFE71" s="1580">
        <f t="shared" ref="RFE71" si="14406">RFE59-RFE69</f>
        <v>0</v>
      </c>
      <c r="RFG71" s="1580">
        <f t="shared" ref="RFG71" si="14407">RFG59-RFG69</f>
        <v>0</v>
      </c>
      <c r="RFI71" s="1580">
        <f t="shared" ref="RFI71" si="14408">RFI59-RFI69</f>
        <v>0</v>
      </c>
      <c r="RFK71" s="1580">
        <f t="shared" ref="RFK71" si="14409">RFK59-RFK69</f>
        <v>0</v>
      </c>
      <c r="RFM71" s="1580">
        <f t="shared" ref="RFM71" si="14410">RFM59-RFM69</f>
        <v>0</v>
      </c>
      <c r="RFO71" s="1580">
        <f t="shared" ref="RFO71" si="14411">RFO59-RFO69</f>
        <v>0</v>
      </c>
      <c r="RFQ71" s="1580">
        <f t="shared" ref="RFQ71" si="14412">RFQ59-RFQ69</f>
        <v>0</v>
      </c>
      <c r="RFS71" s="1580">
        <f t="shared" ref="RFS71" si="14413">RFS59-RFS69</f>
        <v>0</v>
      </c>
      <c r="RFU71" s="1580">
        <f t="shared" ref="RFU71" si="14414">RFU59-RFU69</f>
        <v>0</v>
      </c>
      <c r="RFW71" s="1580">
        <f t="shared" ref="RFW71" si="14415">RFW59-RFW69</f>
        <v>0</v>
      </c>
      <c r="RFY71" s="1580">
        <f t="shared" ref="RFY71" si="14416">RFY59-RFY69</f>
        <v>0</v>
      </c>
      <c r="RGA71" s="1580">
        <f t="shared" ref="RGA71" si="14417">RGA59-RGA69</f>
        <v>0</v>
      </c>
      <c r="RGC71" s="1580">
        <f t="shared" ref="RGC71" si="14418">RGC59-RGC69</f>
        <v>0</v>
      </c>
      <c r="RGE71" s="1580">
        <f t="shared" ref="RGE71" si="14419">RGE59-RGE69</f>
        <v>0</v>
      </c>
      <c r="RGG71" s="1580">
        <f t="shared" ref="RGG71" si="14420">RGG59-RGG69</f>
        <v>0</v>
      </c>
      <c r="RGI71" s="1580">
        <f t="shared" ref="RGI71" si="14421">RGI59-RGI69</f>
        <v>0</v>
      </c>
      <c r="RGK71" s="1580">
        <f t="shared" ref="RGK71" si="14422">RGK59-RGK69</f>
        <v>0</v>
      </c>
      <c r="RGM71" s="1580">
        <f t="shared" ref="RGM71" si="14423">RGM59-RGM69</f>
        <v>0</v>
      </c>
      <c r="RGO71" s="1580">
        <f t="shared" ref="RGO71" si="14424">RGO59-RGO69</f>
        <v>0</v>
      </c>
      <c r="RGQ71" s="1580">
        <f t="shared" ref="RGQ71" si="14425">RGQ59-RGQ69</f>
        <v>0</v>
      </c>
      <c r="RGS71" s="1580">
        <f t="shared" ref="RGS71" si="14426">RGS59-RGS69</f>
        <v>0</v>
      </c>
      <c r="RGU71" s="1580">
        <f t="shared" ref="RGU71" si="14427">RGU59-RGU69</f>
        <v>0</v>
      </c>
      <c r="RGW71" s="1580">
        <f t="shared" ref="RGW71" si="14428">RGW59-RGW69</f>
        <v>0</v>
      </c>
      <c r="RGY71" s="1580">
        <f t="shared" ref="RGY71" si="14429">RGY59-RGY69</f>
        <v>0</v>
      </c>
      <c r="RHA71" s="1580">
        <f t="shared" ref="RHA71" si="14430">RHA59-RHA69</f>
        <v>0</v>
      </c>
      <c r="RHC71" s="1580">
        <f t="shared" ref="RHC71" si="14431">RHC59-RHC69</f>
        <v>0</v>
      </c>
      <c r="RHE71" s="1580">
        <f t="shared" ref="RHE71" si="14432">RHE59-RHE69</f>
        <v>0</v>
      </c>
      <c r="RHG71" s="1580">
        <f t="shared" ref="RHG71" si="14433">RHG59-RHG69</f>
        <v>0</v>
      </c>
      <c r="RHI71" s="1580">
        <f t="shared" ref="RHI71" si="14434">RHI59-RHI69</f>
        <v>0</v>
      </c>
      <c r="RHK71" s="1580">
        <f t="shared" ref="RHK71" si="14435">RHK59-RHK69</f>
        <v>0</v>
      </c>
      <c r="RHM71" s="1580">
        <f t="shared" ref="RHM71" si="14436">RHM59-RHM69</f>
        <v>0</v>
      </c>
      <c r="RHO71" s="1580">
        <f t="shared" ref="RHO71" si="14437">RHO59-RHO69</f>
        <v>0</v>
      </c>
      <c r="RHQ71" s="1580">
        <f t="shared" ref="RHQ71" si="14438">RHQ59-RHQ69</f>
        <v>0</v>
      </c>
      <c r="RHS71" s="1580">
        <f t="shared" ref="RHS71" si="14439">RHS59-RHS69</f>
        <v>0</v>
      </c>
      <c r="RHU71" s="1580">
        <f t="shared" ref="RHU71" si="14440">RHU59-RHU69</f>
        <v>0</v>
      </c>
      <c r="RHW71" s="1580">
        <f t="shared" ref="RHW71" si="14441">RHW59-RHW69</f>
        <v>0</v>
      </c>
      <c r="RHY71" s="1580">
        <f t="shared" ref="RHY71" si="14442">RHY59-RHY69</f>
        <v>0</v>
      </c>
      <c r="RIA71" s="1580">
        <f t="shared" ref="RIA71" si="14443">RIA59-RIA69</f>
        <v>0</v>
      </c>
      <c r="RIC71" s="1580">
        <f t="shared" ref="RIC71" si="14444">RIC59-RIC69</f>
        <v>0</v>
      </c>
      <c r="RIE71" s="1580">
        <f t="shared" ref="RIE71" si="14445">RIE59-RIE69</f>
        <v>0</v>
      </c>
      <c r="RIG71" s="1580">
        <f t="shared" ref="RIG71" si="14446">RIG59-RIG69</f>
        <v>0</v>
      </c>
      <c r="RII71" s="1580">
        <f t="shared" ref="RII71" si="14447">RII59-RII69</f>
        <v>0</v>
      </c>
      <c r="RIK71" s="1580">
        <f t="shared" ref="RIK71" si="14448">RIK59-RIK69</f>
        <v>0</v>
      </c>
      <c r="RIM71" s="1580">
        <f t="shared" ref="RIM71" si="14449">RIM59-RIM69</f>
        <v>0</v>
      </c>
      <c r="RIO71" s="1580">
        <f t="shared" ref="RIO71" si="14450">RIO59-RIO69</f>
        <v>0</v>
      </c>
      <c r="RIQ71" s="1580">
        <f t="shared" ref="RIQ71" si="14451">RIQ59-RIQ69</f>
        <v>0</v>
      </c>
      <c r="RIS71" s="1580">
        <f t="shared" ref="RIS71" si="14452">RIS59-RIS69</f>
        <v>0</v>
      </c>
      <c r="RIU71" s="1580">
        <f t="shared" ref="RIU71" si="14453">RIU59-RIU69</f>
        <v>0</v>
      </c>
      <c r="RIW71" s="1580">
        <f t="shared" ref="RIW71" si="14454">RIW59-RIW69</f>
        <v>0</v>
      </c>
      <c r="RIY71" s="1580">
        <f t="shared" ref="RIY71" si="14455">RIY59-RIY69</f>
        <v>0</v>
      </c>
      <c r="RJA71" s="1580">
        <f t="shared" ref="RJA71" si="14456">RJA59-RJA69</f>
        <v>0</v>
      </c>
      <c r="RJC71" s="1580">
        <f t="shared" ref="RJC71" si="14457">RJC59-RJC69</f>
        <v>0</v>
      </c>
      <c r="RJE71" s="1580">
        <f t="shared" ref="RJE71" si="14458">RJE59-RJE69</f>
        <v>0</v>
      </c>
      <c r="RJG71" s="1580">
        <f t="shared" ref="RJG71" si="14459">RJG59-RJG69</f>
        <v>0</v>
      </c>
      <c r="RJI71" s="1580">
        <f t="shared" ref="RJI71" si="14460">RJI59-RJI69</f>
        <v>0</v>
      </c>
      <c r="RJK71" s="1580">
        <f t="shared" ref="RJK71" si="14461">RJK59-RJK69</f>
        <v>0</v>
      </c>
      <c r="RJM71" s="1580">
        <f t="shared" ref="RJM71" si="14462">RJM59-RJM69</f>
        <v>0</v>
      </c>
      <c r="RJO71" s="1580">
        <f t="shared" ref="RJO71" si="14463">RJO59-RJO69</f>
        <v>0</v>
      </c>
      <c r="RJQ71" s="1580">
        <f t="shared" ref="RJQ71" si="14464">RJQ59-RJQ69</f>
        <v>0</v>
      </c>
      <c r="RJS71" s="1580">
        <f t="shared" ref="RJS71" si="14465">RJS59-RJS69</f>
        <v>0</v>
      </c>
      <c r="RJU71" s="1580">
        <f t="shared" ref="RJU71" si="14466">RJU59-RJU69</f>
        <v>0</v>
      </c>
      <c r="RJW71" s="1580">
        <f t="shared" ref="RJW71" si="14467">RJW59-RJW69</f>
        <v>0</v>
      </c>
      <c r="RJY71" s="1580">
        <f t="shared" ref="RJY71" si="14468">RJY59-RJY69</f>
        <v>0</v>
      </c>
      <c r="RKA71" s="1580">
        <f t="shared" ref="RKA71" si="14469">RKA59-RKA69</f>
        <v>0</v>
      </c>
      <c r="RKC71" s="1580">
        <f t="shared" ref="RKC71" si="14470">RKC59-RKC69</f>
        <v>0</v>
      </c>
      <c r="RKE71" s="1580">
        <f t="shared" ref="RKE71" si="14471">RKE59-RKE69</f>
        <v>0</v>
      </c>
      <c r="RKG71" s="1580">
        <f t="shared" ref="RKG71" si="14472">RKG59-RKG69</f>
        <v>0</v>
      </c>
      <c r="RKI71" s="1580">
        <f t="shared" ref="RKI71" si="14473">RKI59-RKI69</f>
        <v>0</v>
      </c>
      <c r="RKK71" s="1580">
        <f t="shared" ref="RKK71" si="14474">RKK59-RKK69</f>
        <v>0</v>
      </c>
      <c r="RKM71" s="1580">
        <f t="shared" ref="RKM71" si="14475">RKM59-RKM69</f>
        <v>0</v>
      </c>
      <c r="RKO71" s="1580">
        <f t="shared" ref="RKO71" si="14476">RKO59-RKO69</f>
        <v>0</v>
      </c>
      <c r="RKQ71" s="1580">
        <f t="shared" ref="RKQ71" si="14477">RKQ59-RKQ69</f>
        <v>0</v>
      </c>
      <c r="RKS71" s="1580">
        <f t="shared" ref="RKS71" si="14478">RKS59-RKS69</f>
        <v>0</v>
      </c>
      <c r="RKU71" s="1580">
        <f t="shared" ref="RKU71" si="14479">RKU59-RKU69</f>
        <v>0</v>
      </c>
      <c r="RKW71" s="1580">
        <f t="shared" ref="RKW71" si="14480">RKW59-RKW69</f>
        <v>0</v>
      </c>
      <c r="RKY71" s="1580">
        <f t="shared" ref="RKY71" si="14481">RKY59-RKY69</f>
        <v>0</v>
      </c>
      <c r="RLA71" s="1580">
        <f t="shared" ref="RLA71" si="14482">RLA59-RLA69</f>
        <v>0</v>
      </c>
      <c r="RLC71" s="1580">
        <f t="shared" ref="RLC71" si="14483">RLC59-RLC69</f>
        <v>0</v>
      </c>
      <c r="RLE71" s="1580">
        <f t="shared" ref="RLE71" si="14484">RLE59-RLE69</f>
        <v>0</v>
      </c>
      <c r="RLG71" s="1580">
        <f t="shared" ref="RLG71" si="14485">RLG59-RLG69</f>
        <v>0</v>
      </c>
      <c r="RLI71" s="1580">
        <f t="shared" ref="RLI71" si="14486">RLI59-RLI69</f>
        <v>0</v>
      </c>
      <c r="RLK71" s="1580">
        <f t="shared" ref="RLK71" si="14487">RLK59-RLK69</f>
        <v>0</v>
      </c>
      <c r="RLM71" s="1580">
        <f t="shared" ref="RLM71" si="14488">RLM59-RLM69</f>
        <v>0</v>
      </c>
      <c r="RLO71" s="1580">
        <f t="shared" ref="RLO71" si="14489">RLO59-RLO69</f>
        <v>0</v>
      </c>
      <c r="RLQ71" s="1580">
        <f t="shared" ref="RLQ71" si="14490">RLQ59-RLQ69</f>
        <v>0</v>
      </c>
      <c r="RLS71" s="1580">
        <f t="shared" ref="RLS71" si="14491">RLS59-RLS69</f>
        <v>0</v>
      </c>
      <c r="RLU71" s="1580">
        <f t="shared" ref="RLU71" si="14492">RLU59-RLU69</f>
        <v>0</v>
      </c>
      <c r="RLW71" s="1580">
        <f t="shared" ref="RLW71" si="14493">RLW59-RLW69</f>
        <v>0</v>
      </c>
      <c r="RLY71" s="1580">
        <f t="shared" ref="RLY71" si="14494">RLY59-RLY69</f>
        <v>0</v>
      </c>
      <c r="RMA71" s="1580">
        <f t="shared" ref="RMA71" si="14495">RMA59-RMA69</f>
        <v>0</v>
      </c>
      <c r="RMC71" s="1580">
        <f t="shared" ref="RMC71" si="14496">RMC59-RMC69</f>
        <v>0</v>
      </c>
      <c r="RME71" s="1580">
        <f t="shared" ref="RME71" si="14497">RME59-RME69</f>
        <v>0</v>
      </c>
      <c r="RMG71" s="1580">
        <f t="shared" ref="RMG71" si="14498">RMG59-RMG69</f>
        <v>0</v>
      </c>
      <c r="RMI71" s="1580">
        <f t="shared" ref="RMI71" si="14499">RMI59-RMI69</f>
        <v>0</v>
      </c>
      <c r="RMK71" s="1580">
        <f t="shared" ref="RMK71" si="14500">RMK59-RMK69</f>
        <v>0</v>
      </c>
      <c r="RMM71" s="1580">
        <f t="shared" ref="RMM71" si="14501">RMM59-RMM69</f>
        <v>0</v>
      </c>
      <c r="RMO71" s="1580">
        <f t="shared" ref="RMO71" si="14502">RMO59-RMO69</f>
        <v>0</v>
      </c>
      <c r="RMQ71" s="1580">
        <f t="shared" ref="RMQ71" si="14503">RMQ59-RMQ69</f>
        <v>0</v>
      </c>
      <c r="RMS71" s="1580">
        <f t="shared" ref="RMS71" si="14504">RMS59-RMS69</f>
        <v>0</v>
      </c>
      <c r="RMU71" s="1580">
        <f t="shared" ref="RMU71" si="14505">RMU59-RMU69</f>
        <v>0</v>
      </c>
      <c r="RMW71" s="1580">
        <f t="shared" ref="RMW71" si="14506">RMW59-RMW69</f>
        <v>0</v>
      </c>
      <c r="RMY71" s="1580">
        <f t="shared" ref="RMY71" si="14507">RMY59-RMY69</f>
        <v>0</v>
      </c>
      <c r="RNA71" s="1580">
        <f t="shared" ref="RNA71" si="14508">RNA59-RNA69</f>
        <v>0</v>
      </c>
      <c r="RNC71" s="1580">
        <f t="shared" ref="RNC71" si="14509">RNC59-RNC69</f>
        <v>0</v>
      </c>
      <c r="RNE71" s="1580">
        <f t="shared" ref="RNE71" si="14510">RNE59-RNE69</f>
        <v>0</v>
      </c>
      <c r="RNG71" s="1580">
        <f t="shared" ref="RNG71" si="14511">RNG59-RNG69</f>
        <v>0</v>
      </c>
      <c r="RNI71" s="1580">
        <f t="shared" ref="RNI71" si="14512">RNI59-RNI69</f>
        <v>0</v>
      </c>
      <c r="RNK71" s="1580">
        <f t="shared" ref="RNK71" si="14513">RNK59-RNK69</f>
        <v>0</v>
      </c>
      <c r="RNM71" s="1580">
        <f t="shared" ref="RNM71" si="14514">RNM59-RNM69</f>
        <v>0</v>
      </c>
      <c r="RNO71" s="1580">
        <f t="shared" ref="RNO71" si="14515">RNO59-RNO69</f>
        <v>0</v>
      </c>
      <c r="RNQ71" s="1580">
        <f t="shared" ref="RNQ71" si="14516">RNQ59-RNQ69</f>
        <v>0</v>
      </c>
      <c r="RNS71" s="1580">
        <f t="shared" ref="RNS71" si="14517">RNS59-RNS69</f>
        <v>0</v>
      </c>
      <c r="RNU71" s="1580">
        <f t="shared" ref="RNU71" si="14518">RNU59-RNU69</f>
        <v>0</v>
      </c>
      <c r="RNW71" s="1580">
        <f t="shared" ref="RNW71" si="14519">RNW59-RNW69</f>
        <v>0</v>
      </c>
      <c r="RNY71" s="1580">
        <f t="shared" ref="RNY71" si="14520">RNY59-RNY69</f>
        <v>0</v>
      </c>
      <c r="ROA71" s="1580">
        <f t="shared" ref="ROA71" si="14521">ROA59-ROA69</f>
        <v>0</v>
      </c>
      <c r="ROC71" s="1580">
        <f t="shared" ref="ROC71" si="14522">ROC59-ROC69</f>
        <v>0</v>
      </c>
      <c r="ROE71" s="1580">
        <f t="shared" ref="ROE71" si="14523">ROE59-ROE69</f>
        <v>0</v>
      </c>
      <c r="ROG71" s="1580">
        <f t="shared" ref="ROG71" si="14524">ROG59-ROG69</f>
        <v>0</v>
      </c>
      <c r="ROI71" s="1580">
        <f t="shared" ref="ROI71" si="14525">ROI59-ROI69</f>
        <v>0</v>
      </c>
      <c r="ROK71" s="1580">
        <f t="shared" ref="ROK71" si="14526">ROK59-ROK69</f>
        <v>0</v>
      </c>
      <c r="ROM71" s="1580">
        <f t="shared" ref="ROM71" si="14527">ROM59-ROM69</f>
        <v>0</v>
      </c>
      <c r="ROO71" s="1580">
        <f t="shared" ref="ROO71" si="14528">ROO59-ROO69</f>
        <v>0</v>
      </c>
      <c r="ROQ71" s="1580">
        <f t="shared" ref="ROQ71" si="14529">ROQ59-ROQ69</f>
        <v>0</v>
      </c>
      <c r="ROS71" s="1580">
        <f t="shared" ref="ROS71" si="14530">ROS59-ROS69</f>
        <v>0</v>
      </c>
      <c r="ROU71" s="1580">
        <f t="shared" ref="ROU71" si="14531">ROU59-ROU69</f>
        <v>0</v>
      </c>
      <c r="ROW71" s="1580">
        <f t="shared" ref="ROW71" si="14532">ROW59-ROW69</f>
        <v>0</v>
      </c>
      <c r="ROY71" s="1580">
        <f t="shared" ref="ROY71" si="14533">ROY59-ROY69</f>
        <v>0</v>
      </c>
      <c r="RPA71" s="1580">
        <f t="shared" ref="RPA71" si="14534">RPA59-RPA69</f>
        <v>0</v>
      </c>
      <c r="RPC71" s="1580">
        <f t="shared" ref="RPC71" si="14535">RPC59-RPC69</f>
        <v>0</v>
      </c>
      <c r="RPE71" s="1580">
        <f t="shared" ref="RPE71" si="14536">RPE59-RPE69</f>
        <v>0</v>
      </c>
      <c r="RPG71" s="1580">
        <f t="shared" ref="RPG71" si="14537">RPG59-RPG69</f>
        <v>0</v>
      </c>
      <c r="RPI71" s="1580">
        <f t="shared" ref="RPI71" si="14538">RPI59-RPI69</f>
        <v>0</v>
      </c>
      <c r="RPK71" s="1580">
        <f t="shared" ref="RPK71" si="14539">RPK59-RPK69</f>
        <v>0</v>
      </c>
      <c r="RPM71" s="1580">
        <f t="shared" ref="RPM71" si="14540">RPM59-RPM69</f>
        <v>0</v>
      </c>
      <c r="RPO71" s="1580">
        <f t="shared" ref="RPO71" si="14541">RPO59-RPO69</f>
        <v>0</v>
      </c>
      <c r="RPQ71" s="1580">
        <f t="shared" ref="RPQ71" si="14542">RPQ59-RPQ69</f>
        <v>0</v>
      </c>
      <c r="RPS71" s="1580">
        <f t="shared" ref="RPS71" si="14543">RPS59-RPS69</f>
        <v>0</v>
      </c>
      <c r="RPU71" s="1580">
        <f t="shared" ref="RPU71" si="14544">RPU59-RPU69</f>
        <v>0</v>
      </c>
      <c r="RPW71" s="1580">
        <f t="shared" ref="RPW71" si="14545">RPW59-RPW69</f>
        <v>0</v>
      </c>
      <c r="RPY71" s="1580">
        <f t="shared" ref="RPY71" si="14546">RPY59-RPY69</f>
        <v>0</v>
      </c>
      <c r="RQA71" s="1580">
        <f t="shared" ref="RQA71" si="14547">RQA59-RQA69</f>
        <v>0</v>
      </c>
      <c r="RQC71" s="1580">
        <f t="shared" ref="RQC71" si="14548">RQC59-RQC69</f>
        <v>0</v>
      </c>
      <c r="RQE71" s="1580">
        <f t="shared" ref="RQE71" si="14549">RQE59-RQE69</f>
        <v>0</v>
      </c>
      <c r="RQG71" s="1580">
        <f t="shared" ref="RQG71" si="14550">RQG59-RQG69</f>
        <v>0</v>
      </c>
      <c r="RQI71" s="1580">
        <f t="shared" ref="RQI71" si="14551">RQI59-RQI69</f>
        <v>0</v>
      </c>
      <c r="RQK71" s="1580">
        <f t="shared" ref="RQK71" si="14552">RQK59-RQK69</f>
        <v>0</v>
      </c>
      <c r="RQM71" s="1580">
        <f t="shared" ref="RQM71" si="14553">RQM59-RQM69</f>
        <v>0</v>
      </c>
      <c r="RQO71" s="1580">
        <f t="shared" ref="RQO71" si="14554">RQO59-RQO69</f>
        <v>0</v>
      </c>
      <c r="RQQ71" s="1580">
        <f t="shared" ref="RQQ71" si="14555">RQQ59-RQQ69</f>
        <v>0</v>
      </c>
      <c r="RQS71" s="1580">
        <f t="shared" ref="RQS71" si="14556">RQS59-RQS69</f>
        <v>0</v>
      </c>
      <c r="RQU71" s="1580">
        <f t="shared" ref="RQU71" si="14557">RQU59-RQU69</f>
        <v>0</v>
      </c>
      <c r="RQW71" s="1580">
        <f t="shared" ref="RQW71" si="14558">RQW59-RQW69</f>
        <v>0</v>
      </c>
      <c r="RQY71" s="1580">
        <f t="shared" ref="RQY71" si="14559">RQY59-RQY69</f>
        <v>0</v>
      </c>
      <c r="RRA71" s="1580">
        <f t="shared" ref="RRA71" si="14560">RRA59-RRA69</f>
        <v>0</v>
      </c>
      <c r="RRC71" s="1580">
        <f t="shared" ref="RRC71" si="14561">RRC59-RRC69</f>
        <v>0</v>
      </c>
      <c r="RRE71" s="1580">
        <f t="shared" ref="RRE71" si="14562">RRE59-RRE69</f>
        <v>0</v>
      </c>
      <c r="RRG71" s="1580">
        <f t="shared" ref="RRG71" si="14563">RRG59-RRG69</f>
        <v>0</v>
      </c>
      <c r="RRI71" s="1580">
        <f t="shared" ref="RRI71" si="14564">RRI59-RRI69</f>
        <v>0</v>
      </c>
      <c r="RRK71" s="1580">
        <f t="shared" ref="RRK71" si="14565">RRK59-RRK69</f>
        <v>0</v>
      </c>
      <c r="RRM71" s="1580">
        <f t="shared" ref="RRM71" si="14566">RRM59-RRM69</f>
        <v>0</v>
      </c>
      <c r="RRO71" s="1580">
        <f t="shared" ref="RRO71" si="14567">RRO59-RRO69</f>
        <v>0</v>
      </c>
      <c r="RRQ71" s="1580">
        <f t="shared" ref="RRQ71" si="14568">RRQ59-RRQ69</f>
        <v>0</v>
      </c>
      <c r="RRS71" s="1580">
        <f t="shared" ref="RRS71" si="14569">RRS59-RRS69</f>
        <v>0</v>
      </c>
      <c r="RRU71" s="1580">
        <f t="shared" ref="RRU71" si="14570">RRU59-RRU69</f>
        <v>0</v>
      </c>
      <c r="RRW71" s="1580">
        <f t="shared" ref="RRW71" si="14571">RRW59-RRW69</f>
        <v>0</v>
      </c>
      <c r="RRY71" s="1580">
        <f t="shared" ref="RRY71" si="14572">RRY59-RRY69</f>
        <v>0</v>
      </c>
      <c r="RSA71" s="1580">
        <f t="shared" ref="RSA71" si="14573">RSA59-RSA69</f>
        <v>0</v>
      </c>
      <c r="RSC71" s="1580">
        <f t="shared" ref="RSC71" si="14574">RSC59-RSC69</f>
        <v>0</v>
      </c>
      <c r="RSE71" s="1580">
        <f t="shared" ref="RSE71" si="14575">RSE59-RSE69</f>
        <v>0</v>
      </c>
      <c r="RSG71" s="1580">
        <f t="shared" ref="RSG71" si="14576">RSG59-RSG69</f>
        <v>0</v>
      </c>
      <c r="RSI71" s="1580">
        <f t="shared" ref="RSI71" si="14577">RSI59-RSI69</f>
        <v>0</v>
      </c>
      <c r="RSK71" s="1580">
        <f t="shared" ref="RSK71" si="14578">RSK59-RSK69</f>
        <v>0</v>
      </c>
      <c r="RSM71" s="1580">
        <f t="shared" ref="RSM71" si="14579">RSM59-RSM69</f>
        <v>0</v>
      </c>
      <c r="RSO71" s="1580">
        <f t="shared" ref="RSO71" si="14580">RSO59-RSO69</f>
        <v>0</v>
      </c>
      <c r="RSQ71" s="1580">
        <f t="shared" ref="RSQ71" si="14581">RSQ59-RSQ69</f>
        <v>0</v>
      </c>
      <c r="RSS71" s="1580">
        <f t="shared" ref="RSS71" si="14582">RSS59-RSS69</f>
        <v>0</v>
      </c>
      <c r="RSU71" s="1580">
        <f t="shared" ref="RSU71" si="14583">RSU59-RSU69</f>
        <v>0</v>
      </c>
      <c r="RSW71" s="1580">
        <f t="shared" ref="RSW71" si="14584">RSW59-RSW69</f>
        <v>0</v>
      </c>
      <c r="RSY71" s="1580">
        <f t="shared" ref="RSY71" si="14585">RSY59-RSY69</f>
        <v>0</v>
      </c>
      <c r="RTA71" s="1580">
        <f t="shared" ref="RTA71" si="14586">RTA59-RTA69</f>
        <v>0</v>
      </c>
      <c r="RTC71" s="1580">
        <f t="shared" ref="RTC71" si="14587">RTC59-RTC69</f>
        <v>0</v>
      </c>
      <c r="RTE71" s="1580">
        <f t="shared" ref="RTE71" si="14588">RTE59-RTE69</f>
        <v>0</v>
      </c>
      <c r="RTG71" s="1580">
        <f t="shared" ref="RTG71" si="14589">RTG59-RTG69</f>
        <v>0</v>
      </c>
      <c r="RTI71" s="1580">
        <f t="shared" ref="RTI71" si="14590">RTI59-RTI69</f>
        <v>0</v>
      </c>
      <c r="RTK71" s="1580">
        <f t="shared" ref="RTK71" si="14591">RTK59-RTK69</f>
        <v>0</v>
      </c>
      <c r="RTM71" s="1580">
        <f t="shared" ref="RTM71" si="14592">RTM59-RTM69</f>
        <v>0</v>
      </c>
      <c r="RTO71" s="1580">
        <f t="shared" ref="RTO71" si="14593">RTO59-RTO69</f>
        <v>0</v>
      </c>
      <c r="RTQ71" s="1580">
        <f t="shared" ref="RTQ71" si="14594">RTQ59-RTQ69</f>
        <v>0</v>
      </c>
      <c r="RTS71" s="1580">
        <f t="shared" ref="RTS71" si="14595">RTS59-RTS69</f>
        <v>0</v>
      </c>
      <c r="RTU71" s="1580">
        <f t="shared" ref="RTU71" si="14596">RTU59-RTU69</f>
        <v>0</v>
      </c>
      <c r="RTW71" s="1580">
        <f t="shared" ref="RTW71" si="14597">RTW59-RTW69</f>
        <v>0</v>
      </c>
      <c r="RTY71" s="1580">
        <f t="shared" ref="RTY71" si="14598">RTY59-RTY69</f>
        <v>0</v>
      </c>
      <c r="RUA71" s="1580">
        <f t="shared" ref="RUA71" si="14599">RUA59-RUA69</f>
        <v>0</v>
      </c>
      <c r="RUC71" s="1580">
        <f t="shared" ref="RUC71" si="14600">RUC59-RUC69</f>
        <v>0</v>
      </c>
      <c r="RUE71" s="1580">
        <f t="shared" ref="RUE71" si="14601">RUE59-RUE69</f>
        <v>0</v>
      </c>
      <c r="RUG71" s="1580">
        <f t="shared" ref="RUG71" si="14602">RUG59-RUG69</f>
        <v>0</v>
      </c>
      <c r="RUI71" s="1580">
        <f t="shared" ref="RUI71" si="14603">RUI59-RUI69</f>
        <v>0</v>
      </c>
      <c r="RUK71" s="1580">
        <f t="shared" ref="RUK71" si="14604">RUK59-RUK69</f>
        <v>0</v>
      </c>
      <c r="RUM71" s="1580">
        <f t="shared" ref="RUM71" si="14605">RUM59-RUM69</f>
        <v>0</v>
      </c>
      <c r="RUO71" s="1580">
        <f t="shared" ref="RUO71" si="14606">RUO59-RUO69</f>
        <v>0</v>
      </c>
      <c r="RUQ71" s="1580">
        <f t="shared" ref="RUQ71" si="14607">RUQ59-RUQ69</f>
        <v>0</v>
      </c>
      <c r="RUS71" s="1580">
        <f t="shared" ref="RUS71" si="14608">RUS59-RUS69</f>
        <v>0</v>
      </c>
      <c r="RUU71" s="1580">
        <f t="shared" ref="RUU71" si="14609">RUU59-RUU69</f>
        <v>0</v>
      </c>
      <c r="RUW71" s="1580">
        <f t="shared" ref="RUW71" si="14610">RUW59-RUW69</f>
        <v>0</v>
      </c>
      <c r="RUY71" s="1580">
        <f t="shared" ref="RUY71" si="14611">RUY59-RUY69</f>
        <v>0</v>
      </c>
      <c r="RVA71" s="1580">
        <f t="shared" ref="RVA71" si="14612">RVA59-RVA69</f>
        <v>0</v>
      </c>
      <c r="RVC71" s="1580">
        <f t="shared" ref="RVC71" si="14613">RVC59-RVC69</f>
        <v>0</v>
      </c>
      <c r="RVE71" s="1580">
        <f t="shared" ref="RVE71" si="14614">RVE59-RVE69</f>
        <v>0</v>
      </c>
      <c r="RVG71" s="1580">
        <f t="shared" ref="RVG71" si="14615">RVG59-RVG69</f>
        <v>0</v>
      </c>
      <c r="RVI71" s="1580">
        <f t="shared" ref="RVI71" si="14616">RVI59-RVI69</f>
        <v>0</v>
      </c>
      <c r="RVK71" s="1580">
        <f t="shared" ref="RVK71" si="14617">RVK59-RVK69</f>
        <v>0</v>
      </c>
      <c r="RVM71" s="1580">
        <f t="shared" ref="RVM71" si="14618">RVM59-RVM69</f>
        <v>0</v>
      </c>
      <c r="RVO71" s="1580">
        <f t="shared" ref="RVO71" si="14619">RVO59-RVO69</f>
        <v>0</v>
      </c>
      <c r="RVQ71" s="1580">
        <f t="shared" ref="RVQ71" si="14620">RVQ59-RVQ69</f>
        <v>0</v>
      </c>
      <c r="RVS71" s="1580">
        <f t="shared" ref="RVS71" si="14621">RVS59-RVS69</f>
        <v>0</v>
      </c>
      <c r="RVU71" s="1580">
        <f t="shared" ref="RVU71" si="14622">RVU59-RVU69</f>
        <v>0</v>
      </c>
      <c r="RVW71" s="1580">
        <f t="shared" ref="RVW71" si="14623">RVW59-RVW69</f>
        <v>0</v>
      </c>
      <c r="RVY71" s="1580">
        <f t="shared" ref="RVY71" si="14624">RVY59-RVY69</f>
        <v>0</v>
      </c>
      <c r="RWA71" s="1580">
        <f t="shared" ref="RWA71" si="14625">RWA59-RWA69</f>
        <v>0</v>
      </c>
      <c r="RWC71" s="1580">
        <f t="shared" ref="RWC71" si="14626">RWC59-RWC69</f>
        <v>0</v>
      </c>
      <c r="RWE71" s="1580">
        <f t="shared" ref="RWE71" si="14627">RWE59-RWE69</f>
        <v>0</v>
      </c>
      <c r="RWG71" s="1580">
        <f t="shared" ref="RWG71" si="14628">RWG59-RWG69</f>
        <v>0</v>
      </c>
      <c r="RWI71" s="1580">
        <f t="shared" ref="RWI71" si="14629">RWI59-RWI69</f>
        <v>0</v>
      </c>
      <c r="RWK71" s="1580">
        <f t="shared" ref="RWK71" si="14630">RWK59-RWK69</f>
        <v>0</v>
      </c>
      <c r="RWM71" s="1580">
        <f t="shared" ref="RWM71" si="14631">RWM59-RWM69</f>
        <v>0</v>
      </c>
      <c r="RWO71" s="1580">
        <f t="shared" ref="RWO71" si="14632">RWO59-RWO69</f>
        <v>0</v>
      </c>
      <c r="RWQ71" s="1580">
        <f t="shared" ref="RWQ71" si="14633">RWQ59-RWQ69</f>
        <v>0</v>
      </c>
      <c r="RWS71" s="1580">
        <f t="shared" ref="RWS71" si="14634">RWS59-RWS69</f>
        <v>0</v>
      </c>
      <c r="RWU71" s="1580">
        <f t="shared" ref="RWU71" si="14635">RWU59-RWU69</f>
        <v>0</v>
      </c>
      <c r="RWW71" s="1580">
        <f t="shared" ref="RWW71" si="14636">RWW59-RWW69</f>
        <v>0</v>
      </c>
      <c r="RWY71" s="1580">
        <f t="shared" ref="RWY71" si="14637">RWY59-RWY69</f>
        <v>0</v>
      </c>
      <c r="RXA71" s="1580">
        <f t="shared" ref="RXA71" si="14638">RXA59-RXA69</f>
        <v>0</v>
      </c>
      <c r="RXC71" s="1580">
        <f t="shared" ref="RXC71" si="14639">RXC59-RXC69</f>
        <v>0</v>
      </c>
      <c r="RXE71" s="1580">
        <f t="shared" ref="RXE71" si="14640">RXE59-RXE69</f>
        <v>0</v>
      </c>
      <c r="RXG71" s="1580">
        <f t="shared" ref="RXG71" si="14641">RXG59-RXG69</f>
        <v>0</v>
      </c>
      <c r="RXI71" s="1580">
        <f t="shared" ref="RXI71" si="14642">RXI59-RXI69</f>
        <v>0</v>
      </c>
      <c r="RXK71" s="1580">
        <f t="shared" ref="RXK71" si="14643">RXK59-RXK69</f>
        <v>0</v>
      </c>
      <c r="RXM71" s="1580">
        <f t="shared" ref="RXM71" si="14644">RXM59-RXM69</f>
        <v>0</v>
      </c>
      <c r="RXO71" s="1580">
        <f t="shared" ref="RXO71" si="14645">RXO59-RXO69</f>
        <v>0</v>
      </c>
      <c r="RXQ71" s="1580">
        <f t="shared" ref="RXQ71" si="14646">RXQ59-RXQ69</f>
        <v>0</v>
      </c>
      <c r="RXS71" s="1580">
        <f t="shared" ref="RXS71" si="14647">RXS59-RXS69</f>
        <v>0</v>
      </c>
      <c r="RXU71" s="1580">
        <f t="shared" ref="RXU71" si="14648">RXU59-RXU69</f>
        <v>0</v>
      </c>
      <c r="RXW71" s="1580">
        <f t="shared" ref="RXW71" si="14649">RXW59-RXW69</f>
        <v>0</v>
      </c>
      <c r="RXY71" s="1580">
        <f t="shared" ref="RXY71" si="14650">RXY59-RXY69</f>
        <v>0</v>
      </c>
      <c r="RYA71" s="1580">
        <f t="shared" ref="RYA71" si="14651">RYA59-RYA69</f>
        <v>0</v>
      </c>
      <c r="RYC71" s="1580">
        <f t="shared" ref="RYC71" si="14652">RYC59-RYC69</f>
        <v>0</v>
      </c>
      <c r="RYE71" s="1580">
        <f t="shared" ref="RYE71" si="14653">RYE59-RYE69</f>
        <v>0</v>
      </c>
      <c r="RYG71" s="1580">
        <f t="shared" ref="RYG71" si="14654">RYG59-RYG69</f>
        <v>0</v>
      </c>
      <c r="RYI71" s="1580">
        <f t="shared" ref="RYI71" si="14655">RYI59-RYI69</f>
        <v>0</v>
      </c>
      <c r="RYK71" s="1580">
        <f t="shared" ref="RYK71" si="14656">RYK59-RYK69</f>
        <v>0</v>
      </c>
      <c r="RYM71" s="1580">
        <f t="shared" ref="RYM71" si="14657">RYM59-RYM69</f>
        <v>0</v>
      </c>
      <c r="RYO71" s="1580">
        <f t="shared" ref="RYO71" si="14658">RYO59-RYO69</f>
        <v>0</v>
      </c>
      <c r="RYQ71" s="1580">
        <f t="shared" ref="RYQ71" si="14659">RYQ59-RYQ69</f>
        <v>0</v>
      </c>
      <c r="RYS71" s="1580">
        <f t="shared" ref="RYS71" si="14660">RYS59-RYS69</f>
        <v>0</v>
      </c>
      <c r="RYU71" s="1580">
        <f t="shared" ref="RYU71" si="14661">RYU59-RYU69</f>
        <v>0</v>
      </c>
      <c r="RYW71" s="1580">
        <f t="shared" ref="RYW71" si="14662">RYW59-RYW69</f>
        <v>0</v>
      </c>
      <c r="RYY71" s="1580">
        <f t="shared" ref="RYY71" si="14663">RYY59-RYY69</f>
        <v>0</v>
      </c>
      <c r="RZA71" s="1580">
        <f t="shared" ref="RZA71" si="14664">RZA59-RZA69</f>
        <v>0</v>
      </c>
      <c r="RZC71" s="1580">
        <f t="shared" ref="RZC71" si="14665">RZC59-RZC69</f>
        <v>0</v>
      </c>
      <c r="RZE71" s="1580">
        <f t="shared" ref="RZE71" si="14666">RZE59-RZE69</f>
        <v>0</v>
      </c>
      <c r="RZG71" s="1580">
        <f t="shared" ref="RZG71" si="14667">RZG59-RZG69</f>
        <v>0</v>
      </c>
      <c r="RZI71" s="1580">
        <f t="shared" ref="RZI71" si="14668">RZI59-RZI69</f>
        <v>0</v>
      </c>
      <c r="RZK71" s="1580">
        <f t="shared" ref="RZK71" si="14669">RZK59-RZK69</f>
        <v>0</v>
      </c>
      <c r="RZM71" s="1580">
        <f t="shared" ref="RZM71" si="14670">RZM59-RZM69</f>
        <v>0</v>
      </c>
      <c r="RZO71" s="1580">
        <f t="shared" ref="RZO71" si="14671">RZO59-RZO69</f>
        <v>0</v>
      </c>
      <c r="RZQ71" s="1580">
        <f t="shared" ref="RZQ71" si="14672">RZQ59-RZQ69</f>
        <v>0</v>
      </c>
      <c r="RZS71" s="1580">
        <f t="shared" ref="RZS71" si="14673">RZS59-RZS69</f>
        <v>0</v>
      </c>
      <c r="RZU71" s="1580">
        <f t="shared" ref="RZU71" si="14674">RZU59-RZU69</f>
        <v>0</v>
      </c>
      <c r="RZW71" s="1580">
        <f t="shared" ref="RZW71" si="14675">RZW59-RZW69</f>
        <v>0</v>
      </c>
      <c r="RZY71" s="1580">
        <f t="shared" ref="RZY71" si="14676">RZY59-RZY69</f>
        <v>0</v>
      </c>
      <c r="SAA71" s="1580">
        <f t="shared" ref="SAA71" si="14677">SAA59-SAA69</f>
        <v>0</v>
      </c>
      <c r="SAC71" s="1580">
        <f t="shared" ref="SAC71" si="14678">SAC59-SAC69</f>
        <v>0</v>
      </c>
      <c r="SAE71" s="1580">
        <f t="shared" ref="SAE71" si="14679">SAE59-SAE69</f>
        <v>0</v>
      </c>
      <c r="SAG71" s="1580">
        <f t="shared" ref="SAG71" si="14680">SAG59-SAG69</f>
        <v>0</v>
      </c>
      <c r="SAI71" s="1580">
        <f t="shared" ref="SAI71" si="14681">SAI59-SAI69</f>
        <v>0</v>
      </c>
      <c r="SAK71" s="1580">
        <f t="shared" ref="SAK71" si="14682">SAK59-SAK69</f>
        <v>0</v>
      </c>
      <c r="SAM71" s="1580">
        <f t="shared" ref="SAM71" si="14683">SAM59-SAM69</f>
        <v>0</v>
      </c>
      <c r="SAO71" s="1580">
        <f t="shared" ref="SAO71" si="14684">SAO59-SAO69</f>
        <v>0</v>
      </c>
      <c r="SAQ71" s="1580">
        <f t="shared" ref="SAQ71" si="14685">SAQ59-SAQ69</f>
        <v>0</v>
      </c>
      <c r="SAS71" s="1580">
        <f t="shared" ref="SAS71" si="14686">SAS59-SAS69</f>
        <v>0</v>
      </c>
      <c r="SAU71" s="1580">
        <f t="shared" ref="SAU71" si="14687">SAU59-SAU69</f>
        <v>0</v>
      </c>
      <c r="SAW71" s="1580">
        <f t="shared" ref="SAW71" si="14688">SAW59-SAW69</f>
        <v>0</v>
      </c>
      <c r="SAY71" s="1580">
        <f t="shared" ref="SAY71" si="14689">SAY59-SAY69</f>
        <v>0</v>
      </c>
      <c r="SBA71" s="1580">
        <f t="shared" ref="SBA71" si="14690">SBA59-SBA69</f>
        <v>0</v>
      </c>
      <c r="SBC71" s="1580">
        <f t="shared" ref="SBC71" si="14691">SBC59-SBC69</f>
        <v>0</v>
      </c>
      <c r="SBE71" s="1580">
        <f t="shared" ref="SBE71" si="14692">SBE59-SBE69</f>
        <v>0</v>
      </c>
      <c r="SBG71" s="1580">
        <f t="shared" ref="SBG71" si="14693">SBG59-SBG69</f>
        <v>0</v>
      </c>
      <c r="SBI71" s="1580">
        <f t="shared" ref="SBI71" si="14694">SBI59-SBI69</f>
        <v>0</v>
      </c>
      <c r="SBK71" s="1580">
        <f t="shared" ref="SBK71" si="14695">SBK59-SBK69</f>
        <v>0</v>
      </c>
      <c r="SBM71" s="1580">
        <f t="shared" ref="SBM71" si="14696">SBM59-SBM69</f>
        <v>0</v>
      </c>
      <c r="SBO71" s="1580">
        <f t="shared" ref="SBO71" si="14697">SBO59-SBO69</f>
        <v>0</v>
      </c>
      <c r="SBQ71" s="1580">
        <f t="shared" ref="SBQ71" si="14698">SBQ59-SBQ69</f>
        <v>0</v>
      </c>
      <c r="SBS71" s="1580">
        <f t="shared" ref="SBS71" si="14699">SBS59-SBS69</f>
        <v>0</v>
      </c>
      <c r="SBU71" s="1580">
        <f t="shared" ref="SBU71" si="14700">SBU59-SBU69</f>
        <v>0</v>
      </c>
      <c r="SBW71" s="1580">
        <f t="shared" ref="SBW71" si="14701">SBW59-SBW69</f>
        <v>0</v>
      </c>
      <c r="SBY71" s="1580">
        <f t="shared" ref="SBY71" si="14702">SBY59-SBY69</f>
        <v>0</v>
      </c>
      <c r="SCA71" s="1580">
        <f t="shared" ref="SCA71" si="14703">SCA59-SCA69</f>
        <v>0</v>
      </c>
      <c r="SCC71" s="1580">
        <f t="shared" ref="SCC71" si="14704">SCC59-SCC69</f>
        <v>0</v>
      </c>
      <c r="SCE71" s="1580">
        <f t="shared" ref="SCE71" si="14705">SCE59-SCE69</f>
        <v>0</v>
      </c>
      <c r="SCG71" s="1580">
        <f t="shared" ref="SCG71" si="14706">SCG59-SCG69</f>
        <v>0</v>
      </c>
      <c r="SCI71" s="1580">
        <f t="shared" ref="SCI71" si="14707">SCI59-SCI69</f>
        <v>0</v>
      </c>
      <c r="SCK71" s="1580">
        <f t="shared" ref="SCK71" si="14708">SCK59-SCK69</f>
        <v>0</v>
      </c>
      <c r="SCM71" s="1580">
        <f t="shared" ref="SCM71" si="14709">SCM59-SCM69</f>
        <v>0</v>
      </c>
      <c r="SCO71" s="1580">
        <f t="shared" ref="SCO71" si="14710">SCO59-SCO69</f>
        <v>0</v>
      </c>
      <c r="SCQ71" s="1580">
        <f t="shared" ref="SCQ71" si="14711">SCQ59-SCQ69</f>
        <v>0</v>
      </c>
      <c r="SCS71" s="1580">
        <f t="shared" ref="SCS71" si="14712">SCS59-SCS69</f>
        <v>0</v>
      </c>
      <c r="SCU71" s="1580">
        <f t="shared" ref="SCU71" si="14713">SCU59-SCU69</f>
        <v>0</v>
      </c>
      <c r="SCW71" s="1580">
        <f t="shared" ref="SCW71" si="14714">SCW59-SCW69</f>
        <v>0</v>
      </c>
      <c r="SCY71" s="1580">
        <f t="shared" ref="SCY71" si="14715">SCY59-SCY69</f>
        <v>0</v>
      </c>
      <c r="SDA71" s="1580">
        <f t="shared" ref="SDA71" si="14716">SDA59-SDA69</f>
        <v>0</v>
      </c>
      <c r="SDC71" s="1580">
        <f t="shared" ref="SDC71" si="14717">SDC59-SDC69</f>
        <v>0</v>
      </c>
      <c r="SDE71" s="1580">
        <f t="shared" ref="SDE71" si="14718">SDE59-SDE69</f>
        <v>0</v>
      </c>
      <c r="SDG71" s="1580">
        <f t="shared" ref="SDG71" si="14719">SDG59-SDG69</f>
        <v>0</v>
      </c>
      <c r="SDI71" s="1580">
        <f t="shared" ref="SDI71" si="14720">SDI59-SDI69</f>
        <v>0</v>
      </c>
      <c r="SDK71" s="1580">
        <f t="shared" ref="SDK71" si="14721">SDK59-SDK69</f>
        <v>0</v>
      </c>
      <c r="SDM71" s="1580">
        <f t="shared" ref="SDM71" si="14722">SDM59-SDM69</f>
        <v>0</v>
      </c>
      <c r="SDO71" s="1580">
        <f t="shared" ref="SDO71" si="14723">SDO59-SDO69</f>
        <v>0</v>
      </c>
      <c r="SDQ71" s="1580">
        <f t="shared" ref="SDQ71" si="14724">SDQ59-SDQ69</f>
        <v>0</v>
      </c>
      <c r="SDS71" s="1580">
        <f t="shared" ref="SDS71" si="14725">SDS59-SDS69</f>
        <v>0</v>
      </c>
      <c r="SDU71" s="1580">
        <f t="shared" ref="SDU71" si="14726">SDU59-SDU69</f>
        <v>0</v>
      </c>
      <c r="SDW71" s="1580">
        <f t="shared" ref="SDW71" si="14727">SDW59-SDW69</f>
        <v>0</v>
      </c>
      <c r="SDY71" s="1580">
        <f t="shared" ref="SDY71" si="14728">SDY59-SDY69</f>
        <v>0</v>
      </c>
      <c r="SEA71" s="1580">
        <f t="shared" ref="SEA71" si="14729">SEA59-SEA69</f>
        <v>0</v>
      </c>
      <c r="SEC71" s="1580">
        <f t="shared" ref="SEC71" si="14730">SEC59-SEC69</f>
        <v>0</v>
      </c>
      <c r="SEE71" s="1580">
        <f t="shared" ref="SEE71" si="14731">SEE59-SEE69</f>
        <v>0</v>
      </c>
      <c r="SEG71" s="1580">
        <f t="shared" ref="SEG71" si="14732">SEG59-SEG69</f>
        <v>0</v>
      </c>
      <c r="SEI71" s="1580">
        <f t="shared" ref="SEI71" si="14733">SEI59-SEI69</f>
        <v>0</v>
      </c>
      <c r="SEK71" s="1580">
        <f t="shared" ref="SEK71" si="14734">SEK59-SEK69</f>
        <v>0</v>
      </c>
      <c r="SEM71" s="1580">
        <f t="shared" ref="SEM71" si="14735">SEM59-SEM69</f>
        <v>0</v>
      </c>
      <c r="SEO71" s="1580">
        <f t="shared" ref="SEO71" si="14736">SEO59-SEO69</f>
        <v>0</v>
      </c>
      <c r="SEQ71" s="1580">
        <f t="shared" ref="SEQ71" si="14737">SEQ59-SEQ69</f>
        <v>0</v>
      </c>
      <c r="SES71" s="1580">
        <f t="shared" ref="SES71" si="14738">SES59-SES69</f>
        <v>0</v>
      </c>
      <c r="SEU71" s="1580">
        <f t="shared" ref="SEU71" si="14739">SEU59-SEU69</f>
        <v>0</v>
      </c>
      <c r="SEW71" s="1580">
        <f t="shared" ref="SEW71" si="14740">SEW59-SEW69</f>
        <v>0</v>
      </c>
      <c r="SEY71" s="1580">
        <f t="shared" ref="SEY71" si="14741">SEY59-SEY69</f>
        <v>0</v>
      </c>
      <c r="SFA71" s="1580">
        <f t="shared" ref="SFA71" si="14742">SFA59-SFA69</f>
        <v>0</v>
      </c>
      <c r="SFC71" s="1580">
        <f t="shared" ref="SFC71" si="14743">SFC59-SFC69</f>
        <v>0</v>
      </c>
      <c r="SFE71" s="1580">
        <f t="shared" ref="SFE71" si="14744">SFE59-SFE69</f>
        <v>0</v>
      </c>
      <c r="SFG71" s="1580">
        <f t="shared" ref="SFG71" si="14745">SFG59-SFG69</f>
        <v>0</v>
      </c>
      <c r="SFI71" s="1580">
        <f t="shared" ref="SFI71" si="14746">SFI59-SFI69</f>
        <v>0</v>
      </c>
      <c r="SFK71" s="1580">
        <f t="shared" ref="SFK71" si="14747">SFK59-SFK69</f>
        <v>0</v>
      </c>
      <c r="SFM71" s="1580">
        <f t="shared" ref="SFM71" si="14748">SFM59-SFM69</f>
        <v>0</v>
      </c>
      <c r="SFO71" s="1580">
        <f t="shared" ref="SFO71" si="14749">SFO59-SFO69</f>
        <v>0</v>
      </c>
      <c r="SFQ71" s="1580">
        <f t="shared" ref="SFQ71" si="14750">SFQ59-SFQ69</f>
        <v>0</v>
      </c>
      <c r="SFS71" s="1580">
        <f t="shared" ref="SFS71" si="14751">SFS59-SFS69</f>
        <v>0</v>
      </c>
      <c r="SFU71" s="1580">
        <f t="shared" ref="SFU71" si="14752">SFU59-SFU69</f>
        <v>0</v>
      </c>
      <c r="SFW71" s="1580">
        <f t="shared" ref="SFW71" si="14753">SFW59-SFW69</f>
        <v>0</v>
      </c>
      <c r="SFY71" s="1580">
        <f t="shared" ref="SFY71" si="14754">SFY59-SFY69</f>
        <v>0</v>
      </c>
      <c r="SGA71" s="1580">
        <f t="shared" ref="SGA71" si="14755">SGA59-SGA69</f>
        <v>0</v>
      </c>
      <c r="SGC71" s="1580">
        <f t="shared" ref="SGC71" si="14756">SGC59-SGC69</f>
        <v>0</v>
      </c>
      <c r="SGE71" s="1580">
        <f t="shared" ref="SGE71" si="14757">SGE59-SGE69</f>
        <v>0</v>
      </c>
      <c r="SGG71" s="1580">
        <f t="shared" ref="SGG71" si="14758">SGG59-SGG69</f>
        <v>0</v>
      </c>
      <c r="SGI71" s="1580">
        <f t="shared" ref="SGI71" si="14759">SGI59-SGI69</f>
        <v>0</v>
      </c>
      <c r="SGK71" s="1580">
        <f t="shared" ref="SGK71" si="14760">SGK59-SGK69</f>
        <v>0</v>
      </c>
      <c r="SGM71" s="1580">
        <f t="shared" ref="SGM71" si="14761">SGM59-SGM69</f>
        <v>0</v>
      </c>
      <c r="SGO71" s="1580">
        <f t="shared" ref="SGO71" si="14762">SGO59-SGO69</f>
        <v>0</v>
      </c>
      <c r="SGQ71" s="1580">
        <f t="shared" ref="SGQ71" si="14763">SGQ59-SGQ69</f>
        <v>0</v>
      </c>
      <c r="SGS71" s="1580">
        <f t="shared" ref="SGS71" si="14764">SGS59-SGS69</f>
        <v>0</v>
      </c>
      <c r="SGU71" s="1580">
        <f t="shared" ref="SGU71" si="14765">SGU59-SGU69</f>
        <v>0</v>
      </c>
      <c r="SGW71" s="1580">
        <f t="shared" ref="SGW71" si="14766">SGW59-SGW69</f>
        <v>0</v>
      </c>
      <c r="SGY71" s="1580">
        <f t="shared" ref="SGY71" si="14767">SGY59-SGY69</f>
        <v>0</v>
      </c>
      <c r="SHA71" s="1580">
        <f t="shared" ref="SHA71" si="14768">SHA59-SHA69</f>
        <v>0</v>
      </c>
      <c r="SHC71" s="1580">
        <f t="shared" ref="SHC71" si="14769">SHC59-SHC69</f>
        <v>0</v>
      </c>
      <c r="SHE71" s="1580">
        <f t="shared" ref="SHE71" si="14770">SHE59-SHE69</f>
        <v>0</v>
      </c>
      <c r="SHG71" s="1580">
        <f t="shared" ref="SHG71" si="14771">SHG59-SHG69</f>
        <v>0</v>
      </c>
      <c r="SHI71" s="1580">
        <f t="shared" ref="SHI71" si="14772">SHI59-SHI69</f>
        <v>0</v>
      </c>
      <c r="SHK71" s="1580">
        <f t="shared" ref="SHK71" si="14773">SHK59-SHK69</f>
        <v>0</v>
      </c>
      <c r="SHM71" s="1580">
        <f t="shared" ref="SHM71" si="14774">SHM59-SHM69</f>
        <v>0</v>
      </c>
      <c r="SHO71" s="1580">
        <f t="shared" ref="SHO71" si="14775">SHO59-SHO69</f>
        <v>0</v>
      </c>
      <c r="SHQ71" s="1580">
        <f t="shared" ref="SHQ71" si="14776">SHQ59-SHQ69</f>
        <v>0</v>
      </c>
      <c r="SHS71" s="1580">
        <f t="shared" ref="SHS71" si="14777">SHS59-SHS69</f>
        <v>0</v>
      </c>
      <c r="SHU71" s="1580">
        <f t="shared" ref="SHU71" si="14778">SHU59-SHU69</f>
        <v>0</v>
      </c>
      <c r="SHW71" s="1580">
        <f t="shared" ref="SHW71" si="14779">SHW59-SHW69</f>
        <v>0</v>
      </c>
      <c r="SHY71" s="1580">
        <f t="shared" ref="SHY71" si="14780">SHY59-SHY69</f>
        <v>0</v>
      </c>
      <c r="SIA71" s="1580">
        <f t="shared" ref="SIA71" si="14781">SIA59-SIA69</f>
        <v>0</v>
      </c>
      <c r="SIC71" s="1580">
        <f t="shared" ref="SIC71" si="14782">SIC59-SIC69</f>
        <v>0</v>
      </c>
      <c r="SIE71" s="1580">
        <f t="shared" ref="SIE71" si="14783">SIE59-SIE69</f>
        <v>0</v>
      </c>
      <c r="SIG71" s="1580">
        <f t="shared" ref="SIG71" si="14784">SIG59-SIG69</f>
        <v>0</v>
      </c>
      <c r="SII71" s="1580">
        <f t="shared" ref="SII71" si="14785">SII59-SII69</f>
        <v>0</v>
      </c>
      <c r="SIK71" s="1580">
        <f t="shared" ref="SIK71" si="14786">SIK59-SIK69</f>
        <v>0</v>
      </c>
      <c r="SIM71" s="1580">
        <f t="shared" ref="SIM71" si="14787">SIM59-SIM69</f>
        <v>0</v>
      </c>
      <c r="SIO71" s="1580">
        <f t="shared" ref="SIO71" si="14788">SIO59-SIO69</f>
        <v>0</v>
      </c>
      <c r="SIQ71" s="1580">
        <f t="shared" ref="SIQ71" si="14789">SIQ59-SIQ69</f>
        <v>0</v>
      </c>
      <c r="SIS71" s="1580">
        <f t="shared" ref="SIS71" si="14790">SIS59-SIS69</f>
        <v>0</v>
      </c>
      <c r="SIU71" s="1580">
        <f t="shared" ref="SIU71" si="14791">SIU59-SIU69</f>
        <v>0</v>
      </c>
      <c r="SIW71" s="1580">
        <f t="shared" ref="SIW71" si="14792">SIW59-SIW69</f>
        <v>0</v>
      </c>
      <c r="SIY71" s="1580">
        <f t="shared" ref="SIY71" si="14793">SIY59-SIY69</f>
        <v>0</v>
      </c>
      <c r="SJA71" s="1580">
        <f t="shared" ref="SJA71" si="14794">SJA59-SJA69</f>
        <v>0</v>
      </c>
      <c r="SJC71" s="1580">
        <f t="shared" ref="SJC71" si="14795">SJC59-SJC69</f>
        <v>0</v>
      </c>
      <c r="SJE71" s="1580">
        <f t="shared" ref="SJE71" si="14796">SJE59-SJE69</f>
        <v>0</v>
      </c>
      <c r="SJG71" s="1580">
        <f t="shared" ref="SJG71" si="14797">SJG59-SJG69</f>
        <v>0</v>
      </c>
      <c r="SJI71" s="1580">
        <f t="shared" ref="SJI71" si="14798">SJI59-SJI69</f>
        <v>0</v>
      </c>
      <c r="SJK71" s="1580">
        <f t="shared" ref="SJK71" si="14799">SJK59-SJK69</f>
        <v>0</v>
      </c>
      <c r="SJM71" s="1580">
        <f t="shared" ref="SJM71" si="14800">SJM59-SJM69</f>
        <v>0</v>
      </c>
      <c r="SJO71" s="1580">
        <f t="shared" ref="SJO71" si="14801">SJO59-SJO69</f>
        <v>0</v>
      </c>
      <c r="SJQ71" s="1580">
        <f t="shared" ref="SJQ71" si="14802">SJQ59-SJQ69</f>
        <v>0</v>
      </c>
      <c r="SJS71" s="1580">
        <f t="shared" ref="SJS71" si="14803">SJS59-SJS69</f>
        <v>0</v>
      </c>
      <c r="SJU71" s="1580">
        <f t="shared" ref="SJU71" si="14804">SJU59-SJU69</f>
        <v>0</v>
      </c>
      <c r="SJW71" s="1580">
        <f t="shared" ref="SJW71" si="14805">SJW59-SJW69</f>
        <v>0</v>
      </c>
      <c r="SJY71" s="1580">
        <f t="shared" ref="SJY71" si="14806">SJY59-SJY69</f>
        <v>0</v>
      </c>
      <c r="SKA71" s="1580">
        <f t="shared" ref="SKA71" si="14807">SKA59-SKA69</f>
        <v>0</v>
      </c>
      <c r="SKC71" s="1580">
        <f t="shared" ref="SKC71" si="14808">SKC59-SKC69</f>
        <v>0</v>
      </c>
      <c r="SKE71" s="1580">
        <f t="shared" ref="SKE71" si="14809">SKE59-SKE69</f>
        <v>0</v>
      </c>
      <c r="SKG71" s="1580">
        <f t="shared" ref="SKG71" si="14810">SKG59-SKG69</f>
        <v>0</v>
      </c>
      <c r="SKI71" s="1580">
        <f t="shared" ref="SKI71" si="14811">SKI59-SKI69</f>
        <v>0</v>
      </c>
      <c r="SKK71" s="1580">
        <f t="shared" ref="SKK71" si="14812">SKK59-SKK69</f>
        <v>0</v>
      </c>
      <c r="SKM71" s="1580">
        <f t="shared" ref="SKM71" si="14813">SKM59-SKM69</f>
        <v>0</v>
      </c>
      <c r="SKO71" s="1580">
        <f t="shared" ref="SKO71" si="14814">SKO59-SKO69</f>
        <v>0</v>
      </c>
      <c r="SKQ71" s="1580">
        <f t="shared" ref="SKQ71" si="14815">SKQ59-SKQ69</f>
        <v>0</v>
      </c>
      <c r="SKS71" s="1580">
        <f t="shared" ref="SKS71" si="14816">SKS59-SKS69</f>
        <v>0</v>
      </c>
      <c r="SKU71" s="1580">
        <f t="shared" ref="SKU71" si="14817">SKU59-SKU69</f>
        <v>0</v>
      </c>
      <c r="SKW71" s="1580">
        <f t="shared" ref="SKW71" si="14818">SKW59-SKW69</f>
        <v>0</v>
      </c>
      <c r="SKY71" s="1580">
        <f t="shared" ref="SKY71" si="14819">SKY59-SKY69</f>
        <v>0</v>
      </c>
      <c r="SLA71" s="1580">
        <f t="shared" ref="SLA71" si="14820">SLA59-SLA69</f>
        <v>0</v>
      </c>
      <c r="SLC71" s="1580">
        <f t="shared" ref="SLC71" si="14821">SLC59-SLC69</f>
        <v>0</v>
      </c>
      <c r="SLE71" s="1580">
        <f t="shared" ref="SLE71" si="14822">SLE59-SLE69</f>
        <v>0</v>
      </c>
      <c r="SLG71" s="1580">
        <f t="shared" ref="SLG71" si="14823">SLG59-SLG69</f>
        <v>0</v>
      </c>
      <c r="SLI71" s="1580">
        <f t="shared" ref="SLI71" si="14824">SLI59-SLI69</f>
        <v>0</v>
      </c>
      <c r="SLK71" s="1580">
        <f t="shared" ref="SLK71" si="14825">SLK59-SLK69</f>
        <v>0</v>
      </c>
      <c r="SLM71" s="1580">
        <f t="shared" ref="SLM71" si="14826">SLM59-SLM69</f>
        <v>0</v>
      </c>
      <c r="SLO71" s="1580">
        <f t="shared" ref="SLO71" si="14827">SLO59-SLO69</f>
        <v>0</v>
      </c>
      <c r="SLQ71" s="1580">
        <f t="shared" ref="SLQ71" si="14828">SLQ59-SLQ69</f>
        <v>0</v>
      </c>
      <c r="SLS71" s="1580">
        <f t="shared" ref="SLS71" si="14829">SLS59-SLS69</f>
        <v>0</v>
      </c>
      <c r="SLU71" s="1580">
        <f t="shared" ref="SLU71" si="14830">SLU59-SLU69</f>
        <v>0</v>
      </c>
      <c r="SLW71" s="1580">
        <f t="shared" ref="SLW71" si="14831">SLW59-SLW69</f>
        <v>0</v>
      </c>
      <c r="SLY71" s="1580">
        <f t="shared" ref="SLY71" si="14832">SLY59-SLY69</f>
        <v>0</v>
      </c>
      <c r="SMA71" s="1580">
        <f t="shared" ref="SMA71" si="14833">SMA59-SMA69</f>
        <v>0</v>
      </c>
      <c r="SMC71" s="1580">
        <f t="shared" ref="SMC71" si="14834">SMC59-SMC69</f>
        <v>0</v>
      </c>
      <c r="SME71" s="1580">
        <f t="shared" ref="SME71" si="14835">SME59-SME69</f>
        <v>0</v>
      </c>
      <c r="SMG71" s="1580">
        <f t="shared" ref="SMG71" si="14836">SMG59-SMG69</f>
        <v>0</v>
      </c>
      <c r="SMI71" s="1580">
        <f t="shared" ref="SMI71" si="14837">SMI59-SMI69</f>
        <v>0</v>
      </c>
      <c r="SMK71" s="1580">
        <f t="shared" ref="SMK71" si="14838">SMK59-SMK69</f>
        <v>0</v>
      </c>
      <c r="SMM71" s="1580">
        <f t="shared" ref="SMM71" si="14839">SMM59-SMM69</f>
        <v>0</v>
      </c>
      <c r="SMO71" s="1580">
        <f t="shared" ref="SMO71" si="14840">SMO59-SMO69</f>
        <v>0</v>
      </c>
      <c r="SMQ71" s="1580">
        <f t="shared" ref="SMQ71" si="14841">SMQ59-SMQ69</f>
        <v>0</v>
      </c>
      <c r="SMS71" s="1580">
        <f t="shared" ref="SMS71" si="14842">SMS59-SMS69</f>
        <v>0</v>
      </c>
      <c r="SMU71" s="1580">
        <f t="shared" ref="SMU71" si="14843">SMU59-SMU69</f>
        <v>0</v>
      </c>
      <c r="SMW71" s="1580">
        <f t="shared" ref="SMW71" si="14844">SMW59-SMW69</f>
        <v>0</v>
      </c>
      <c r="SMY71" s="1580">
        <f t="shared" ref="SMY71" si="14845">SMY59-SMY69</f>
        <v>0</v>
      </c>
      <c r="SNA71" s="1580">
        <f t="shared" ref="SNA71" si="14846">SNA59-SNA69</f>
        <v>0</v>
      </c>
      <c r="SNC71" s="1580">
        <f t="shared" ref="SNC71" si="14847">SNC59-SNC69</f>
        <v>0</v>
      </c>
      <c r="SNE71" s="1580">
        <f t="shared" ref="SNE71" si="14848">SNE59-SNE69</f>
        <v>0</v>
      </c>
      <c r="SNG71" s="1580">
        <f t="shared" ref="SNG71" si="14849">SNG59-SNG69</f>
        <v>0</v>
      </c>
      <c r="SNI71" s="1580">
        <f t="shared" ref="SNI71" si="14850">SNI59-SNI69</f>
        <v>0</v>
      </c>
      <c r="SNK71" s="1580">
        <f t="shared" ref="SNK71" si="14851">SNK59-SNK69</f>
        <v>0</v>
      </c>
      <c r="SNM71" s="1580">
        <f t="shared" ref="SNM71" si="14852">SNM59-SNM69</f>
        <v>0</v>
      </c>
      <c r="SNO71" s="1580">
        <f t="shared" ref="SNO71" si="14853">SNO59-SNO69</f>
        <v>0</v>
      </c>
      <c r="SNQ71" s="1580">
        <f t="shared" ref="SNQ71" si="14854">SNQ59-SNQ69</f>
        <v>0</v>
      </c>
      <c r="SNS71" s="1580">
        <f t="shared" ref="SNS71" si="14855">SNS59-SNS69</f>
        <v>0</v>
      </c>
      <c r="SNU71" s="1580">
        <f t="shared" ref="SNU71" si="14856">SNU59-SNU69</f>
        <v>0</v>
      </c>
      <c r="SNW71" s="1580">
        <f t="shared" ref="SNW71" si="14857">SNW59-SNW69</f>
        <v>0</v>
      </c>
      <c r="SNY71" s="1580">
        <f t="shared" ref="SNY71" si="14858">SNY59-SNY69</f>
        <v>0</v>
      </c>
      <c r="SOA71" s="1580">
        <f t="shared" ref="SOA71" si="14859">SOA59-SOA69</f>
        <v>0</v>
      </c>
      <c r="SOC71" s="1580">
        <f t="shared" ref="SOC71" si="14860">SOC59-SOC69</f>
        <v>0</v>
      </c>
      <c r="SOE71" s="1580">
        <f t="shared" ref="SOE71" si="14861">SOE59-SOE69</f>
        <v>0</v>
      </c>
      <c r="SOG71" s="1580">
        <f t="shared" ref="SOG71" si="14862">SOG59-SOG69</f>
        <v>0</v>
      </c>
      <c r="SOI71" s="1580">
        <f t="shared" ref="SOI71" si="14863">SOI59-SOI69</f>
        <v>0</v>
      </c>
      <c r="SOK71" s="1580">
        <f t="shared" ref="SOK71" si="14864">SOK59-SOK69</f>
        <v>0</v>
      </c>
      <c r="SOM71" s="1580">
        <f t="shared" ref="SOM71" si="14865">SOM59-SOM69</f>
        <v>0</v>
      </c>
      <c r="SOO71" s="1580">
        <f t="shared" ref="SOO71" si="14866">SOO59-SOO69</f>
        <v>0</v>
      </c>
      <c r="SOQ71" s="1580">
        <f t="shared" ref="SOQ71" si="14867">SOQ59-SOQ69</f>
        <v>0</v>
      </c>
      <c r="SOS71" s="1580">
        <f t="shared" ref="SOS71" si="14868">SOS59-SOS69</f>
        <v>0</v>
      </c>
      <c r="SOU71" s="1580">
        <f t="shared" ref="SOU71" si="14869">SOU59-SOU69</f>
        <v>0</v>
      </c>
      <c r="SOW71" s="1580">
        <f t="shared" ref="SOW71" si="14870">SOW59-SOW69</f>
        <v>0</v>
      </c>
      <c r="SOY71" s="1580">
        <f t="shared" ref="SOY71" si="14871">SOY59-SOY69</f>
        <v>0</v>
      </c>
      <c r="SPA71" s="1580">
        <f t="shared" ref="SPA71" si="14872">SPA59-SPA69</f>
        <v>0</v>
      </c>
      <c r="SPC71" s="1580">
        <f t="shared" ref="SPC71" si="14873">SPC59-SPC69</f>
        <v>0</v>
      </c>
      <c r="SPE71" s="1580">
        <f t="shared" ref="SPE71" si="14874">SPE59-SPE69</f>
        <v>0</v>
      </c>
      <c r="SPG71" s="1580">
        <f t="shared" ref="SPG71" si="14875">SPG59-SPG69</f>
        <v>0</v>
      </c>
      <c r="SPI71" s="1580">
        <f t="shared" ref="SPI71" si="14876">SPI59-SPI69</f>
        <v>0</v>
      </c>
      <c r="SPK71" s="1580">
        <f t="shared" ref="SPK71" si="14877">SPK59-SPK69</f>
        <v>0</v>
      </c>
      <c r="SPM71" s="1580">
        <f t="shared" ref="SPM71" si="14878">SPM59-SPM69</f>
        <v>0</v>
      </c>
      <c r="SPO71" s="1580">
        <f t="shared" ref="SPO71" si="14879">SPO59-SPO69</f>
        <v>0</v>
      </c>
      <c r="SPQ71" s="1580">
        <f t="shared" ref="SPQ71" si="14880">SPQ59-SPQ69</f>
        <v>0</v>
      </c>
      <c r="SPS71" s="1580">
        <f t="shared" ref="SPS71" si="14881">SPS59-SPS69</f>
        <v>0</v>
      </c>
      <c r="SPU71" s="1580">
        <f t="shared" ref="SPU71" si="14882">SPU59-SPU69</f>
        <v>0</v>
      </c>
      <c r="SPW71" s="1580">
        <f t="shared" ref="SPW71" si="14883">SPW59-SPW69</f>
        <v>0</v>
      </c>
      <c r="SPY71" s="1580">
        <f t="shared" ref="SPY71" si="14884">SPY59-SPY69</f>
        <v>0</v>
      </c>
      <c r="SQA71" s="1580">
        <f t="shared" ref="SQA71" si="14885">SQA59-SQA69</f>
        <v>0</v>
      </c>
      <c r="SQC71" s="1580">
        <f t="shared" ref="SQC71" si="14886">SQC59-SQC69</f>
        <v>0</v>
      </c>
      <c r="SQE71" s="1580">
        <f t="shared" ref="SQE71" si="14887">SQE59-SQE69</f>
        <v>0</v>
      </c>
      <c r="SQG71" s="1580">
        <f t="shared" ref="SQG71" si="14888">SQG59-SQG69</f>
        <v>0</v>
      </c>
      <c r="SQI71" s="1580">
        <f t="shared" ref="SQI71" si="14889">SQI59-SQI69</f>
        <v>0</v>
      </c>
      <c r="SQK71" s="1580">
        <f t="shared" ref="SQK71" si="14890">SQK59-SQK69</f>
        <v>0</v>
      </c>
      <c r="SQM71" s="1580">
        <f t="shared" ref="SQM71" si="14891">SQM59-SQM69</f>
        <v>0</v>
      </c>
      <c r="SQO71" s="1580">
        <f t="shared" ref="SQO71" si="14892">SQO59-SQO69</f>
        <v>0</v>
      </c>
      <c r="SQQ71" s="1580">
        <f t="shared" ref="SQQ71" si="14893">SQQ59-SQQ69</f>
        <v>0</v>
      </c>
      <c r="SQS71" s="1580">
        <f t="shared" ref="SQS71" si="14894">SQS59-SQS69</f>
        <v>0</v>
      </c>
      <c r="SQU71" s="1580">
        <f t="shared" ref="SQU71" si="14895">SQU59-SQU69</f>
        <v>0</v>
      </c>
      <c r="SQW71" s="1580">
        <f t="shared" ref="SQW71" si="14896">SQW59-SQW69</f>
        <v>0</v>
      </c>
      <c r="SQY71" s="1580">
        <f t="shared" ref="SQY71" si="14897">SQY59-SQY69</f>
        <v>0</v>
      </c>
      <c r="SRA71" s="1580">
        <f t="shared" ref="SRA71" si="14898">SRA59-SRA69</f>
        <v>0</v>
      </c>
      <c r="SRC71" s="1580">
        <f t="shared" ref="SRC71" si="14899">SRC59-SRC69</f>
        <v>0</v>
      </c>
      <c r="SRE71" s="1580">
        <f t="shared" ref="SRE71" si="14900">SRE59-SRE69</f>
        <v>0</v>
      </c>
      <c r="SRG71" s="1580">
        <f t="shared" ref="SRG71" si="14901">SRG59-SRG69</f>
        <v>0</v>
      </c>
      <c r="SRI71" s="1580">
        <f t="shared" ref="SRI71" si="14902">SRI59-SRI69</f>
        <v>0</v>
      </c>
      <c r="SRK71" s="1580">
        <f t="shared" ref="SRK71" si="14903">SRK59-SRK69</f>
        <v>0</v>
      </c>
      <c r="SRM71" s="1580">
        <f t="shared" ref="SRM71" si="14904">SRM59-SRM69</f>
        <v>0</v>
      </c>
      <c r="SRO71" s="1580">
        <f t="shared" ref="SRO71" si="14905">SRO59-SRO69</f>
        <v>0</v>
      </c>
      <c r="SRQ71" s="1580">
        <f t="shared" ref="SRQ71" si="14906">SRQ59-SRQ69</f>
        <v>0</v>
      </c>
      <c r="SRS71" s="1580">
        <f t="shared" ref="SRS71" si="14907">SRS59-SRS69</f>
        <v>0</v>
      </c>
      <c r="SRU71" s="1580">
        <f t="shared" ref="SRU71" si="14908">SRU59-SRU69</f>
        <v>0</v>
      </c>
      <c r="SRW71" s="1580">
        <f t="shared" ref="SRW71" si="14909">SRW59-SRW69</f>
        <v>0</v>
      </c>
      <c r="SRY71" s="1580">
        <f t="shared" ref="SRY71" si="14910">SRY59-SRY69</f>
        <v>0</v>
      </c>
      <c r="SSA71" s="1580">
        <f t="shared" ref="SSA71" si="14911">SSA59-SSA69</f>
        <v>0</v>
      </c>
      <c r="SSC71" s="1580">
        <f t="shared" ref="SSC71" si="14912">SSC59-SSC69</f>
        <v>0</v>
      </c>
      <c r="SSE71" s="1580">
        <f t="shared" ref="SSE71" si="14913">SSE59-SSE69</f>
        <v>0</v>
      </c>
      <c r="SSG71" s="1580">
        <f t="shared" ref="SSG71" si="14914">SSG59-SSG69</f>
        <v>0</v>
      </c>
      <c r="SSI71" s="1580">
        <f t="shared" ref="SSI71" si="14915">SSI59-SSI69</f>
        <v>0</v>
      </c>
      <c r="SSK71" s="1580">
        <f t="shared" ref="SSK71" si="14916">SSK59-SSK69</f>
        <v>0</v>
      </c>
      <c r="SSM71" s="1580">
        <f t="shared" ref="SSM71" si="14917">SSM59-SSM69</f>
        <v>0</v>
      </c>
      <c r="SSO71" s="1580">
        <f t="shared" ref="SSO71" si="14918">SSO59-SSO69</f>
        <v>0</v>
      </c>
      <c r="SSQ71" s="1580">
        <f t="shared" ref="SSQ71" si="14919">SSQ59-SSQ69</f>
        <v>0</v>
      </c>
      <c r="SSS71" s="1580">
        <f t="shared" ref="SSS71" si="14920">SSS59-SSS69</f>
        <v>0</v>
      </c>
      <c r="SSU71" s="1580">
        <f t="shared" ref="SSU71" si="14921">SSU59-SSU69</f>
        <v>0</v>
      </c>
      <c r="SSW71" s="1580">
        <f t="shared" ref="SSW71" si="14922">SSW59-SSW69</f>
        <v>0</v>
      </c>
      <c r="SSY71" s="1580">
        <f t="shared" ref="SSY71" si="14923">SSY59-SSY69</f>
        <v>0</v>
      </c>
      <c r="STA71" s="1580">
        <f t="shared" ref="STA71" si="14924">STA59-STA69</f>
        <v>0</v>
      </c>
      <c r="STC71" s="1580">
        <f t="shared" ref="STC71" si="14925">STC59-STC69</f>
        <v>0</v>
      </c>
      <c r="STE71" s="1580">
        <f t="shared" ref="STE71" si="14926">STE59-STE69</f>
        <v>0</v>
      </c>
      <c r="STG71" s="1580">
        <f t="shared" ref="STG71" si="14927">STG59-STG69</f>
        <v>0</v>
      </c>
      <c r="STI71" s="1580">
        <f t="shared" ref="STI71" si="14928">STI59-STI69</f>
        <v>0</v>
      </c>
      <c r="STK71" s="1580">
        <f t="shared" ref="STK71" si="14929">STK59-STK69</f>
        <v>0</v>
      </c>
      <c r="STM71" s="1580">
        <f t="shared" ref="STM71" si="14930">STM59-STM69</f>
        <v>0</v>
      </c>
      <c r="STO71" s="1580">
        <f t="shared" ref="STO71" si="14931">STO59-STO69</f>
        <v>0</v>
      </c>
      <c r="STQ71" s="1580">
        <f t="shared" ref="STQ71" si="14932">STQ59-STQ69</f>
        <v>0</v>
      </c>
      <c r="STS71" s="1580">
        <f t="shared" ref="STS71" si="14933">STS59-STS69</f>
        <v>0</v>
      </c>
      <c r="STU71" s="1580">
        <f t="shared" ref="STU71" si="14934">STU59-STU69</f>
        <v>0</v>
      </c>
      <c r="STW71" s="1580">
        <f t="shared" ref="STW71" si="14935">STW59-STW69</f>
        <v>0</v>
      </c>
      <c r="STY71" s="1580">
        <f t="shared" ref="STY71" si="14936">STY59-STY69</f>
        <v>0</v>
      </c>
      <c r="SUA71" s="1580">
        <f t="shared" ref="SUA71" si="14937">SUA59-SUA69</f>
        <v>0</v>
      </c>
      <c r="SUC71" s="1580">
        <f t="shared" ref="SUC71" si="14938">SUC59-SUC69</f>
        <v>0</v>
      </c>
      <c r="SUE71" s="1580">
        <f t="shared" ref="SUE71" si="14939">SUE59-SUE69</f>
        <v>0</v>
      </c>
      <c r="SUG71" s="1580">
        <f t="shared" ref="SUG71" si="14940">SUG59-SUG69</f>
        <v>0</v>
      </c>
      <c r="SUI71" s="1580">
        <f t="shared" ref="SUI71" si="14941">SUI59-SUI69</f>
        <v>0</v>
      </c>
      <c r="SUK71" s="1580">
        <f t="shared" ref="SUK71" si="14942">SUK59-SUK69</f>
        <v>0</v>
      </c>
      <c r="SUM71" s="1580">
        <f t="shared" ref="SUM71" si="14943">SUM59-SUM69</f>
        <v>0</v>
      </c>
      <c r="SUO71" s="1580">
        <f t="shared" ref="SUO71" si="14944">SUO59-SUO69</f>
        <v>0</v>
      </c>
      <c r="SUQ71" s="1580">
        <f t="shared" ref="SUQ71" si="14945">SUQ59-SUQ69</f>
        <v>0</v>
      </c>
      <c r="SUS71" s="1580">
        <f t="shared" ref="SUS71" si="14946">SUS59-SUS69</f>
        <v>0</v>
      </c>
      <c r="SUU71" s="1580">
        <f t="shared" ref="SUU71" si="14947">SUU59-SUU69</f>
        <v>0</v>
      </c>
      <c r="SUW71" s="1580">
        <f t="shared" ref="SUW71" si="14948">SUW59-SUW69</f>
        <v>0</v>
      </c>
      <c r="SUY71" s="1580">
        <f t="shared" ref="SUY71" si="14949">SUY59-SUY69</f>
        <v>0</v>
      </c>
      <c r="SVA71" s="1580">
        <f t="shared" ref="SVA71" si="14950">SVA59-SVA69</f>
        <v>0</v>
      </c>
      <c r="SVC71" s="1580">
        <f t="shared" ref="SVC71" si="14951">SVC59-SVC69</f>
        <v>0</v>
      </c>
      <c r="SVE71" s="1580">
        <f t="shared" ref="SVE71" si="14952">SVE59-SVE69</f>
        <v>0</v>
      </c>
      <c r="SVG71" s="1580">
        <f t="shared" ref="SVG71" si="14953">SVG59-SVG69</f>
        <v>0</v>
      </c>
      <c r="SVI71" s="1580">
        <f t="shared" ref="SVI71" si="14954">SVI59-SVI69</f>
        <v>0</v>
      </c>
      <c r="SVK71" s="1580">
        <f t="shared" ref="SVK71" si="14955">SVK59-SVK69</f>
        <v>0</v>
      </c>
      <c r="SVM71" s="1580">
        <f t="shared" ref="SVM71" si="14956">SVM59-SVM69</f>
        <v>0</v>
      </c>
      <c r="SVO71" s="1580">
        <f t="shared" ref="SVO71" si="14957">SVO59-SVO69</f>
        <v>0</v>
      </c>
      <c r="SVQ71" s="1580">
        <f t="shared" ref="SVQ71" si="14958">SVQ59-SVQ69</f>
        <v>0</v>
      </c>
      <c r="SVS71" s="1580">
        <f t="shared" ref="SVS71" si="14959">SVS59-SVS69</f>
        <v>0</v>
      </c>
      <c r="SVU71" s="1580">
        <f t="shared" ref="SVU71" si="14960">SVU59-SVU69</f>
        <v>0</v>
      </c>
      <c r="SVW71" s="1580">
        <f t="shared" ref="SVW71" si="14961">SVW59-SVW69</f>
        <v>0</v>
      </c>
      <c r="SVY71" s="1580">
        <f t="shared" ref="SVY71" si="14962">SVY59-SVY69</f>
        <v>0</v>
      </c>
      <c r="SWA71" s="1580">
        <f t="shared" ref="SWA71" si="14963">SWA59-SWA69</f>
        <v>0</v>
      </c>
      <c r="SWC71" s="1580">
        <f t="shared" ref="SWC71" si="14964">SWC59-SWC69</f>
        <v>0</v>
      </c>
      <c r="SWE71" s="1580">
        <f t="shared" ref="SWE71" si="14965">SWE59-SWE69</f>
        <v>0</v>
      </c>
      <c r="SWG71" s="1580">
        <f t="shared" ref="SWG71" si="14966">SWG59-SWG69</f>
        <v>0</v>
      </c>
      <c r="SWI71" s="1580">
        <f t="shared" ref="SWI71" si="14967">SWI59-SWI69</f>
        <v>0</v>
      </c>
      <c r="SWK71" s="1580">
        <f t="shared" ref="SWK71" si="14968">SWK59-SWK69</f>
        <v>0</v>
      </c>
      <c r="SWM71" s="1580">
        <f t="shared" ref="SWM71" si="14969">SWM59-SWM69</f>
        <v>0</v>
      </c>
      <c r="SWO71" s="1580">
        <f t="shared" ref="SWO71" si="14970">SWO59-SWO69</f>
        <v>0</v>
      </c>
      <c r="SWQ71" s="1580">
        <f t="shared" ref="SWQ71" si="14971">SWQ59-SWQ69</f>
        <v>0</v>
      </c>
      <c r="SWS71" s="1580">
        <f t="shared" ref="SWS71" si="14972">SWS59-SWS69</f>
        <v>0</v>
      </c>
      <c r="SWU71" s="1580">
        <f t="shared" ref="SWU71" si="14973">SWU59-SWU69</f>
        <v>0</v>
      </c>
      <c r="SWW71" s="1580">
        <f t="shared" ref="SWW71" si="14974">SWW59-SWW69</f>
        <v>0</v>
      </c>
      <c r="SWY71" s="1580">
        <f t="shared" ref="SWY71" si="14975">SWY59-SWY69</f>
        <v>0</v>
      </c>
      <c r="SXA71" s="1580">
        <f t="shared" ref="SXA71" si="14976">SXA59-SXA69</f>
        <v>0</v>
      </c>
      <c r="SXC71" s="1580">
        <f t="shared" ref="SXC71" si="14977">SXC59-SXC69</f>
        <v>0</v>
      </c>
      <c r="SXE71" s="1580">
        <f t="shared" ref="SXE71" si="14978">SXE59-SXE69</f>
        <v>0</v>
      </c>
      <c r="SXG71" s="1580">
        <f t="shared" ref="SXG71" si="14979">SXG59-SXG69</f>
        <v>0</v>
      </c>
      <c r="SXI71" s="1580">
        <f t="shared" ref="SXI71" si="14980">SXI59-SXI69</f>
        <v>0</v>
      </c>
      <c r="SXK71" s="1580">
        <f t="shared" ref="SXK71" si="14981">SXK59-SXK69</f>
        <v>0</v>
      </c>
      <c r="SXM71" s="1580">
        <f t="shared" ref="SXM71" si="14982">SXM59-SXM69</f>
        <v>0</v>
      </c>
      <c r="SXO71" s="1580">
        <f t="shared" ref="SXO71" si="14983">SXO59-SXO69</f>
        <v>0</v>
      </c>
      <c r="SXQ71" s="1580">
        <f t="shared" ref="SXQ71" si="14984">SXQ59-SXQ69</f>
        <v>0</v>
      </c>
      <c r="SXS71" s="1580">
        <f t="shared" ref="SXS71" si="14985">SXS59-SXS69</f>
        <v>0</v>
      </c>
      <c r="SXU71" s="1580">
        <f t="shared" ref="SXU71" si="14986">SXU59-SXU69</f>
        <v>0</v>
      </c>
      <c r="SXW71" s="1580">
        <f t="shared" ref="SXW71" si="14987">SXW59-SXW69</f>
        <v>0</v>
      </c>
      <c r="SXY71" s="1580">
        <f t="shared" ref="SXY71" si="14988">SXY59-SXY69</f>
        <v>0</v>
      </c>
      <c r="SYA71" s="1580">
        <f t="shared" ref="SYA71" si="14989">SYA59-SYA69</f>
        <v>0</v>
      </c>
      <c r="SYC71" s="1580">
        <f t="shared" ref="SYC71" si="14990">SYC59-SYC69</f>
        <v>0</v>
      </c>
      <c r="SYE71" s="1580">
        <f t="shared" ref="SYE71" si="14991">SYE59-SYE69</f>
        <v>0</v>
      </c>
      <c r="SYG71" s="1580">
        <f t="shared" ref="SYG71" si="14992">SYG59-SYG69</f>
        <v>0</v>
      </c>
      <c r="SYI71" s="1580">
        <f t="shared" ref="SYI71" si="14993">SYI59-SYI69</f>
        <v>0</v>
      </c>
      <c r="SYK71" s="1580">
        <f t="shared" ref="SYK71" si="14994">SYK59-SYK69</f>
        <v>0</v>
      </c>
      <c r="SYM71" s="1580">
        <f t="shared" ref="SYM71" si="14995">SYM59-SYM69</f>
        <v>0</v>
      </c>
      <c r="SYO71" s="1580">
        <f t="shared" ref="SYO71" si="14996">SYO59-SYO69</f>
        <v>0</v>
      </c>
      <c r="SYQ71" s="1580">
        <f t="shared" ref="SYQ71" si="14997">SYQ59-SYQ69</f>
        <v>0</v>
      </c>
      <c r="SYS71" s="1580">
        <f t="shared" ref="SYS71" si="14998">SYS59-SYS69</f>
        <v>0</v>
      </c>
      <c r="SYU71" s="1580">
        <f t="shared" ref="SYU71" si="14999">SYU59-SYU69</f>
        <v>0</v>
      </c>
      <c r="SYW71" s="1580">
        <f t="shared" ref="SYW71" si="15000">SYW59-SYW69</f>
        <v>0</v>
      </c>
      <c r="SYY71" s="1580">
        <f t="shared" ref="SYY71" si="15001">SYY59-SYY69</f>
        <v>0</v>
      </c>
      <c r="SZA71" s="1580">
        <f t="shared" ref="SZA71" si="15002">SZA59-SZA69</f>
        <v>0</v>
      </c>
      <c r="SZC71" s="1580">
        <f t="shared" ref="SZC71" si="15003">SZC59-SZC69</f>
        <v>0</v>
      </c>
      <c r="SZE71" s="1580">
        <f t="shared" ref="SZE71" si="15004">SZE59-SZE69</f>
        <v>0</v>
      </c>
      <c r="SZG71" s="1580">
        <f t="shared" ref="SZG71" si="15005">SZG59-SZG69</f>
        <v>0</v>
      </c>
      <c r="SZI71" s="1580">
        <f t="shared" ref="SZI71" si="15006">SZI59-SZI69</f>
        <v>0</v>
      </c>
      <c r="SZK71" s="1580">
        <f t="shared" ref="SZK71" si="15007">SZK59-SZK69</f>
        <v>0</v>
      </c>
      <c r="SZM71" s="1580">
        <f t="shared" ref="SZM71" si="15008">SZM59-SZM69</f>
        <v>0</v>
      </c>
      <c r="SZO71" s="1580">
        <f t="shared" ref="SZO71" si="15009">SZO59-SZO69</f>
        <v>0</v>
      </c>
      <c r="SZQ71" s="1580">
        <f t="shared" ref="SZQ71" si="15010">SZQ59-SZQ69</f>
        <v>0</v>
      </c>
      <c r="SZS71" s="1580">
        <f t="shared" ref="SZS71" si="15011">SZS59-SZS69</f>
        <v>0</v>
      </c>
      <c r="SZU71" s="1580">
        <f t="shared" ref="SZU71" si="15012">SZU59-SZU69</f>
        <v>0</v>
      </c>
      <c r="SZW71" s="1580">
        <f t="shared" ref="SZW71" si="15013">SZW59-SZW69</f>
        <v>0</v>
      </c>
      <c r="SZY71" s="1580">
        <f t="shared" ref="SZY71" si="15014">SZY59-SZY69</f>
        <v>0</v>
      </c>
      <c r="TAA71" s="1580">
        <f t="shared" ref="TAA71" si="15015">TAA59-TAA69</f>
        <v>0</v>
      </c>
      <c r="TAC71" s="1580">
        <f t="shared" ref="TAC71" si="15016">TAC59-TAC69</f>
        <v>0</v>
      </c>
      <c r="TAE71" s="1580">
        <f t="shared" ref="TAE71" si="15017">TAE59-TAE69</f>
        <v>0</v>
      </c>
      <c r="TAG71" s="1580">
        <f t="shared" ref="TAG71" si="15018">TAG59-TAG69</f>
        <v>0</v>
      </c>
      <c r="TAI71" s="1580">
        <f t="shared" ref="TAI71" si="15019">TAI59-TAI69</f>
        <v>0</v>
      </c>
      <c r="TAK71" s="1580">
        <f t="shared" ref="TAK71" si="15020">TAK59-TAK69</f>
        <v>0</v>
      </c>
      <c r="TAM71" s="1580">
        <f t="shared" ref="TAM71" si="15021">TAM59-TAM69</f>
        <v>0</v>
      </c>
      <c r="TAO71" s="1580">
        <f t="shared" ref="TAO71" si="15022">TAO59-TAO69</f>
        <v>0</v>
      </c>
      <c r="TAQ71" s="1580">
        <f t="shared" ref="TAQ71" si="15023">TAQ59-TAQ69</f>
        <v>0</v>
      </c>
      <c r="TAS71" s="1580">
        <f t="shared" ref="TAS71" si="15024">TAS59-TAS69</f>
        <v>0</v>
      </c>
      <c r="TAU71" s="1580">
        <f t="shared" ref="TAU71" si="15025">TAU59-TAU69</f>
        <v>0</v>
      </c>
      <c r="TAW71" s="1580">
        <f t="shared" ref="TAW71" si="15026">TAW59-TAW69</f>
        <v>0</v>
      </c>
      <c r="TAY71" s="1580">
        <f t="shared" ref="TAY71" si="15027">TAY59-TAY69</f>
        <v>0</v>
      </c>
      <c r="TBA71" s="1580">
        <f t="shared" ref="TBA71" si="15028">TBA59-TBA69</f>
        <v>0</v>
      </c>
      <c r="TBC71" s="1580">
        <f t="shared" ref="TBC71" si="15029">TBC59-TBC69</f>
        <v>0</v>
      </c>
      <c r="TBE71" s="1580">
        <f t="shared" ref="TBE71" si="15030">TBE59-TBE69</f>
        <v>0</v>
      </c>
      <c r="TBG71" s="1580">
        <f t="shared" ref="TBG71" si="15031">TBG59-TBG69</f>
        <v>0</v>
      </c>
      <c r="TBI71" s="1580">
        <f t="shared" ref="TBI71" si="15032">TBI59-TBI69</f>
        <v>0</v>
      </c>
      <c r="TBK71" s="1580">
        <f t="shared" ref="TBK71" si="15033">TBK59-TBK69</f>
        <v>0</v>
      </c>
      <c r="TBM71" s="1580">
        <f t="shared" ref="TBM71" si="15034">TBM59-TBM69</f>
        <v>0</v>
      </c>
      <c r="TBO71" s="1580">
        <f t="shared" ref="TBO71" si="15035">TBO59-TBO69</f>
        <v>0</v>
      </c>
      <c r="TBQ71" s="1580">
        <f t="shared" ref="TBQ71" si="15036">TBQ59-TBQ69</f>
        <v>0</v>
      </c>
      <c r="TBS71" s="1580">
        <f t="shared" ref="TBS71" si="15037">TBS59-TBS69</f>
        <v>0</v>
      </c>
      <c r="TBU71" s="1580">
        <f t="shared" ref="TBU71" si="15038">TBU59-TBU69</f>
        <v>0</v>
      </c>
      <c r="TBW71" s="1580">
        <f t="shared" ref="TBW71" si="15039">TBW59-TBW69</f>
        <v>0</v>
      </c>
      <c r="TBY71" s="1580">
        <f t="shared" ref="TBY71" si="15040">TBY59-TBY69</f>
        <v>0</v>
      </c>
      <c r="TCA71" s="1580">
        <f t="shared" ref="TCA71" si="15041">TCA59-TCA69</f>
        <v>0</v>
      </c>
      <c r="TCC71" s="1580">
        <f t="shared" ref="TCC71" si="15042">TCC59-TCC69</f>
        <v>0</v>
      </c>
      <c r="TCE71" s="1580">
        <f t="shared" ref="TCE71" si="15043">TCE59-TCE69</f>
        <v>0</v>
      </c>
      <c r="TCG71" s="1580">
        <f t="shared" ref="TCG71" si="15044">TCG59-TCG69</f>
        <v>0</v>
      </c>
      <c r="TCI71" s="1580">
        <f t="shared" ref="TCI71" si="15045">TCI59-TCI69</f>
        <v>0</v>
      </c>
      <c r="TCK71" s="1580">
        <f t="shared" ref="TCK71" si="15046">TCK59-TCK69</f>
        <v>0</v>
      </c>
      <c r="TCM71" s="1580">
        <f t="shared" ref="TCM71" si="15047">TCM59-TCM69</f>
        <v>0</v>
      </c>
      <c r="TCO71" s="1580">
        <f t="shared" ref="TCO71" si="15048">TCO59-TCO69</f>
        <v>0</v>
      </c>
      <c r="TCQ71" s="1580">
        <f t="shared" ref="TCQ71" si="15049">TCQ59-TCQ69</f>
        <v>0</v>
      </c>
      <c r="TCS71" s="1580">
        <f t="shared" ref="TCS71" si="15050">TCS59-TCS69</f>
        <v>0</v>
      </c>
      <c r="TCU71" s="1580">
        <f t="shared" ref="TCU71" si="15051">TCU59-TCU69</f>
        <v>0</v>
      </c>
      <c r="TCW71" s="1580">
        <f t="shared" ref="TCW71" si="15052">TCW59-TCW69</f>
        <v>0</v>
      </c>
      <c r="TCY71" s="1580">
        <f t="shared" ref="TCY71" si="15053">TCY59-TCY69</f>
        <v>0</v>
      </c>
      <c r="TDA71" s="1580">
        <f t="shared" ref="TDA71" si="15054">TDA59-TDA69</f>
        <v>0</v>
      </c>
      <c r="TDC71" s="1580">
        <f t="shared" ref="TDC71" si="15055">TDC59-TDC69</f>
        <v>0</v>
      </c>
      <c r="TDE71" s="1580">
        <f t="shared" ref="TDE71" si="15056">TDE59-TDE69</f>
        <v>0</v>
      </c>
      <c r="TDG71" s="1580">
        <f t="shared" ref="TDG71" si="15057">TDG59-TDG69</f>
        <v>0</v>
      </c>
      <c r="TDI71" s="1580">
        <f t="shared" ref="TDI71" si="15058">TDI59-TDI69</f>
        <v>0</v>
      </c>
      <c r="TDK71" s="1580">
        <f t="shared" ref="TDK71" si="15059">TDK59-TDK69</f>
        <v>0</v>
      </c>
      <c r="TDM71" s="1580">
        <f t="shared" ref="TDM71" si="15060">TDM59-TDM69</f>
        <v>0</v>
      </c>
      <c r="TDO71" s="1580">
        <f t="shared" ref="TDO71" si="15061">TDO59-TDO69</f>
        <v>0</v>
      </c>
      <c r="TDQ71" s="1580">
        <f t="shared" ref="TDQ71" si="15062">TDQ59-TDQ69</f>
        <v>0</v>
      </c>
      <c r="TDS71" s="1580">
        <f t="shared" ref="TDS71" si="15063">TDS59-TDS69</f>
        <v>0</v>
      </c>
      <c r="TDU71" s="1580">
        <f t="shared" ref="TDU71" si="15064">TDU59-TDU69</f>
        <v>0</v>
      </c>
      <c r="TDW71" s="1580">
        <f t="shared" ref="TDW71" si="15065">TDW59-TDW69</f>
        <v>0</v>
      </c>
      <c r="TDY71" s="1580">
        <f t="shared" ref="TDY71" si="15066">TDY59-TDY69</f>
        <v>0</v>
      </c>
      <c r="TEA71" s="1580">
        <f t="shared" ref="TEA71" si="15067">TEA59-TEA69</f>
        <v>0</v>
      </c>
      <c r="TEC71" s="1580">
        <f t="shared" ref="TEC71" si="15068">TEC59-TEC69</f>
        <v>0</v>
      </c>
      <c r="TEE71" s="1580">
        <f t="shared" ref="TEE71" si="15069">TEE59-TEE69</f>
        <v>0</v>
      </c>
      <c r="TEG71" s="1580">
        <f t="shared" ref="TEG71" si="15070">TEG59-TEG69</f>
        <v>0</v>
      </c>
      <c r="TEI71" s="1580">
        <f t="shared" ref="TEI71" si="15071">TEI59-TEI69</f>
        <v>0</v>
      </c>
      <c r="TEK71" s="1580">
        <f t="shared" ref="TEK71" si="15072">TEK59-TEK69</f>
        <v>0</v>
      </c>
      <c r="TEM71" s="1580">
        <f t="shared" ref="TEM71" si="15073">TEM59-TEM69</f>
        <v>0</v>
      </c>
      <c r="TEO71" s="1580">
        <f t="shared" ref="TEO71" si="15074">TEO59-TEO69</f>
        <v>0</v>
      </c>
      <c r="TEQ71" s="1580">
        <f t="shared" ref="TEQ71" si="15075">TEQ59-TEQ69</f>
        <v>0</v>
      </c>
      <c r="TES71" s="1580">
        <f t="shared" ref="TES71" si="15076">TES59-TES69</f>
        <v>0</v>
      </c>
      <c r="TEU71" s="1580">
        <f t="shared" ref="TEU71" si="15077">TEU59-TEU69</f>
        <v>0</v>
      </c>
      <c r="TEW71" s="1580">
        <f t="shared" ref="TEW71" si="15078">TEW59-TEW69</f>
        <v>0</v>
      </c>
      <c r="TEY71" s="1580">
        <f t="shared" ref="TEY71" si="15079">TEY59-TEY69</f>
        <v>0</v>
      </c>
      <c r="TFA71" s="1580">
        <f t="shared" ref="TFA71" si="15080">TFA59-TFA69</f>
        <v>0</v>
      </c>
      <c r="TFC71" s="1580">
        <f t="shared" ref="TFC71" si="15081">TFC59-TFC69</f>
        <v>0</v>
      </c>
      <c r="TFE71" s="1580">
        <f t="shared" ref="TFE71" si="15082">TFE59-TFE69</f>
        <v>0</v>
      </c>
      <c r="TFG71" s="1580">
        <f t="shared" ref="TFG71" si="15083">TFG59-TFG69</f>
        <v>0</v>
      </c>
      <c r="TFI71" s="1580">
        <f t="shared" ref="TFI71" si="15084">TFI59-TFI69</f>
        <v>0</v>
      </c>
      <c r="TFK71" s="1580">
        <f t="shared" ref="TFK71" si="15085">TFK59-TFK69</f>
        <v>0</v>
      </c>
      <c r="TFM71" s="1580">
        <f t="shared" ref="TFM71" si="15086">TFM59-TFM69</f>
        <v>0</v>
      </c>
      <c r="TFO71" s="1580">
        <f t="shared" ref="TFO71" si="15087">TFO59-TFO69</f>
        <v>0</v>
      </c>
      <c r="TFQ71" s="1580">
        <f t="shared" ref="TFQ71" si="15088">TFQ59-TFQ69</f>
        <v>0</v>
      </c>
      <c r="TFS71" s="1580">
        <f t="shared" ref="TFS71" si="15089">TFS59-TFS69</f>
        <v>0</v>
      </c>
      <c r="TFU71" s="1580">
        <f t="shared" ref="TFU71" si="15090">TFU59-TFU69</f>
        <v>0</v>
      </c>
      <c r="TFW71" s="1580">
        <f t="shared" ref="TFW71" si="15091">TFW59-TFW69</f>
        <v>0</v>
      </c>
      <c r="TFY71" s="1580">
        <f t="shared" ref="TFY71" si="15092">TFY59-TFY69</f>
        <v>0</v>
      </c>
      <c r="TGA71" s="1580">
        <f t="shared" ref="TGA71" si="15093">TGA59-TGA69</f>
        <v>0</v>
      </c>
      <c r="TGC71" s="1580">
        <f t="shared" ref="TGC71" si="15094">TGC59-TGC69</f>
        <v>0</v>
      </c>
      <c r="TGE71" s="1580">
        <f t="shared" ref="TGE71" si="15095">TGE59-TGE69</f>
        <v>0</v>
      </c>
      <c r="TGG71" s="1580">
        <f t="shared" ref="TGG71" si="15096">TGG59-TGG69</f>
        <v>0</v>
      </c>
      <c r="TGI71" s="1580">
        <f t="shared" ref="TGI71" si="15097">TGI59-TGI69</f>
        <v>0</v>
      </c>
      <c r="TGK71" s="1580">
        <f t="shared" ref="TGK71" si="15098">TGK59-TGK69</f>
        <v>0</v>
      </c>
      <c r="TGM71" s="1580">
        <f t="shared" ref="TGM71" si="15099">TGM59-TGM69</f>
        <v>0</v>
      </c>
      <c r="TGO71" s="1580">
        <f t="shared" ref="TGO71" si="15100">TGO59-TGO69</f>
        <v>0</v>
      </c>
      <c r="TGQ71" s="1580">
        <f t="shared" ref="TGQ71" si="15101">TGQ59-TGQ69</f>
        <v>0</v>
      </c>
      <c r="TGS71" s="1580">
        <f t="shared" ref="TGS71" si="15102">TGS59-TGS69</f>
        <v>0</v>
      </c>
      <c r="TGU71" s="1580">
        <f t="shared" ref="TGU71" si="15103">TGU59-TGU69</f>
        <v>0</v>
      </c>
      <c r="TGW71" s="1580">
        <f t="shared" ref="TGW71" si="15104">TGW59-TGW69</f>
        <v>0</v>
      </c>
      <c r="TGY71" s="1580">
        <f t="shared" ref="TGY71" si="15105">TGY59-TGY69</f>
        <v>0</v>
      </c>
      <c r="THA71" s="1580">
        <f t="shared" ref="THA71" si="15106">THA59-THA69</f>
        <v>0</v>
      </c>
      <c r="THC71" s="1580">
        <f t="shared" ref="THC71" si="15107">THC59-THC69</f>
        <v>0</v>
      </c>
      <c r="THE71" s="1580">
        <f t="shared" ref="THE71" si="15108">THE59-THE69</f>
        <v>0</v>
      </c>
      <c r="THG71" s="1580">
        <f t="shared" ref="THG71" si="15109">THG59-THG69</f>
        <v>0</v>
      </c>
      <c r="THI71" s="1580">
        <f t="shared" ref="THI71" si="15110">THI59-THI69</f>
        <v>0</v>
      </c>
      <c r="THK71" s="1580">
        <f t="shared" ref="THK71" si="15111">THK59-THK69</f>
        <v>0</v>
      </c>
      <c r="THM71" s="1580">
        <f t="shared" ref="THM71" si="15112">THM59-THM69</f>
        <v>0</v>
      </c>
      <c r="THO71" s="1580">
        <f t="shared" ref="THO71" si="15113">THO59-THO69</f>
        <v>0</v>
      </c>
      <c r="THQ71" s="1580">
        <f t="shared" ref="THQ71" si="15114">THQ59-THQ69</f>
        <v>0</v>
      </c>
      <c r="THS71" s="1580">
        <f t="shared" ref="THS71" si="15115">THS59-THS69</f>
        <v>0</v>
      </c>
      <c r="THU71" s="1580">
        <f t="shared" ref="THU71" si="15116">THU59-THU69</f>
        <v>0</v>
      </c>
      <c r="THW71" s="1580">
        <f t="shared" ref="THW71" si="15117">THW59-THW69</f>
        <v>0</v>
      </c>
      <c r="THY71" s="1580">
        <f t="shared" ref="THY71" si="15118">THY59-THY69</f>
        <v>0</v>
      </c>
      <c r="TIA71" s="1580">
        <f t="shared" ref="TIA71" si="15119">TIA59-TIA69</f>
        <v>0</v>
      </c>
      <c r="TIC71" s="1580">
        <f t="shared" ref="TIC71" si="15120">TIC59-TIC69</f>
        <v>0</v>
      </c>
      <c r="TIE71" s="1580">
        <f t="shared" ref="TIE71" si="15121">TIE59-TIE69</f>
        <v>0</v>
      </c>
      <c r="TIG71" s="1580">
        <f t="shared" ref="TIG71" si="15122">TIG59-TIG69</f>
        <v>0</v>
      </c>
      <c r="TII71" s="1580">
        <f t="shared" ref="TII71" si="15123">TII59-TII69</f>
        <v>0</v>
      </c>
      <c r="TIK71" s="1580">
        <f t="shared" ref="TIK71" si="15124">TIK59-TIK69</f>
        <v>0</v>
      </c>
      <c r="TIM71" s="1580">
        <f t="shared" ref="TIM71" si="15125">TIM59-TIM69</f>
        <v>0</v>
      </c>
      <c r="TIO71" s="1580">
        <f t="shared" ref="TIO71" si="15126">TIO59-TIO69</f>
        <v>0</v>
      </c>
      <c r="TIQ71" s="1580">
        <f t="shared" ref="TIQ71" si="15127">TIQ59-TIQ69</f>
        <v>0</v>
      </c>
      <c r="TIS71" s="1580">
        <f t="shared" ref="TIS71" si="15128">TIS59-TIS69</f>
        <v>0</v>
      </c>
      <c r="TIU71" s="1580">
        <f t="shared" ref="TIU71" si="15129">TIU59-TIU69</f>
        <v>0</v>
      </c>
      <c r="TIW71" s="1580">
        <f t="shared" ref="TIW71" si="15130">TIW59-TIW69</f>
        <v>0</v>
      </c>
      <c r="TIY71" s="1580">
        <f t="shared" ref="TIY71" si="15131">TIY59-TIY69</f>
        <v>0</v>
      </c>
      <c r="TJA71" s="1580">
        <f t="shared" ref="TJA71" si="15132">TJA59-TJA69</f>
        <v>0</v>
      </c>
      <c r="TJC71" s="1580">
        <f t="shared" ref="TJC71" si="15133">TJC59-TJC69</f>
        <v>0</v>
      </c>
      <c r="TJE71" s="1580">
        <f t="shared" ref="TJE71" si="15134">TJE59-TJE69</f>
        <v>0</v>
      </c>
      <c r="TJG71" s="1580">
        <f t="shared" ref="TJG71" si="15135">TJG59-TJG69</f>
        <v>0</v>
      </c>
      <c r="TJI71" s="1580">
        <f t="shared" ref="TJI71" si="15136">TJI59-TJI69</f>
        <v>0</v>
      </c>
      <c r="TJK71" s="1580">
        <f t="shared" ref="TJK71" si="15137">TJK59-TJK69</f>
        <v>0</v>
      </c>
      <c r="TJM71" s="1580">
        <f t="shared" ref="TJM71" si="15138">TJM59-TJM69</f>
        <v>0</v>
      </c>
      <c r="TJO71" s="1580">
        <f t="shared" ref="TJO71" si="15139">TJO59-TJO69</f>
        <v>0</v>
      </c>
      <c r="TJQ71" s="1580">
        <f t="shared" ref="TJQ71" si="15140">TJQ59-TJQ69</f>
        <v>0</v>
      </c>
      <c r="TJS71" s="1580">
        <f t="shared" ref="TJS71" si="15141">TJS59-TJS69</f>
        <v>0</v>
      </c>
      <c r="TJU71" s="1580">
        <f t="shared" ref="TJU71" si="15142">TJU59-TJU69</f>
        <v>0</v>
      </c>
      <c r="TJW71" s="1580">
        <f t="shared" ref="TJW71" si="15143">TJW59-TJW69</f>
        <v>0</v>
      </c>
      <c r="TJY71" s="1580">
        <f t="shared" ref="TJY71" si="15144">TJY59-TJY69</f>
        <v>0</v>
      </c>
      <c r="TKA71" s="1580">
        <f t="shared" ref="TKA71" si="15145">TKA59-TKA69</f>
        <v>0</v>
      </c>
      <c r="TKC71" s="1580">
        <f t="shared" ref="TKC71" si="15146">TKC59-TKC69</f>
        <v>0</v>
      </c>
      <c r="TKE71" s="1580">
        <f t="shared" ref="TKE71" si="15147">TKE59-TKE69</f>
        <v>0</v>
      </c>
      <c r="TKG71" s="1580">
        <f t="shared" ref="TKG71" si="15148">TKG59-TKG69</f>
        <v>0</v>
      </c>
      <c r="TKI71" s="1580">
        <f t="shared" ref="TKI71" si="15149">TKI59-TKI69</f>
        <v>0</v>
      </c>
      <c r="TKK71" s="1580">
        <f t="shared" ref="TKK71" si="15150">TKK59-TKK69</f>
        <v>0</v>
      </c>
      <c r="TKM71" s="1580">
        <f t="shared" ref="TKM71" si="15151">TKM59-TKM69</f>
        <v>0</v>
      </c>
      <c r="TKO71" s="1580">
        <f t="shared" ref="TKO71" si="15152">TKO59-TKO69</f>
        <v>0</v>
      </c>
      <c r="TKQ71" s="1580">
        <f t="shared" ref="TKQ71" si="15153">TKQ59-TKQ69</f>
        <v>0</v>
      </c>
      <c r="TKS71" s="1580">
        <f t="shared" ref="TKS71" si="15154">TKS59-TKS69</f>
        <v>0</v>
      </c>
      <c r="TKU71" s="1580">
        <f t="shared" ref="TKU71" si="15155">TKU59-TKU69</f>
        <v>0</v>
      </c>
      <c r="TKW71" s="1580">
        <f t="shared" ref="TKW71" si="15156">TKW59-TKW69</f>
        <v>0</v>
      </c>
      <c r="TKY71" s="1580">
        <f t="shared" ref="TKY71" si="15157">TKY59-TKY69</f>
        <v>0</v>
      </c>
      <c r="TLA71" s="1580">
        <f t="shared" ref="TLA71" si="15158">TLA59-TLA69</f>
        <v>0</v>
      </c>
      <c r="TLC71" s="1580">
        <f t="shared" ref="TLC71" si="15159">TLC59-TLC69</f>
        <v>0</v>
      </c>
      <c r="TLE71" s="1580">
        <f t="shared" ref="TLE71" si="15160">TLE59-TLE69</f>
        <v>0</v>
      </c>
      <c r="TLG71" s="1580">
        <f t="shared" ref="TLG71" si="15161">TLG59-TLG69</f>
        <v>0</v>
      </c>
      <c r="TLI71" s="1580">
        <f t="shared" ref="TLI71" si="15162">TLI59-TLI69</f>
        <v>0</v>
      </c>
      <c r="TLK71" s="1580">
        <f t="shared" ref="TLK71" si="15163">TLK59-TLK69</f>
        <v>0</v>
      </c>
      <c r="TLM71" s="1580">
        <f t="shared" ref="TLM71" si="15164">TLM59-TLM69</f>
        <v>0</v>
      </c>
      <c r="TLO71" s="1580">
        <f t="shared" ref="TLO71" si="15165">TLO59-TLO69</f>
        <v>0</v>
      </c>
      <c r="TLQ71" s="1580">
        <f t="shared" ref="TLQ71" si="15166">TLQ59-TLQ69</f>
        <v>0</v>
      </c>
      <c r="TLS71" s="1580">
        <f t="shared" ref="TLS71" si="15167">TLS59-TLS69</f>
        <v>0</v>
      </c>
      <c r="TLU71" s="1580">
        <f t="shared" ref="TLU71" si="15168">TLU59-TLU69</f>
        <v>0</v>
      </c>
      <c r="TLW71" s="1580">
        <f t="shared" ref="TLW71" si="15169">TLW59-TLW69</f>
        <v>0</v>
      </c>
      <c r="TLY71" s="1580">
        <f t="shared" ref="TLY71" si="15170">TLY59-TLY69</f>
        <v>0</v>
      </c>
      <c r="TMA71" s="1580">
        <f t="shared" ref="TMA71" si="15171">TMA59-TMA69</f>
        <v>0</v>
      </c>
      <c r="TMC71" s="1580">
        <f t="shared" ref="TMC71" si="15172">TMC59-TMC69</f>
        <v>0</v>
      </c>
      <c r="TME71" s="1580">
        <f t="shared" ref="TME71" si="15173">TME59-TME69</f>
        <v>0</v>
      </c>
      <c r="TMG71" s="1580">
        <f t="shared" ref="TMG71" si="15174">TMG59-TMG69</f>
        <v>0</v>
      </c>
      <c r="TMI71" s="1580">
        <f t="shared" ref="TMI71" si="15175">TMI59-TMI69</f>
        <v>0</v>
      </c>
      <c r="TMK71" s="1580">
        <f t="shared" ref="TMK71" si="15176">TMK59-TMK69</f>
        <v>0</v>
      </c>
      <c r="TMM71" s="1580">
        <f t="shared" ref="TMM71" si="15177">TMM59-TMM69</f>
        <v>0</v>
      </c>
      <c r="TMO71" s="1580">
        <f t="shared" ref="TMO71" si="15178">TMO59-TMO69</f>
        <v>0</v>
      </c>
      <c r="TMQ71" s="1580">
        <f t="shared" ref="TMQ71" si="15179">TMQ59-TMQ69</f>
        <v>0</v>
      </c>
      <c r="TMS71" s="1580">
        <f t="shared" ref="TMS71" si="15180">TMS59-TMS69</f>
        <v>0</v>
      </c>
      <c r="TMU71" s="1580">
        <f t="shared" ref="TMU71" si="15181">TMU59-TMU69</f>
        <v>0</v>
      </c>
      <c r="TMW71" s="1580">
        <f t="shared" ref="TMW71" si="15182">TMW59-TMW69</f>
        <v>0</v>
      </c>
      <c r="TMY71" s="1580">
        <f t="shared" ref="TMY71" si="15183">TMY59-TMY69</f>
        <v>0</v>
      </c>
      <c r="TNA71" s="1580">
        <f t="shared" ref="TNA71" si="15184">TNA59-TNA69</f>
        <v>0</v>
      </c>
      <c r="TNC71" s="1580">
        <f t="shared" ref="TNC71" si="15185">TNC59-TNC69</f>
        <v>0</v>
      </c>
      <c r="TNE71" s="1580">
        <f t="shared" ref="TNE71" si="15186">TNE59-TNE69</f>
        <v>0</v>
      </c>
      <c r="TNG71" s="1580">
        <f t="shared" ref="TNG71" si="15187">TNG59-TNG69</f>
        <v>0</v>
      </c>
      <c r="TNI71" s="1580">
        <f t="shared" ref="TNI71" si="15188">TNI59-TNI69</f>
        <v>0</v>
      </c>
      <c r="TNK71" s="1580">
        <f t="shared" ref="TNK71" si="15189">TNK59-TNK69</f>
        <v>0</v>
      </c>
      <c r="TNM71" s="1580">
        <f t="shared" ref="TNM71" si="15190">TNM59-TNM69</f>
        <v>0</v>
      </c>
      <c r="TNO71" s="1580">
        <f t="shared" ref="TNO71" si="15191">TNO59-TNO69</f>
        <v>0</v>
      </c>
      <c r="TNQ71" s="1580">
        <f t="shared" ref="TNQ71" si="15192">TNQ59-TNQ69</f>
        <v>0</v>
      </c>
      <c r="TNS71" s="1580">
        <f t="shared" ref="TNS71" si="15193">TNS59-TNS69</f>
        <v>0</v>
      </c>
      <c r="TNU71" s="1580">
        <f t="shared" ref="TNU71" si="15194">TNU59-TNU69</f>
        <v>0</v>
      </c>
      <c r="TNW71" s="1580">
        <f t="shared" ref="TNW71" si="15195">TNW59-TNW69</f>
        <v>0</v>
      </c>
      <c r="TNY71" s="1580">
        <f t="shared" ref="TNY71" si="15196">TNY59-TNY69</f>
        <v>0</v>
      </c>
      <c r="TOA71" s="1580">
        <f t="shared" ref="TOA71" si="15197">TOA59-TOA69</f>
        <v>0</v>
      </c>
      <c r="TOC71" s="1580">
        <f t="shared" ref="TOC71" si="15198">TOC59-TOC69</f>
        <v>0</v>
      </c>
      <c r="TOE71" s="1580">
        <f t="shared" ref="TOE71" si="15199">TOE59-TOE69</f>
        <v>0</v>
      </c>
      <c r="TOG71" s="1580">
        <f t="shared" ref="TOG71" si="15200">TOG59-TOG69</f>
        <v>0</v>
      </c>
      <c r="TOI71" s="1580">
        <f t="shared" ref="TOI71" si="15201">TOI59-TOI69</f>
        <v>0</v>
      </c>
      <c r="TOK71" s="1580">
        <f t="shared" ref="TOK71" si="15202">TOK59-TOK69</f>
        <v>0</v>
      </c>
      <c r="TOM71" s="1580">
        <f t="shared" ref="TOM71" si="15203">TOM59-TOM69</f>
        <v>0</v>
      </c>
      <c r="TOO71" s="1580">
        <f t="shared" ref="TOO71" si="15204">TOO59-TOO69</f>
        <v>0</v>
      </c>
      <c r="TOQ71" s="1580">
        <f t="shared" ref="TOQ71" si="15205">TOQ59-TOQ69</f>
        <v>0</v>
      </c>
      <c r="TOS71" s="1580">
        <f t="shared" ref="TOS71" si="15206">TOS59-TOS69</f>
        <v>0</v>
      </c>
      <c r="TOU71" s="1580">
        <f t="shared" ref="TOU71" si="15207">TOU59-TOU69</f>
        <v>0</v>
      </c>
      <c r="TOW71" s="1580">
        <f t="shared" ref="TOW71" si="15208">TOW59-TOW69</f>
        <v>0</v>
      </c>
      <c r="TOY71" s="1580">
        <f t="shared" ref="TOY71" si="15209">TOY59-TOY69</f>
        <v>0</v>
      </c>
      <c r="TPA71" s="1580">
        <f t="shared" ref="TPA71" si="15210">TPA59-TPA69</f>
        <v>0</v>
      </c>
      <c r="TPC71" s="1580">
        <f t="shared" ref="TPC71" si="15211">TPC59-TPC69</f>
        <v>0</v>
      </c>
      <c r="TPE71" s="1580">
        <f t="shared" ref="TPE71" si="15212">TPE59-TPE69</f>
        <v>0</v>
      </c>
      <c r="TPG71" s="1580">
        <f t="shared" ref="TPG71" si="15213">TPG59-TPG69</f>
        <v>0</v>
      </c>
      <c r="TPI71" s="1580">
        <f t="shared" ref="TPI71" si="15214">TPI59-TPI69</f>
        <v>0</v>
      </c>
      <c r="TPK71" s="1580">
        <f t="shared" ref="TPK71" si="15215">TPK59-TPK69</f>
        <v>0</v>
      </c>
      <c r="TPM71" s="1580">
        <f t="shared" ref="TPM71" si="15216">TPM59-TPM69</f>
        <v>0</v>
      </c>
      <c r="TPO71" s="1580">
        <f t="shared" ref="TPO71" si="15217">TPO59-TPO69</f>
        <v>0</v>
      </c>
      <c r="TPQ71" s="1580">
        <f t="shared" ref="TPQ71" si="15218">TPQ59-TPQ69</f>
        <v>0</v>
      </c>
      <c r="TPS71" s="1580">
        <f t="shared" ref="TPS71" si="15219">TPS59-TPS69</f>
        <v>0</v>
      </c>
      <c r="TPU71" s="1580">
        <f t="shared" ref="TPU71" si="15220">TPU59-TPU69</f>
        <v>0</v>
      </c>
      <c r="TPW71" s="1580">
        <f t="shared" ref="TPW71" si="15221">TPW59-TPW69</f>
        <v>0</v>
      </c>
      <c r="TPY71" s="1580">
        <f t="shared" ref="TPY71" si="15222">TPY59-TPY69</f>
        <v>0</v>
      </c>
      <c r="TQA71" s="1580">
        <f t="shared" ref="TQA71" si="15223">TQA59-TQA69</f>
        <v>0</v>
      </c>
      <c r="TQC71" s="1580">
        <f t="shared" ref="TQC71" si="15224">TQC59-TQC69</f>
        <v>0</v>
      </c>
      <c r="TQE71" s="1580">
        <f t="shared" ref="TQE71" si="15225">TQE59-TQE69</f>
        <v>0</v>
      </c>
      <c r="TQG71" s="1580">
        <f t="shared" ref="TQG71" si="15226">TQG59-TQG69</f>
        <v>0</v>
      </c>
      <c r="TQI71" s="1580">
        <f t="shared" ref="TQI71" si="15227">TQI59-TQI69</f>
        <v>0</v>
      </c>
      <c r="TQK71" s="1580">
        <f t="shared" ref="TQK71" si="15228">TQK59-TQK69</f>
        <v>0</v>
      </c>
      <c r="TQM71" s="1580">
        <f t="shared" ref="TQM71" si="15229">TQM59-TQM69</f>
        <v>0</v>
      </c>
      <c r="TQO71" s="1580">
        <f t="shared" ref="TQO71" si="15230">TQO59-TQO69</f>
        <v>0</v>
      </c>
      <c r="TQQ71" s="1580">
        <f t="shared" ref="TQQ71" si="15231">TQQ59-TQQ69</f>
        <v>0</v>
      </c>
      <c r="TQS71" s="1580">
        <f t="shared" ref="TQS71" si="15232">TQS59-TQS69</f>
        <v>0</v>
      </c>
      <c r="TQU71" s="1580">
        <f t="shared" ref="TQU71" si="15233">TQU59-TQU69</f>
        <v>0</v>
      </c>
      <c r="TQW71" s="1580">
        <f t="shared" ref="TQW71" si="15234">TQW59-TQW69</f>
        <v>0</v>
      </c>
      <c r="TQY71" s="1580">
        <f t="shared" ref="TQY71" si="15235">TQY59-TQY69</f>
        <v>0</v>
      </c>
      <c r="TRA71" s="1580">
        <f t="shared" ref="TRA71" si="15236">TRA59-TRA69</f>
        <v>0</v>
      </c>
      <c r="TRC71" s="1580">
        <f t="shared" ref="TRC71" si="15237">TRC59-TRC69</f>
        <v>0</v>
      </c>
      <c r="TRE71" s="1580">
        <f t="shared" ref="TRE71" si="15238">TRE59-TRE69</f>
        <v>0</v>
      </c>
      <c r="TRG71" s="1580">
        <f t="shared" ref="TRG71" si="15239">TRG59-TRG69</f>
        <v>0</v>
      </c>
      <c r="TRI71" s="1580">
        <f t="shared" ref="TRI71" si="15240">TRI59-TRI69</f>
        <v>0</v>
      </c>
      <c r="TRK71" s="1580">
        <f t="shared" ref="TRK71" si="15241">TRK59-TRK69</f>
        <v>0</v>
      </c>
      <c r="TRM71" s="1580">
        <f t="shared" ref="TRM71" si="15242">TRM59-TRM69</f>
        <v>0</v>
      </c>
      <c r="TRO71" s="1580">
        <f t="shared" ref="TRO71" si="15243">TRO59-TRO69</f>
        <v>0</v>
      </c>
      <c r="TRQ71" s="1580">
        <f t="shared" ref="TRQ71" si="15244">TRQ59-TRQ69</f>
        <v>0</v>
      </c>
      <c r="TRS71" s="1580">
        <f t="shared" ref="TRS71" si="15245">TRS59-TRS69</f>
        <v>0</v>
      </c>
      <c r="TRU71" s="1580">
        <f t="shared" ref="TRU71" si="15246">TRU59-TRU69</f>
        <v>0</v>
      </c>
      <c r="TRW71" s="1580">
        <f t="shared" ref="TRW71" si="15247">TRW59-TRW69</f>
        <v>0</v>
      </c>
      <c r="TRY71" s="1580">
        <f t="shared" ref="TRY71" si="15248">TRY59-TRY69</f>
        <v>0</v>
      </c>
      <c r="TSA71" s="1580">
        <f t="shared" ref="TSA71" si="15249">TSA59-TSA69</f>
        <v>0</v>
      </c>
      <c r="TSC71" s="1580">
        <f t="shared" ref="TSC71" si="15250">TSC59-TSC69</f>
        <v>0</v>
      </c>
      <c r="TSE71" s="1580">
        <f t="shared" ref="TSE71" si="15251">TSE59-TSE69</f>
        <v>0</v>
      </c>
      <c r="TSG71" s="1580">
        <f t="shared" ref="TSG71" si="15252">TSG59-TSG69</f>
        <v>0</v>
      </c>
      <c r="TSI71" s="1580">
        <f t="shared" ref="TSI71" si="15253">TSI59-TSI69</f>
        <v>0</v>
      </c>
      <c r="TSK71" s="1580">
        <f t="shared" ref="TSK71" si="15254">TSK59-TSK69</f>
        <v>0</v>
      </c>
      <c r="TSM71" s="1580">
        <f t="shared" ref="TSM71" si="15255">TSM59-TSM69</f>
        <v>0</v>
      </c>
      <c r="TSO71" s="1580">
        <f t="shared" ref="TSO71" si="15256">TSO59-TSO69</f>
        <v>0</v>
      </c>
      <c r="TSQ71" s="1580">
        <f t="shared" ref="TSQ71" si="15257">TSQ59-TSQ69</f>
        <v>0</v>
      </c>
      <c r="TSS71" s="1580">
        <f t="shared" ref="TSS71" si="15258">TSS59-TSS69</f>
        <v>0</v>
      </c>
      <c r="TSU71" s="1580">
        <f t="shared" ref="TSU71" si="15259">TSU59-TSU69</f>
        <v>0</v>
      </c>
      <c r="TSW71" s="1580">
        <f t="shared" ref="TSW71" si="15260">TSW59-TSW69</f>
        <v>0</v>
      </c>
      <c r="TSY71" s="1580">
        <f t="shared" ref="TSY71" si="15261">TSY59-TSY69</f>
        <v>0</v>
      </c>
      <c r="TTA71" s="1580">
        <f t="shared" ref="TTA71" si="15262">TTA59-TTA69</f>
        <v>0</v>
      </c>
      <c r="TTC71" s="1580">
        <f t="shared" ref="TTC71" si="15263">TTC59-TTC69</f>
        <v>0</v>
      </c>
      <c r="TTE71" s="1580">
        <f t="shared" ref="TTE71" si="15264">TTE59-TTE69</f>
        <v>0</v>
      </c>
      <c r="TTG71" s="1580">
        <f t="shared" ref="TTG71" si="15265">TTG59-TTG69</f>
        <v>0</v>
      </c>
      <c r="TTI71" s="1580">
        <f t="shared" ref="TTI71" si="15266">TTI59-TTI69</f>
        <v>0</v>
      </c>
      <c r="TTK71" s="1580">
        <f t="shared" ref="TTK71" si="15267">TTK59-TTK69</f>
        <v>0</v>
      </c>
      <c r="TTM71" s="1580">
        <f t="shared" ref="TTM71" si="15268">TTM59-TTM69</f>
        <v>0</v>
      </c>
      <c r="TTO71" s="1580">
        <f t="shared" ref="TTO71" si="15269">TTO59-TTO69</f>
        <v>0</v>
      </c>
      <c r="TTQ71" s="1580">
        <f t="shared" ref="TTQ71" si="15270">TTQ59-TTQ69</f>
        <v>0</v>
      </c>
      <c r="TTS71" s="1580">
        <f t="shared" ref="TTS71" si="15271">TTS59-TTS69</f>
        <v>0</v>
      </c>
      <c r="TTU71" s="1580">
        <f t="shared" ref="TTU71" si="15272">TTU59-TTU69</f>
        <v>0</v>
      </c>
      <c r="TTW71" s="1580">
        <f t="shared" ref="TTW71" si="15273">TTW59-TTW69</f>
        <v>0</v>
      </c>
      <c r="TTY71" s="1580">
        <f t="shared" ref="TTY71" si="15274">TTY59-TTY69</f>
        <v>0</v>
      </c>
      <c r="TUA71" s="1580">
        <f t="shared" ref="TUA71" si="15275">TUA59-TUA69</f>
        <v>0</v>
      </c>
      <c r="TUC71" s="1580">
        <f t="shared" ref="TUC71" si="15276">TUC59-TUC69</f>
        <v>0</v>
      </c>
      <c r="TUE71" s="1580">
        <f t="shared" ref="TUE71" si="15277">TUE59-TUE69</f>
        <v>0</v>
      </c>
      <c r="TUG71" s="1580">
        <f t="shared" ref="TUG71" si="15278">TUG59-TUG69</f>
        <v>0</v>
      </c>
      <c r="TUI71" s="1580">
        <f t="shared" ref="TUI71" si="15279">TUI59-TUI69</f>
        <v>0</v>
      </c>
      <c r="TUK71" s="1580">
        <f t="shared" ref="TUK71" si="15280">TUK59-TUK69</f>
        <v>0</v>
      </c>
      <c r="TUM71" s="1580">
        <f t="shared" ref="TUM71" si="15281">TUM59-TUM69</f>
        <v>0</v>
      </c>
      <c r="TUO71" s="1580">
        <f t="shared" ref="TUO71" si="15282">TUO59-TUO69</f>
        <v>0</v>
      </c>
      <c r="TUQ71" s="1580">
        <f t="shared" ref="TUQ71" si="15283">TUQ59-TUQ69</f>
        <v>0</v>
      </c>
      <c r="TUS71" s="1580">
        <f t="shared" ref="TUS71" si="15284">TUS59-TUS69</f>
        <v>0</v>
      </c>
      <c r="TUU71" s="1580">
        <f t="shared" ref="TUU71" si="15285">TUU59-TUU69</f>
        <v>0</v>
      </c>
      <c r="TUW71" s="1580">
        <f t="shared" ref="TUW71" si="15286">TUW59-TUW69</f>
        <v>0</v>
      </c>
      <c r="TUY71" s="1580">
        <f t="shared" ref="TUY71" si="15287">TUY59-TUY69</f>
        <v>0</v>
      </c>
      <c r="TVA71" s="1580">
        <f t="shared" ref="TVA71" si="15288">TVA59-TVA69</f>
        <v>0</v>
      </c>
      <c r="TVC71" s="1580">
        <f t="shared" ref="TVC71" si="15289">TVC59-TVC69</f>
        <v>0</v>
      </c>
      <c r="TVE71" s="1580">
        <f t="shared" ref="TVE71" si="15290">TVE59-TVE69</f>
        <v>0</v>
      </c>
      <c r="TVG71" s="1580">
        <f t="shared" ref="TVG71" si="15291">TVG59-TVG69</f>
        <v>0</v>
      </c>
      <c r="TVI71" s="1580">
        <f t="shared" ref="TVI71" si="15292">TVI59-TVI69</f>
        <v>0</v>
      </c>
      <c r="TVK71" s="1580">
        <f t="shared" ref="TVK71" si="15293">TVK59-TVK69</f>
        <v>0</v>
      </c>
      <c r="TVM71" s="1580">
        <f t="shared" ref="TVM71" si="15294">TVM59-TVM69</f>
        <v>0</v>
      </c>
      <c r="TVO71" s="1580">
        <f t="shared" ref="TVO71" si="15295">TVO59-TVO69</f>
        <v>0</v>
      </c>
      <c r="TVQ71" s="1580">
        <f t="shared" ref="TVQ71" si="15296">TVQ59-TVQ69</f>
        <v>0</v>
      </c>
      <c r="TVS71" s="1580">
        <f t="shared" ref="TVS71" si="15297">TVS59-TVS69</f>
        <v>0</v>
      </c>
      <c r="TVU71" s="1580">
        <f t="shared" ref="TVU71" si="15298">TVU59-TVU69</f>
        <v>0</v>
      </c>
      <c r="TVW71" s="1580">
        <f t="shared" ref="TVW71" si="15299">TVW59-TVW69</f>
        <v>0</v>
      </c>
      <c r="TVY71" s="1580">
        <f t="shared" ref="TVY71" si="15300">TVY59-TVY69</f>
        <v>0</v>
      </c>
      <c r="TWA71" s="1580">
        <f t="shared" ref="TWA71" si="15301">TWA59-TWA69</f>
        <v>0</v>
      </c>
      <c r="TWC71" s="1580">
        <f t="shared" ref="TWC71" si="15302">TWC59-TWC69</f>
        <v>0</v>
      </c>
      <c r="TWE71" s="1580">
        <f t="shared" ref="TWE71" si="15303">TWE59-TWE69</f>
        <v>0</v>
      </c>
      <c r="TWG71" s="1580">
        <f t="shared" ref="TWG71" si="15304">TWG59-TWG69</f>
        <v>0</v>
      </c>
      <c r="TWI71" s="1580">
        <f t="shared" ref="TWI71" si="15305">TWI59-TWI69</f>
        <v>0</v>
      </c>
      <c r="TWK71" s="1580">
        <f t="shared" ref="TWK71" si="15306">TWK59-TWK69</f>
        <v>0</v>
      </c>
      <c r="TWM71" s="1580">
        <f t="shared" ref="TWM71" si="15307">TWM59-TWM69</f>
        <v>0</v>
      </c>
      <c r="TWO71" s="1580">
        <f t="shared" ref="TWO71" si="15308">TWO59-TWO69</f>
        <v>0</v>
      </c>
      <c r="TWQ71" s="1580">
        <f t="shared" ref="TWQ71" si="15309">TWQ59-TWQ69</f>
        <v>0</v>
      </c>
      <c r="TWS71" s="1580">
        <f t="shared" ref="TWS71" si="15310">TWS59-TWS69</f>
        <v>0</v>
      </c>
      <c r="TWU71" s="1580">
        <f t="shared" ref="TWU71" si="15311">TWU59-TWU69</f>
        <v>0</v>
      </c>
      <c r="TWW71" s="1580">
        <f t="shared" ref="TWW71" si="15312">TWW59-TWW69</f>
        <v>0</v>
      </c>
      <c r="TWY71" s="1580">
        <f t="shared" ref="TWY71" si="15313">TWY59-TWY69</f>
        <v>0</v>
      </c>
      <c r="TXA71" s="1580">
        <f t="shared" ref="TXA71" si="15314">TXA59-TXA69</f>
        <v>0</v>
      </c>
      <c r="TXC71" s="1580">
        <f t="shared" ref="TXC71" si="15315">TXC59-TXC69</f>
        <v>0</v>
      </c>
      <c r="TXE71" s="1580">
        <f t="shared" ref="TXE71" si="15316">TXE59-TXE69</f>
        <v>0</v>
      </c>
      <c r="TXG71" s="1580">
        <f t="shared" ref="TXG71" si="15317">TXG59-TXG69</f>
        <v>0</v>
      </c>
      <c r="TXI71" s="1580">
        <f t="shared" ref="TXI71" si="15318">TXI59-TXI69</f>
        <v>0</v>
      </c>
      <c r="TXK71" s="1580">
        <f t="shared" ref="TXK71" si="15319">TXK59-TXK69</f>
        <v>0</v>
      </c>
      <c r="TXM71" s="1580">
        <f t="shared" ref="TXM71" si="15320">TXM59-TXM69</f>
        <v>0</v>
      </c>
      <c r="TXO71" s="1580">
        <f t="shared" ref="TXO71" si="15321">TXO59-TXO69</f>
        <v>0</v>
      </c>
      <c r="TXQ71" s="1580">
        <f t="shared" ref="TXQ71" si="15322">TXQ59-TXQ69</f>
        <v>0</v>
      </c>
      <c r="TXS71" s="1580">
        <f t="shared" ref="TXS71" si="15323">TXS59-TXS69</f>
        <v>0</v>
      </c>
      <c r="TXU71" s="1580">
        <f t="shared" ref="TXU71" si="15324">TXU59-TXU69</f>
        <v>0</v>
      </c>
      <c r="TXW71" s="1580">
        <f t="shared" ref="TXW71" si="15325">TXW59-TXW69</f>
        <v>0</v>
      </c>
      <c r="TXY71" s="1580">
        <f t="shared" ref="TXY71" si="15326">TXY59-TXY69</f>
        <v>0</v>
      </c>
      <c r="TYA71" s="1580">
        <f t="shared" ref="TYA71" si="15327">TYA59-TYA69</f>
        <v>0</v>
      </c>
      <c r="TYC71" s="1580">
        <f t="shared" ref="TYC71" si="15328">TYC59-TYC69</f>
        <v>0</v>
      </c>
      <c r="TYE71" s="1580">
        <f t="shared" ref="TYE71" si="15329">TYE59-TYE69</f>
        <v>0</v>
      </c>
      <c r="TYG71" s="1580">
        <f t="shared" ref="TYG71" si="15330">TYG59-TYG69</f>
        <v>0</v>
      </c>
      <c r="TYI71" s="1580">
        <f t="shared" ref="TYI71" si="15331">TYI59-TYI69</f>
        <v>0</v>
      </c>
      <c r="TYK71" s="1580">
        <f t="shared" ref="TYK71" si="15332">TYK59-TYK69</f>
        <v>0</v>
      </c>
      <c r="TYM71" s="1580">
        <f t="shared" ref="TYM71" si="15333">TYM59-TYM69</f>
        <v>0</v>
      </c>
      <c r="TYO71" s="1580">
        <f t="shared" ref="TYO71" si="15334">TYO59-TYO69</f>
        <v>0</v>
      </c>
      <c r="TYQ71" s="1580">
        <f t="shared" ref="TYQ71" si="15335">TYQ59-TYQ69</f>
        <v>0</v>
      </c>
      <c r="TYS71" s="1580">
        <f t="shared" ref="TYS71" si="15336">TYS59-TYS69</f>
        <v>0</v>
      </c>
      <c r="TYU71" s="1580">
        <f t="shared" ref="TYU71" si="15337">TYU59-TYU69</f>
        <v>0</v>
      </c>
      <c r="TYW71" s="1580">
        <f t="shared" ref="TYW71" si="15338">TYW59-TYW69</f>
        <v>0</v>
      </c>
      <c r="TYY71" s="1580">
        <f t="shared" ref="TYY71" si="15339">TYY59-TYY69</f>
        <v>0</v>
      </c>
      <c r="TZA71" s="1580">
        <f t="shared" ref="TZA71" si="15340">TZA59-TZA69</f>
        <v>0</v>
      </c>
      <c r="TZC71" s="1580">
        <f t="shared" ref="TZC71" si="15341">TZC59-TZC69</f>
        <v>0</v>
      </c>
      <c r="TZE71" s="1580">
        <f t="shared" ref="TZE71" si="15342">TZE59-TZE69</f>
        <v>0</v>
      </c>
      <c r="TZG71" s="1580">
        <f t="shared" ref="TZG71" si="15343">TZG59-TZG69</f>
        <v>0</v>
      </c>
      <c r="TZI71" s="1580">
        <f t="shared" ref="TZI71" si="15344">TZI59-TZI69</f>
        <v>0</v>
      </c>
      <c r="TZK71" s="1580">
        <f t="shared" ref="TZK71" si="15345">TZK59-TZK69</f>
        <v>0</v>
      </c>
      <c r="TZM71" s="1580">
        <f t="shared" ref="TZM71" si="15346">TZM59-TZM69</f>
        <v>0</v>
      </c>
      <c r="TZO71" s="1580">
        <f t="shared" ref="TZO71" si="15347">TZO59-TZO69</f>
        <v>0</v>
      </c>
      <c r="TZQ71" s="1580">
        <f t="shared" ref="TZQ71" si="15348">TZQ59-TZQ69</f>
        <v>0</v>
      </c>
      <c r="TZS71" s="1580">
        <f t="shared" ref="TZS71" si="15349">TZS59-TZS69</f>
        <v>0</v>
      </c>
      <c r="TZU71" s="1580">
        <f t="shared" ref="TZU71" si="15350">TZU59-TZU69</f>
        <v>0</v>
      </c>
      <c r="TZW71" s="1580">
        <f t="shared" ref="TZW71" si="15351">TZW59-TZW69</f>
        <v>0</v>
      </c>
      <c r="TZY71" s="1580">
        <f t="shared" ref="TZY71" si="15352">TZY59-TZY69</f>
        <v>0</v>
      </c>
      <c r="UAA71" s="1580">
        <f t="shared" ref="UAA71" si="15353">UAA59-UAA69</f>
        <v>0</v>
      </c>
      <c r="UAC71" s="1580">
        <f t="shared" ref="UAC71" si="15354">UAC59-UAC69</f>
        <v>0</v>
      </c>
      <c r="UAE71" s="1580">
        <f t="shared" ref="UAE71" si="15355">UAE59-UAE69</f>
        <v>0</v>
      </c>
      <c r="UAG71" s="1580">
        <f t="shared" ref="UAG71" si="15356">UAG59-UAG69</f>
        <v>0</v>
      </c>
      <c r="UAI71" s="1580">
        <f t="shared" ref="UAI71" si="15357">UAI59-UAI69</f>
        <v>0</v>
      </c>
      <c r="UAK71" s="1580">
        <f t="shared" ref="UAK71" si="15358">UAK59-UAK69</f>
        <v>0</v>
      </c>
      <c r="UAM71" s="1580">
        <f t="shared" ref="UAM71" si="15359">UAM59-UAM69</f>
        <v>0</v>
      </c>
      <c r="UAO71" s="1580">
        <f t="shared" ref="UAO71" si="15360">UAO59-UAO69</f>
        <v>0</v>
      </c>
      <c r="UAQ71" s="1580">
        <f t="shared" ref="UAQ71" si="15361">UAQ59-UAQ69</f>
        <v>0</v>
      </c>
      <c r="UAS71" s="1580">
        <f t="shared" ref="UAS71" si="15362">UAS59-UAS69</f>
        <v>0</v>
      </c>
      <c r="UAU71" s="1580">
        <f t="shared" ref="UAU71" si="15363">UAU59-UAU69</f>
        <v>0</v>
      </c>
      <c r="UAW71" s="1580">
        <f t="shared" ref="UAW71" si="15364">UAW59-UAW69</f>
        <v>0</v>
      </c>
      <c r="UAY71" s="1580">
        <f t="shared" ref="UAY71" si="15365">UAY59-UAY69</f>
        <v>0</v>
      </c>
      <c r="UBA71" s="1580">
        <f t="shared" ref="UBA71" si="15366">UBA59-UBA69</f>
        <v>0</v>
      </c>
      <c r="UBC71" s="1580">
        <f t="shared" ref="UBC71" si="15367">UBC59-UBC69</f>
        <v>0</v>
      </c>
      <c r="UBE71" s="1580">
        <f t="shared" ref="UBE71" si="15368">UBE59-UBE69</f>
        <v>0</v>
      </c>
      <c r="UBG71" s="1580">
        <f t="shared" ref="UBG71" si="15369">UBG59-UBG69</f>
        <v>0</v>
      </c>
      <c r="UBI71" s="1580">
        <f t="shared" ref="UBI71" si="15370">UBI59-UBI69</f>
        <v>0</v>
      </c>
      <c r="UBK71" s="1580">
        <f t="shared" ref="UBK71" si="15371">UBK59-UBK69</f>
        <v>0</v>
      </c>
      <c r="UBM71" s="1580">
        <f t="shared" ref="UBM71" si="15372">UBM59-UBM69</f>
        <v>0</v>
      </c>
      <c r="UBO71" s="1580">
        <f t="shared" ref="UBO71" si="15373">UBO59-UBO69</f>
        <v>0</v>
      </c>
      <c r="UBQ71" s="1580">
        <f t="shared" ref="UBQ71" si="15374">UBQ59-UBQ69</f>
        <v>0</v>
      </c>
      <c r="UBS71" s="1580">
        <f t="shared" ref="UBS71" si="15375">UBS59-UBS69</f>
        <v>0</v>
      </c>
      <c r="UBU71" s="1580">
        <f t="shared" ref="UBU71" si="15376">UBU59-UBU69</f>
        <v>0</v>
      </c>
      <c r="UBW71" s="1580">
        <f t="shared" ref="UBW71" si="15377">UBW59-UBW69</f>
        <v>0</v>
      </c>
      <c r="UBY71" s="1580">
        <f t="shared" ref="UBY71" si="15378">UBY59-UBY69</f>
        <v>0</v>
      </c>
      <c r="UCA71" s="1580">
        <f t="shared" ref="UCA71" si="15379">UCA59-UCA69</f>
        <v>0</v>
      </c>
      <c r="UCC71" s="1580">
        <f t="shared" ref="UCC71" si="15380">UCC59-UCC69</f>
        <v>0</v>
      </c>
      <c r="UCE71" s="1580">
        <f t="shared" ref="UCE71" si="15381">UCE59-UCE69</f>
        <v>0</v>
      </c>
      <c r="UCG71" s="1580">
        <f t="shared" ref="UCG71" si="15382">UCG59-UCG69</f>
        <v>0</v>
      </c>
      <c r="UCI71" s="1580">
        <f t="shared" ref="UCI71" si="15383">UCI59-UCI69</f>
        <v>0</v>
      </c>
      <c r="UCK71" s="1580">
        <f t="shared" ref="UCK71" si="15384">UCK59-UCK69</f>
        <v>0</v>
      </c>
      <c r="UCM71" s="1580">
        <f t="shared" ref="UCM71" si="15385">UCM59-UCM69</f>
        <v>0</v>
      </c>
      <c r="UCO71" s="1580">
        <f t="shared" ref="UCO71" si="15386">UCO59-UCO69</f>
        <v>0</v>
      </c>
      <c r="UCQ71" s="1580">
        <f t="shared" ref="UCQ71" si="15387">UCQ59-UCQ69</f>
        <v>0</v>
      </c>
      <c r="UCS71" s="1580">
        <f t="shared" ref="UCS71" si="15388">UCS59-UCS69</f>
        <v>0</v>
      </c>
      <c r="UCU71" s="1580">
        <f t="shared" ref="UCU71" si="15389">UCU59-UCU69</f>
        <v>0</v>
      </c>
      <c r="UCW71" s="1580">
        <f t="shared" ref="UCW71" si="15390">UCW59-UCW69</f>
        <v>0</v>
      </c>
      <c r="UCY71" s="1580">
        <f t="shared" ref="UCY71" si="15391">UCY59-UCY69</f>
        <v>0</v>
      </c>
      <c r="UDA71" s="1580">
        <f t="shared" ref="UDA71" si="15392">UDA59-UDA69</f>
        <v>0</v>
      </c>
      <c r="UDC71" s="1580">
        <f t="shared" ref="UDC71" si="15393">UDC59-UDC69</f>
        <v>0</v>
      </c>
      <c r="UDE71" s="1580">
        <f t="shared" ref="UDE71" si="15394">UDE59-UDE69</f>
        <v>0</v>
      </c>
      <c r="UDG71" s="1580">
        <f t="shared" ref="UDG71" si="15395">UDG59-UDG69</f>
        <v>0</v>
      </c>
      <c r="UDI71" s="1580">
        <f t="shared" ref="UDI71" si="15396">UDI59-UDI69</f>
        <v>0</v>
      </c>
      <c r="UDK71" s="1580">
        <f t="shared" ref="UDK71" si="15397">UDK59-UDK69</f>
        <v>0</v>
      </c>
      <c r="UDM71" s="1580">
        <f t="shared" ref="UDM71" si="15398">UDM59-UDM69</f>
        <v>0</v>
      </c>
      <c r="UDO71" s="1580">
        <f t="shared" ref="UDO71" si="15399">UDO59-UDO69</f>
        <v>0</v>
      </c>
      <c r="UDQ71" s="1580">
        <f t="shared" ref="UDQ71" si="15400">UDQ59-UDQ69</f>
        <v>0</v>
      </c>
      <c r="UDS71" s="1580">
        <f t="shared" ref="UDS71" si="15401">UDS59-UDS69</f>
        <v>0</v>
      </c>
      <c r="UDU71" s="1580">
        <f t="shared" ref="UDU71" si="15402">UDU59-UDU69</f>
        <v>0</v>
      </c>
      <c r="UDW71" s="1580">
        <f t="shared" ref="UDW71" si="15403">UDW59-UDW69</f>
        <v>0</v>
      </c>
      <c r="UDY71" s="1580">
        <f t="shared" ref="UDY71" si="15404">UDY59-UDY69</f>
        <v>0</v>
      </c>
      <c r="UEA71" s="1580">
        <f t="shared" ref="UEA71" si="15405">UEA59-UEA69</f>
        <v>0</v>
      </c>
      <c r="UEC71" s="1580">
        <f t="shared" ref="UEC71" si="15406">UEC59-UEC69</f>
        <v>0</v>
      </c>
      <c r="UEE71" s="1580">
        <f t="shared" ref="UEE71" si="15407">UEE59-UEE69</f>
        <v>0</v>
      </c>
      <c r="UEG71" s="1580">
        <f t="shared" ref="UEG71" si="15408">UEG59-UEG69</f>
        <v>0</v>
      </c>
      <c r="UEI71" s="1580">
        <f t="shared" ref="UEI71" si="15409">UEI59-UEI69</f>
        <v>0</v>
      </c>
      <c r="UEK71" s="1580">
        <f t="shared" ref="UEK71" si="15410">UEK59-UEK69</f>
        <v>0</v>
      </c>
      <c r="UEM71" s="1580">
        <f t="shared" ref="UEM71" si="15411">UEM59-UEM69</f>
        <v>0</v>
      </c>
      <c r="UEO71" s="1580">
        <f t="shared" ref="UEO71" si="15412">UEO59-UEO69</f>
        <v>0</v>
      </c>
      <c r="UEQ71" s="1580">
        <f t="shared" ref="UEQ71" si="15413">UEQ59-UEQ69</f>
        <v>0</v>
      </c>
      <c r="UES71" s="1580">
        <f t="shared" ref="UES71" si="15414">UES59-UES69</f>
        <v>0</v>
      </c>
      <c r="UEU71" s="1580">
        <f t="shared" ref="UEU71" si="15415">UEU59-UEU69</f>
        <v>0</v>
      </c>
      <c r="UEW71" s="1580">
        <f t="shared" ref="UEW71" si="15416">UEW59-UEW69</f>
        <v>0</v>
      </c>
      <c r="UEY71" s="1580">
        <f t="shared" ref="UEY71" si="15417">UEY59-UEY69</f>
        <v>0</v>
      </c>
      <c r="UFA71" s="1580">
        <f t="shared" ref="UFA71" si="15418">UFA59-UFA69</f>
        <v>0</v>
      </c>
      <c r="UFC71" s="1580">
        <f t="shared" ref="UFC71" si="15419">UFC59-UFC69</f>
        <v>0</v>
      </c>
      <c r="UFE71" s="1580">
        <f t="shared" ref="UFE71" si="15420">UFE59-UFE69</f>
        <v>0</v>
      </c>
      <c r="UFG71" s="1580">
        <f t="shared" ref="UFG71" si="15421">UFG59-UFG69</f>
        <v>0</v>
      </c>
      <c r="UFI71" s="1580">
        <f t="shared" ref="UFI71" si="15422">UFI59-UFI69</f>
        <v>0</v>
      </c>
      <c r="UFK71" s="1580">
        <f t="shared" ref="UFK71" si="15423">UFK59-UFK69</f>
        <v>0</v>
      </c>
      <c r="UFM71" s="1580">
        <f t="shared" ref="UFM71" si="15424">UFM59-UFM69</f>
        <v>0</v>
      </c>
      <c r="UFO71" s="1580">
        <f t="shared" ref="UFO71" si="15425">UFO59-UFO69</f>
        <v>0</v>
      </c>
      <c r="UFQ71" s="1580">
        <f t="shared" ref="UFQ71" si="15426">UFQ59-UFQ69</f>
        <v>0</v>
      </c>
      <c r="UFS71" s="1580">
        <f t="shared" ref="UFS71" si="15427">UFS59-UFS69</f>
        <v>0</v>
      </c>
      <c r="UFU71" s="1580">
        <f t="shared" ref="UFU71" si="15428">UFU59-UFU69</f>
        <v>0</v>
      </c>
      <c r="UFW71" s="1580">
        <f t="shared" ref="UFW71" si="15429">UFW59-UFW69</f>
        <v>0</v>
      </c>
      <c r="UFY71" s="1580">
        <f t="shared" ref="UFY71" si="15430">UFY59-UFY69</f>
        <v>0</v>
      </c>
      <c r="UGA71" s="1580">
        <f t="shared" ref="UGA71" si="15431">UGA59-UGA69</f>
        <v>0</v>
      </c>
      <c r="UGC71" s="1580">
        <f t="shared" ref="UGC71" si="15432">UGC59-UGC69</f>
        <v>0</v>
      </c>
      <c r="UGE71" s="1580">
        <f t="shared" ref="UGE71" si="15433">UGE59-UGE69</f>
        <v>0</v>
      </c>
      <c r="UGG71" s="1580">
        <f t="shared" ref="UGG71" si="15434">UGG59-UGG69</f>
        <v>0</v>
      </c>
      <c r="UGI71" s="1580">
        <f t="shared" ref="UGI71" si="15435">UGI59-UGI69</f>
        <v>0</v>
      </c>
      <c r="UGK71" s="1580">
        <f t="shared" ref="UGK71" si="15436">UGK59-UGK69</f>
        <v>0</v>
      </c>
      <c r="UGM71" s="1580">
        <f t="shared" ref="UGM71" si="15437">UGM59-UGM69</f>
        <v>0</v>
      </c>
      <c r="UGO71" s="1580">
        <f t="shared" ref="UGO71" si="15438">UGO59-UGO69</f>
        <v>0</v>
      </c>
      <c r="UGQ71" s="1580">
        <f t="shared" ref="UGQ71" si="15439">UGQ59-UGQ69</f>
        <v>0</v>
      </c>
      <c r="UGS71" s="1580">
        <f t="shared" ref="UGS71" si="15440">UGS59-UGS69</f>
        <v>0</v>
      </c>
      <c r="UGU71" s="1580">
        <f t="shared" ref="UGU71" si="15441">UGU59-UGU69</f>
        <v>0</v>
      </c>
      <c r="UGW71" s="1580">
        <f t="shared" ref="UGW71" si="15442">UGW59-UGW69</f>
        <v>0</v>
      </c>
      <c r="UGY71" s="1580">
        <f t="shared" ref="UGY71" si="15443">UGY59-UGY69</f>
        <v>0</v>
      </c>
      <c r="UHA71" s="1580">
        <f t="shared" ref="UHA71" si="15444">UHA59-UHA69</f>
        <v>0</v>
      </c>
      <c r="UHC71" s="1580">
        <f t="shared" ref="UHC71" si="15445">UHC59-UHC69</f>
        <v>0</v>
      </c>
      <c r="UHE71" s="1580">
        <f t="shared" ref="UHE71" si="15446">UHE59-UHE69</f>
        <v>0</v>
      </c>
      <c r="UHG71" s="1580">
        <f t="shared" ref="UHG71" si="15447">UHG59-UHG69</f>
        <v>0</v>
      </c>
      <c r="UHI71" s="1580">
        <f t="shared" ref="UHI71" si="15448">UHI59-UHI69</f>
        <v>0</v>
      </c>
      <c r="UHK71" s="1580">
        <f t="shared" ref="UHK71" si="15449">UHK59-UHK69</f>
        <v>0</v>
      </c>
      <c r="UHM71" s="1580">
        <f t="shared" ref="UHM71" si="15450">UHM59-UHM69</f>
        <v>0</v>
      </c>
      <c r="UHO71" s="1580">
        <f t="shared" ref="UHO71" si="15451">UHO59-UHO69</f>
        <v>0</v>
      </c>
      <c r="UHQ71" s="1580">
        <f t="shared" ref="UHQ71" si="15452">UHQ59-UHQ69</f>
        <v>0</v>
      </c>
      <c r="UHS71" s="1580">
        <f t="shared" ref="UHS71" si="15453">UHS59-UHS69</f>
        <v>0</v>
      </c>
      <c r="UHU71" s="1580">
        <f t="shared" ref="UHU71" si="15454">UHU59-UHU69</f>
        <v>0</v>
      </c>
      <c r="UHW71" s="1580">
        <f t="shared" ref="UHW71" si="15455">UHW59-UHW69</f>
        <v>0</v>
      </c>
      <c r="UHY71" s="1580">
        <f t="shared" ref="UHY71" si="15456">UHY59-UHY69</f>
        <v>0</v>
      </c>
      <c r="UIA71" s="1580">
        <f t="shared" ref="UIA71" si="15457">UIA59-UIA69</f>
        <v>0</v>
      </c>
      <c r="UIC71" s="1580">
        <f t="shared" ref="UIC71" si="15458">UIC59-UIC69</f>
        <v>0</v>
      </c>
      <c r="UIE71" s="1580">
        <f t="shared" ref="UIE71" si="15459">UIE59-UIE69</f>
        <v>0</v>
      </c>
      <c r="UIG71" s="1580">
        <f t="shared" ref="UIG71" si="15460">UIG59-UIG69</f>
        <v>0</v>
      </c>
      <c r="UII71" s="1580">
        <f t="shared" ref="UII71" si="15461">UII59-UII69</f>
        <v>0</v>
      </c>
      <c r="UIK71" s="1580">
        <f t="shared" ref="UIK71" si="15462">UIK59-UIK69</f>
        <v>0</v>
      </c>
      <c r="UIM71" s="1580">
        <f t="shared" ref="UIM71" si="15463">UIM59-UIM69</f>
        <v>0</v>
      </c>
      <c r="UIO71" s="1580">
        <f t="shared" ref="UIO71" si="15464">UIO59-UIO69</f>
        <v>0</v>
      </c>
      <c r="UIQ71" s="1580">
        <f t="shared" ref="UIQ71" si="15465">UIQ59-UIQ69</f>
        <v>0</v>
      </c>
      <c r="UIS71" s="1580">
        <f t="shared" ref="UIS71" si="15466">UIS59-UIS69</f>
        <v>0</v>
      </c>
      <c r="UIU71" s="1580">
        <f t="shared" ref="UIU71" si="15467">UIU59-UIU69</f>
        <v>0</v>
      </c>
      <c r="UIW71" s="1580">
        <f t="shared" ref="UIW71" si="15468">UIW59-UIW69</f>
        <v>0</v>
      </c>
      <c r="UIY71" s="1580">
        <f t="shared" ref="UIY71" si="15469">UIY59-UIY69</f>
        <v>0</v>
      </c>
      <c r="UJA71" s="1580">
        <f t="shared" ref="UJA71" si="15470">UJA59-UJA69</f>
        <v>0</v>
      </c>
      <c r="UJC71" s="1580">
        <f t="shared" ref="UJC71" si="15471">UJC59-UJC69</f>
        <v>0</v>
      </c>
      <c r="UJE71" s="1580">
        <f t="shared" ref="UJE71" si="15472">UJE59-UJE69</f>
        <v>0</v>
      </c>
      <c r="UJG71" s="1580">
        <f t="shared" ref="UJG71" si="15473">UJG59-UJG69</f>
        <v>0</v>
      </c>
      <c r="UJI71" s="1580">
        <f t="shared" ref="UJI71" si="15474">UJI59-UJI69</f>
        <v>0</v>
      </c>
      <c r="UJK71" s="1580">
        <f t="shared" ref="UJK71" si="15475">UJK59-UJK69</f>
        <v>0</v>
      </c>
      <c r="UJM71" s="1580">
        <f t="shared" ref="UJM71" si="15476">UJM59-UJM69</f>
        <v>0</v>
      </c>
      <c r="UJO71" s="1580">
        <f t="shared" ref="UJO71" si="15477">UJO59-UJO69</f>
        <v>0</v>
      </c>
      <c r="UJQ71" s="1580">
        <f t="shared" ref="UJQ71" si="15478">UJQ59-UJQ69</f>
        <v>0</v>
      </c>
      <c r="UJS71" s="1580">
        <f t="shared" ref="UJS71" si="15479">UJS59-UJS69</f>
        <v>0</v>
      </c>
      <c r="UJU71" s="1580">
        <f t="shared" ref="UJU71" si="15480">UJU59-UJU69</f>
        <v>0</v>
      </c>
      <c r="UJW71" s="1580">
        <f t="shared" ref="UJW71" si="15481">UJW59-UJW69</f>
        <v>0</v>
      </c>
      <c r="UJY71" s="1580">
        <f t="shared" ref="UJY71" si="15482">UJY59-UJY69</f>
        <v>0</v>
      </c>
      <c r="UKA71" s="1580">
        <f t="shared" ref="UKA71" si="15483">UKA59-UKA69</f>
        <v>0</v>
      </c>
      <c r="UKC71" s="1580">
        <f t="shared" ref="UKC71" si="15484">UKC59-UKC69</f>
        <v>0</v>
      </c>
      <c r="UKE71" s="1580">
        <f t="shared" ref="UKE71" si="15485">UKE59-UKE69</f>
        <v>0</v>
      </c>
      <c r="UKG71" s="1580">
        <f t="shared" ref="UKG71" si="15486">UKG59-UKG69</f>
        <v>0</v>
      </c>
      <c r="UKI71" s="1580">
        <f t="shared" ref="UKI71" si="15487">UKI59-UKI69</f>
        <v>0</v>
      </c>
      <c r="UKK71" s="1580">
        <f t="shared" ref="UKK71" si="15488">UKK59-UKK69</f>
        <v>0</v>
      </c>
      <c r="UKM71" s="1580">
        <f t="shared" ref="UKM71" si="15489">UKM59-UKM69</f>
        <v>0</v>
      </c>
      <c r="UKO71" s="1580">
        <f t="shared" ref="UKO71" si="15490">UKO59-UKO69</f>
        <v>0</v>
      </c>
      <c r="UKQ71" s="1580">
        <f t="shared" ref="UKQ71" si="15491">UKQ59-UKQ69</f>
        <v>0</v>
      </c>
      <c r="UKS71" s="1580">
        <f t="shared" ref="UKS71" si="15492">UKS59-UKS69</f>
        <v>0</v>
      </c>
      <c r="UKU71" s="1580">
        <f t="shared" ref="UKU71" si="15493">UKU59-UKU69</f>
        <v>0</v>
      </c>
      <c r="UKW71" s="1580">
        <f t="shared" ref="UKW71" si="15494">UKW59-UKW69</f>
        <v>0</v>
      </c>
      <c r="UKY71" s="1580">
        <f t="shared" ref="UKY71" si="15495">UKY59-UKY69</f>
        <v>0</v>
      </c>
      <c r="ULA71" s="1580">
        <f t="shared" ref="ULA71" si="15496">ULA59-ULA69</f>
        <v>0</v>
      </c>
      <c r="ULC71" s="1580">
        <f t="shared" ref="ULC71" si="15497">ULC59-ULC69</f>
        <v>0</v>
      </c>
      <c r="ULE71" s="1580">
        <f t="shared" ref="ULE71" si="15498">ULE59-ULE69</f>
        <v>0</v>
      </c>
      <c r="ULG71" s="1580">
        <f t="shared" ref="ULG71" si="15499">ULG59-ULG69</f>
        <v>0</v>
      </c>
      <c r="ULI71" s="1580">
        <f t="shared" ref="ULI71" si="15500">ULI59-ULI69</f>
        <v>0</v>
      </c>
      <c r="ULK71" s="1580">
        <f t="shared" ref="ULK71" si="15501">ULK59-ULK69</f>
        <v>0</v>
      </c>
      <c r="ULM71" s="1580">
        <f t="shared" ref="ULM71" si="15502">ULM59-ULM69</f>
        <v>0</v>
      </c>
      <c r="ULO71" s="1580">
        <f t="shared" ref="ULO71" si="15503">ULO59-ULO69</f>
        <v>0</v>
      </c>
      <c r="ULQ71" s="1580">
        <f t="shared" ref="ULQ71" si="15504">ULQ59-ULQ69</f>
        <v>0</v>
      </c>
      <c r="ULS71" s="1580">
        <f t="shared" ref="ULS71" si="15505">ULS59-ULS69</f>
        <v>0</v>
      </c>
      <c r="ULU71" s="1580">
        <f t="shared" ref="ULU71" si="15506">ULU59-ULU69</f>
        <v>0</v>
      </c>
      <c r="ULW71" s="1580">
        <f t="shared" ref="ULW71" si="15507">ULW59-ULW69</f>
        <v>0</v>
      </c>
      <c r="ULY71" s="1580">
        <f t="shared" ref="ULY71" si="15508">ULY59-ULY69</f>
        <v>0</v>
      </c>
      <c r="UMA71" s="1580">
        <f t="shared" ref="UMA71" si="15509">UMA59-UMA69</f>
        <v>0</v>
      </c>
      <c r="UMC71" s="1580">
        <f t="shared" ref="UMC71" si="15510">UMC59-UMC69</f>
        <v>0</v>
      </c>
      <c r="UME71" s="1580">
        <f t="shared" ref="UME71" si="15511">UME59-UME69</f>
        <v>0</v>
      </c>
      <c r="UMG71" s="1580">
        <f t="shared" ref="UMG71" si="15512">UMG59-UMG69</f>
        <v>0</v>
      </c>
      <c r="UMI71" s="1580">
        <f t="shared" ref="UMI71" si="15513">UMI59-UMI69</f>
        <v>0</v>
      </c>
      <c r="UMK71" s="1580">
        <f t="shared" ref="UMK71" si="15514">UMK59-UMK69</f>
        <v>0</v>
      </c>
      <c r="UMM71" s="1580">
        <f t="shared" ref="UMM71" si="15515">UMM59-UMM69</f>
        <v>0</v>
      </c>
      <c r="UMO71" s="1580">
        <f t="shared" ref="UMO71" si="15516">UMO59-UMO69</f>
        <v>0</v>
      </c>
      <c r="UMQ71" s="1580">
        <f t="shared" ref="UMQ71" si="15517">UMQ59-UMQ69</f>
        <v>0</v>
      </c>
      <c r="UMS71" s="1580">
        <f t="shared" ref="UMS71" si="15518">UMS59-UMS69</f>
        <v>0</v>
      </c>
      <c r="UMU71" s="1580">
        <f t="shared" ref="UMU71" si="15519">UMU59-UMU69</f>
        <v>0</v>
      </c>
      <c r="UMW71" s="1580">
        <f t="shared" ref="UMW71" si="15520">UMW59-UMW69</f>
        <v>0</v>
      </c>
      <c r="UMY71" s="1580">
        <f t="shared" ref="UMY71" si="15521">UMY59-UMY69</f>
        <v>0</v>
      </c>
      <c r="UNA71" s="1580">
        <f t="shared" ref="UNA71" si="15522">UNA59-UNA69</f>
        <v>0</v>
      </c>
      <c r="UNC71" s="1580">
        <f t="shared" ref="UNC71" si="15523">UNC59-UNC69</f>
        <v>0</v>
      </c>
      <c r="UNE71" s="1580">
        <f t="shared" ref="UNE71" si="15524">UNE59-UNE69</f>
        <v>0</v>
      </c>
      <c r="UNG71" s="1580">
        <f t="shared" ref="UNG71" si="15525">UNG59-UNG69</f>
        <v>0</v>
      </c>
      <c r="UNI71" s="1580">
        <f t="shared" ref="UNI71" si="15526">UNI59-UNI69</f>
        <v>0</v>
      </c>
      <c r="UNK71" s="1580">
        <f t="shared" ref="UNK71" si="15527">UNK59-UNK69</f>
        <v>0</v>
      </c>
      <c r="UNM71" s="1580">
        <f t="shared" ref="UNM71" si="15528">UNM59-UNM69</f>
        <v>0</v>
      </c>
      <c r="UNO71" s="1580">
        <f t="shared" ref="UNO71" si="15529">UNO59-UNO69</f>
        <v>0</v>
      </c>
      <c r="UNQ71" s="1580">
        <f t="shared" ref="UNQ71" si="15530">UNQ59-UNQ69</f>
        <v>0</v>
      </c>
      <c r="UNS71" s="1580">
        <f t="shared" ref="UNS71" si="15531">UNS59-UNS69</f>
        <v>0</v>
      </c>
      <c r="UNU71" s="1580">
        <f t="shared" ref="UNU71" si="15532">UNU59-UNU69</f>
        <v>0</v>
      </c>
      <c r="UNW71" s="1580">
        <f t="shared" ref="UNW71" si="15533">UNW59-UNW69</f>
        <v>0</v>
      </c>
      <c r="UNY71" s="1580">
        <f t="shared" ref="UNY71" si="15534">UNY59-UNY69</f>
        <v>0</v>
      </c>
      <c r="UOA71" s="1580">
        <f t="shared" ref="UOA71" si="15535">UOA59-UOA69</f>
        <v>0</v>
      </c>
      <c r="UOC71" s="1580">
        <f t="shared" ref="UOC71" si="15536">UOC59-UOC69</f>
        <v>0</v>
      </c>
      <c r="UOE71" s="1580">
        <f t="shared" ref="UOE71" si="15537">UOE59-UOE69</f>
        <v>0</v>
      </c>
      <c r="UOG71" s="1580">
        <f t="shared" ref="UOG71" si="15538">UOG59-UOG69</f>
        <v>0</v>
      </c>
      <c r="UOI71" s="1580">
        <f t="shared" ref="UOI71" si="15539">UOI59-UOI69</f>
        <v>0</v>
      </c>
      <c r="UOK71" s="1580">
        <f t="shared" ref="UOK71" si="15540">UOK59-UOK69</f>
        <v>0</v>
      </c>
      <c r="UOM71" s="1580">
        <f t="shared" ref="UOM71" si="15541">UOM59-UOM69</f>
        <v>0</v>
      </c>
      <c r="UOO71" s="1580">
        <f t="shared" ref="UOO71" si="15542">UOO59-UOO69</f>
        <v>0</v>
      </c>
      <c r="UOQ71" s="1580">
        <f t="shared" ref="UOQ71" si="15543">UOQ59-UOQ69</f>
        <v>0</v>
      </c>
      <c r="UOS71" s="1580">
        <f t="shared" ref="UOS71" si="15544">UOS59-UOS69</f>
        <v>0</v>
      </c>
      <c r="UOU71" s="1580">
        <f t="shared" ref="UOU71" si="15545">UOU59-UOU69</f>
        <v>0</v>
      </c>
      <c r="UOW71" s="1580">
        <f t="shared" ref="UOW71" si="15546">UOW59-UOW69</f>
        <v>0</v>
      </c>
      <c r="UOY71" s="1580">
        <f t="shared" ref="UOY71" si="15547">UOY59-UOY69</f>
        <v>0</v>
      </c>
      <c r="UPA71" s="1580">
        <f t="shared" ref="UPA71" si="15548">UPA59-UPA69</f>
        <v>0</v>
      </c>
      <c r="UPC71" s="1580">
        <f t="shared" ref="UPC71" si="15549">UPC59-UPC69</f>
        <v>0</v>
      </c>
      <c r="UPE71" s="1580">
        <f t="shared" ref="UPE71" si="15550">UPE59-UPE69</f>
        <v>0</v>
      </c>
      <c r="UPG71" s="1580">
        <f t="shared" ref="UPG71" si="15551">UPG59-UPG69</f>
        <v>0</v>
      </c>
      <c r="UPI71" s="1580">
        <f t="shared" ref="UPI71" si="15552">UPI59-UPI69</f>
        <v>0</v>
      </c>
      <c r="UPK71" s="1580">
        <f t="shared" ref="UPK71" si="15553">UPK59-UPK69</f>
        <v>0</v>
      </c>
      <c r="UPM71" s="1580">
        <f t="shared" ref="UPM71" si="15554">UPM59-UPM69</f>
        <v>0</v>
      </c>
      <c r="UPO71" s="1580">
        <f t="shared" ref="UPO71" si="15555">UPO59-UPO69</f>
        <v>0</v>
      </c>
      <c r="UPQ71" s="1580">
        <f t="shared" ref="UPQ71" si="15556">UPQ59-UPQ69</f>
        <v>0</v>
      </c>
      <c r="UPS71" s="1580">
        <f t="shared" ref="UPS71" si="15557">UPS59-UPS69</f>
        <v>0</v>
      </c>
      <c r="UPU71" s="1580">
        <f t="shared" ref="UPU71" si="15558">UPU59-UPU69</f>
        <v>0</v>
      </c>
      <c r="UPW71" s="1580">
        <f t="shared" ref="UPW71" si="15559">UPW59-UPW69</f>
        <v>0</v>
      </c>
      <c r="UPY71" s="1580">
        <f t="shared" ref="UPY71" si="15560">UPY59-UPY69</f>
        <v>0</v>
      </c>
      <c r="UQA71" s="1580">
        <f t="shared" ref="UQA71" si="15561">UQA59-UQA69</f>
        <v>0</v>
      </c>
      <c r="UQC71" s="1580">
        <f t="shared" ref="UQC71" si="15562">UQC59-UQC69</f>
        <v>0</v>
      </c>
      <c r="UQE71" s="1580">
        <f t="shared" ref="UQE71" si="15563">UQE59-UQE69</f>
        <v>0</v>
      </c>
      <c r="UQG71" s="1580">
        <f t="shared" ref="UQG71" si="15564">UQG59-UQG69</f>
        <v>0</v>
      </c>
      <c r="UQI71" s="1580">
        <f t="shared" ref="UQI71" si="15565">UQI59-UQI69</f>
        <v>0</v>
      </c>
      <c r="UQK71" s="1580">
        <f t="shared" ref="UQK71" si="15566">UQK59-UQK69</f>
        <v>0</v>
      </c>
      <c r="UQM71" s="1580">
        <f t="shared" ref="UQM71" si="15567">UQM59-UQM69</f>
        <v>0</v>
      </c>
      <c r="UQO71" s="1580">
        <f t="shared" ref="UQO71" si="15568">UQO59-UQO69</f>
        <v>0</v>
      </c>
      <c r="UQQ71" s="1580">
        <f t="shared" ref="UQQ71" si="15569">UQQ59-UQQ69</f>
        <v>0</v>
      </c>
      <c r="UQS71" s="1580">
        <f t="shared" ref="UQS71" si="15570">UQS59-UQS69</f>
        <v>0</v>
      </c>
      <c r="UQU71" s="1580">
        <f t="shared" ref="UQU71" si="15571">UQU59-UQU69</f>
        <v>0</v>
      </c>
      <c r="UQW71" s="1580">
        <f t="shared" ref="UQW71" si="15572">UQW59-UQW69</f>
        <v>0</v>
      </c>
      <c r="UQY71" s="1580">
        <f t="shared" ref="UQY71" si="15573">UQY59-UQY69</f>
        <v>0</v>
      </c>
      <c r="URA71" s="1580">
        <f t="shared" ref="URA71" si="15574">URA59-URA69</f>
        <v>0</v>
      </c>
      <c r="URC71" s="1580">
        <f t="shared" ref="URC71" si="15575">URC59-URC69</f>
        <v>0</v>
      </c>
      <c r="URE71" s="1580">
        <f t="shared" ref="URE71" si="15576">URE59-URE69</f>
        <v>0</v>
      </c>
      <c r="URG71" s="1580">
        <f t="shared" ref="URG71" si="15577">URG59-URG69</f>
        <v>0</v>
      </c>
      <c r="URI71" s="1580">
        <f t="shared" ref="URI71" si="15578">URI59-URI69</f>
        <v>0</v>
      </c>
      <c r="URK71" s="1580">
        <f t="shared" ref="URK71" si="15579">URK59-URK69</f>
        <v>0</v>
      </c>
      <c r="URM71" s="1580">
        <f t="shared" ref="URM71" si="15580">URM59-URM69</f>
        <v>0</v>
      </c>
      <c r="URO71" s="1580">
        <f t="shared" ref="URO71" si="15581">URO59-URO69</f>
        <v>0</v>
      </c>
      <c r="URQ71" s="1580">
        <f t="shared" ref="URQ71" si="15582">URQ59-URQ69</f>
        <v>0</v>
      </c>
      <c r="URS71" s="1580">
        <f t="shared" ref="URS71" si="15583">URS59-URS69</f>
        <v>0</v>
      </c>
      <c r="URU71" s="1580">
        <f t="shared" ref="URU71" si="15584">URU59-URU69</f>
        <v>0</v>
      </c>
      <c r="URW71" s="1580">
        <f t="shared" ref="URW71" si="15585">URW59-URW69</f>
        <v>0</v>
      </c>
      <c r="URY71" s="1580">
        <f t="shared" ref="URY71" si="15586">URY59-URY69</f>
        <v>0</v>
      </c>
      <c r="USA71" s="1580">
        <f t="shared" ref="USA71" si="15587">USA59-USA69</f>
        <v>0</v>
      </c>
      <c r="USC71" s="1580">
        <f t="shared" ref="USC71" si="15588">USC59-USC69</f>
        <v>0</v>
      </c>
      <c r="USE71" s="1580">
        <f t="shared" ref="USE71" si="15589">USE59-USE69</f>
        <v>0</v>
      </c>
      <c r="USG71" s="1580">
        <f t="shared" ref="USG71" si="15590">USG59-USG69</f>
        <v>0</v>
      </c>
      <c r="USI71" s="1580">
        <f t="shared" ref="USI71" si="15591">USI59-USI69</f>
        <v>0</v>
      </c>
      <c r="USK71" s="1580">
        <f t="shared" ref="USK71" si="15592">USK59-USK69</f>
        <v>0</v>
      </c>
      <c r="USM71" s="1580">
        <f t="shared" ref="USM71" si="15593">USM59-USM69</f>
        <v>0</v>
      </c>
      <c r="USO71" s="1580">
        <f t="shared" ref="USO71" si="15594">USO59-USO69</f>
        <v>0</v>
      </c>
      <c r="USQ71" s="1580">
        <f t="shared" ref="USQ71" si="15595">USQ59-USQ69</f>
        <v>0</v>
      </c>
      <c r="USS71" s="1580">
        <f t="shared" ref="USS71" si="15596">USS59-USS69</f>
        <v>0</v>
      </c>
      <c r="USU71" s="1580">
        <f t="shared" ref="USU71" si="15597">USU59-USU69</f>
        <v>0</v>
      </c>
      <c r="USW71" s="1580">
        <f t="shared" ref="USW71" si="15598">USW59-USW69</f>
        <v>0</v>
      </c>
      <c r="USY71" s="1580">
        <f t="shared" ref="USY71" si="15599">USY59-USY69</f>
        <v>0</v>
      </c>
      <c r="UTA71" s="1580">
        <f t="shared" ref="UTA71" si="15600">UTA59-UTA69</f>
        <v>0</v>
      </c>
      <c r="UTC71" s="1580">
        <f t="shared" ref="UTC71" si="15601">UTC59-UTC69</f>
        <v>0</v>
      </c>
      <c r="UTE71" s="1580">
        <f t="shared" ref="UTE71" si="15602">UTE59-UTE69</f>
        <v>0</v>
      </c>
      <c r="UTG71" s="1580">
        <f t="shared" ref="UTG71" si="15603">UTG59-UTG69</f>
        <v>0</v>
      </c>
      <c r="UTI71" s="1580">
        <f t="shared" ref="UTI71" si="15604">UTI59-UTI69</f>
        <v>0</v>
      </c>
      <c r="UTK71" s="1580">
        <f t="shared" ref="UTK71" si="15605">UTK59-UTK69</f>
        <v>0</v>
      </c>
      <c r="UTM71" s="1580">
        <f t="shared" ref="UTM71" si="15606">UTM59-UTM69</f>
        <v>0</v>
      </c>
      <c r="UTO71" s="1580">
        <f t="shared" ref="UTO71" si="15607">UTO59-UTO69</f>
        <v>0</v>
      </c>
      <c r="UTQ71" s="1580">
        <f t="shared" ref="UTQ71" si="15608">UTQ59-UTQ69</f>
        <v>0</v>
      </c>
      <c r="UTS71" s="1580">
        <f t="shared" ref="UTS71" si="15609">UTS59-UTS69</f>
        <v>0</v>
      </c>
      <c r="UTU71" s="1580">
        <f t="shared" ref="UTU71" si="15610">UTU59-UTU69</f>
        <v>0</v>
      </c>
      <c r="UTW71" s="1580">
        <f t="shared" ref="UTW71" si="15611">UTW59-UTW69</f>
        <v>0</v>
      </c>
      <c r="UTY71" s="1580">
        <f t="shared" ref="UTY71" si="15612">UTY59-UTY69</f>
        <v>0</v>
      </c>
      <c r="UUA71" s="1580">
        <f t="shared" ref="UUA71" si="15613">UUA59-UUA69</f>
        <v>0</v>
      </c>
      <c r="UUC71" s="1580">
        <f t="shared" ref="UUC71" si="15614">UUC59-UUC69</f>
        <v>0</v>
      </c>
      <c r="UUE71" s="1580">
        <f t="shared" ref="UUE71" si="15615">UUE59-UUE69</f>
        <v>0</v>
      </c>
      <c r="UUG71" s="1580">
        <f t="shared" ref="UUG71" si="15616">UUG59-UUG69</f>
        <v>0</v>
      </c>
      <c r="UUI71" s="1580">
        <f t="shared" ref="UUI71" si="15617">UUI59-UUI69</f>
        <v>0</v>
      </c>
      <c r="UUK71" s="1580">
        <f t="shared" ref="UUK71" si="15618">UUK59-UUK69</f>
        <v>0</v>
      </c>
      <c r="UUM71" s="1580">
        <f t="shared" ref="UUM71" si="15619">UUM59-UUM69</f>
        <v>0</v>
      </c>
      <c r="UUO71" s="1580">
        <f t="shared" ref="UUO71" si="15620">UUO59-UUO69</f>
        <v>0</v>
      </c>
      <c r="UUQ71" s="1580">
        <f t="shared" ref="UUQ71" si="15621">UUQ59-UUQ69</f>
        <v>0</v>
      </c>
      <c r="UUS71" s="1580">
        <f t="shared" ref="UUS71" si="15622">UUS59-UUS69</f>
        <v>0</v>
      </c>
      <c r="UUU71" s="1580">
        <f t="shared" ref="UUU71" si="15623">UUU59-UUU69</f>
        <v>0</v>
      </c>
      <c r="UUW71" s="1580">
        <f t="shared" ref="UUW71" si="15624">UUW59-UUW69</f>
        <v>0</v>
      </c>
      <c r="UUY71" s="1580">
        <f t="shared" ref="UUY71" si="15625">UUY59-UUY69</f>
        <v>0</v>
      </c>
      <c r="UVA71" s="1580">
        <f t="shared" ref="UVA71" si="15626">UVA59-UVA69</f>
        <v>0</v>
      </c>
      <c r="UVC71" s="1580">
        <f t="shared" ref="UVC71" si="15627">UVC59-UVC69</f>
        <v>0</v>
      </c>
      <c r="UVE71" s="1580">
        <f t="shared" ref="UVE71" si="15628">UVE59-UVE69</f>
        <v>0</v>
      </c>
      <c r="UVG71" s="1580">
        <f t="shared" ref="UVG71" si="15629">UVG59-UVG69</f>
        <v>0</v>
      </c>
      <c r="UVI71" s="1580">
        <f t="shared" ref="UVI71" si="15630">UVI59-UVI69</f>
        <v>0</v>
      </c>
      <c r="UVK71" s="1580">
        <f t="shared" ref="UVK71" si="15631">UVK59-UVK69</f>
        <v>0</v>
      </c>
      <c r="UVM71" s="1580">
        <f t="shared" ref="UVM71" si="15632">UVM59-UVM69</f>
        <v>0</v>
      </c>
      <c r="UVO71" s="1580">
        <f t="shared" ref="UVO71" si="15633">UVO59-UVO69</f>
        <v>0</v>
      </c>
      <c r="UVQ71" s="1580">
        <f t="shared" ref="UVQ71" si="15634">UVQ59-UVQ69</f>
        <v>0</v>
      </c>
      <c r="UVS71" s="1580">
        <f t="shared" ref="UVS71" si="15635">UVS59-UVS69</f>
        <v>0</v>
      </c>
      <c r="UVU71" s="1580">
        <f t="shared" ref="UVU71" si="15636">UVU59-UVU69</f>
        <v>0</v>
      </c>
      <c r="UVW71" s="1580">
        <f t="shared" ref="UVW71" si="15637">UVW59-UVW69</f>
        <v>0</v>
      </c>
      <c r="UVY71" s="1580">
        <f t="shared" ref="UVY71" si="15638">UVY59-UVY69</f>
        <v>0</v>
      </c>
      <c r="UWA71" s="1580">
        <f t="shared" ref="UWA71" si="15639">UWA59-UWA69</f>
        <v>0</v>
      </c>
      <c r="UWC71" s="1580">
        <f t="shared" ref="UWC71" si="15640">UWC59-UWC69</f>
        <v>0</v>
      </c>
      <c r="UWE71" s="1580">
        <f t="shared" ref="UWE71" si="15641">UWE59-UWE69</f>
        <v>0</v>
      </c>
      <c r="UWG71" s="1580">
        <f t="shared" ref="UWG71" si="15642">UWG59-UWG69</f>
        <v>0</v>
      </c>
      <c r="UWI71" s="1580">
        <f t="shared" ref="UWI71" si="15643">UWI59-UWI69</f>
        <v>0</v>
      </c>
      <c r="UWK71" s="1580">
        <f t="shared" ref="UWK71" si="15644">UWK59-UWK69</f>
        <v>0</v>
      </c>
      <c r="UWM71" s="1580">
        <f t="shared" ref="UWM71" si="15645">UWM59-UWM69</f>
        <v>0</v>
      </c>
      <c r="UWO71" s="1580">
        <f t="shared" ref="UWO71" si="15646">UWO59-UWO69</f>
        <v>0</v>
      </c>
      <c r="UWQ71" s="1580">
        <f t="shared" ref="UWQ71" si="15647">UWQ59-UWQ69</f>
        <v>0</v>
      </c>
      <c r="UWS71" s="1580">
        <f t="shared" ref="UWS71" si="15648">UWS59-UWS69</f>
        <v>0</v>
      </c>
      <c r="UWU71" s="1580">
        <f t="shared" ref="UWU71" si="15649">UWU59-UWU69</f>
        <v>0</v>
      </c>
      <c r="UWW71" s="1580">
        <f t="shared" ref="UWW71" si="15650">UWW59-UWW69</f>
        <v>0</v>
      </c>
      <c r="UWY71" s="1580">
        <f t="shared" ref="UWY71" si="15651">UWY59-UWY69</f>
        <v>0</v>
      </c>
      <c r="UXA71" s="1580">
        <f t="shared" ref="UXA71" si="15652">UXA59-UXA69</f>
        <v>0</v>
      </c>
      <c r="UXC71" s="1580">
        <f t="shared" ref="UXC71" si="15653">UXC59-UXC69</f>
        <v>0</v>
      </c>
      <c r="UXE71" s="1580">
        <f t="shared" ref="UXE71" si="15654">UXE59-UXE69</f>
        <v>0</v>
      </c>
      <c r="UXG71" s="1580">
        <f t="shared" ref="UXG71" si="15655">UXG59-UXG69</f>
        <v>0</v>
      </c>
      <c r="UXI71" s="1580">
        <f t="shared" ref="UXI71" si="15656">UXI59-UXI69</f>
        <v>0</v>
      </c>
      <c r="UXK71" s="1580">
        <f t="shared" ref="UXK71" si="15657">UXK59-UXK69</f>
        <v>0</v>
      </c>
      <c r="UXM71" s="1580">
        <f t="shared" ref="UXM71" si="15658">UXM59-UXM69</f>
        <v>0</v>
      </c>
      <c r="UXO71" s="1580">
        <f t="shared" ref="UXO71" si="15659">UXO59-UXO69</f>
        <v>0</v>
      </c>
      <c r="UXQ71" s="1580">
        <f t="shared" ref="UXQ71" si="15660">UXQ59-UXQ69</f>
        <v>0</v>
      </c>
      <c r="UXS71" s="1580">
        <f t="shared" ref="UXS71" si="15661">UXS59-UXS69</f>
        <v>0</v>
      </c>
      <c r="UXU71" s="1580">
        <f t="shared" ref="UXU71" si="15662">UXU59-UXU69</f>
        <v>0</v>
      </c>
      <c r="UXW71" s="1580">
        <f t="shared" ref="UXW71" si="15663">UXW59-UXW69</f>
        <v>0</v>
      </c>
      <c r="UXY71" s="1580">
        <f t="shared" ref="UXY71" si="15664">UXY59-UXY69</f>
        <v>0</v>
      </c>
      <c r="UYA71" s="1580">
        <f t="shared" ref="UYA71" si="15665">UYA59-UYA69</f>
        <v>0</v>
      </c>
      <c r="UYC71" s="1580">
        <f t="shared" ref="UYC71" si="15666">UYC59-UYC69</f>
        <v>0</v>
      </c>
      <c r="UYE71" s="1580">
        <f t="shared" ref="UYE71" si="15667">UYE59-UYE69</f>
        <v>0</v>
      </c>
      <c r="UYG71" s="1580">
        <f t="shared" ref="UYG71" si="15668">UYG59-UYG69</f>
        <v>0</v>
      </c>
      <c r="UYI71" s="1580">
        <f t="shared" ref="UYI71" si="15669">UYI59-UYI69</f>
        <v>0</v>
      </c>
      <c r="UYK71" s="1580">
        <f t="shared" ref="UYK71" si="15670">UYK59-UYK69</f>
        <v>0</v>
      </c>
      <c r="UYM71" s="1580">
        <f t="shared" ref="UYM71" si="15671">UYM59-UYM69</f>
        <v>0</v>
      </c>
      <c r="UYO71" s="1580">
        <f t="shared" ref="UYO71" si="15672">UYO59-UYO69</f>
        <v>0</v>
      </c>
      <c r="UYQ71" s="1580">
        <f t="shared" ref="UYQ71" si="15673">UYQ59-UYQ69</f>
        <v>0</v>
      </c>
      <c r="UYS71" s="1580">
        <f t="shared" ref="UYS71" si="15674">UYS59-UYS69</f>
        <v>0</v>
      </c>
      <c r="UYU71" s="1580">
        <f t="shared" ref="UYU71" si="15675">UYU59-UYU69</f>
        <v>0</v>
      </c>
      <c r="UYW71" s="1580">
        <f t="shared" ref="UYW71" si="15676">UYW59-UYW69</f>
        <v>0</v>
      </c>
      <c r="UYY71" s="1580">
        <f t="shared" ref="UYY71" si="15677">UYY59-UYY69</f>
        <v>0</v>
      </c>
      <c r="UZA71" s="1580">
        <f t="shared" ref="UZA71" si="15678">UZA59-UZA69</f>
        <v>0</v>
      </c>
      <c r="UZC71" s="1580">
        <f t="shared" ref="UZC71" si="15679">UZC59-UZC69</f>
        <v>0</v>
      </c>
      <c r="UZE71" s="1580">
        <f t="shared" ref="UZE71" si="15680">UZE59-UZE69</f>
        <v>0</v>
      </c>
      <c r="UZG71" s="1580">
        <f t="shared" ref="UZG71" si="15681">UZG59-UZG69</f>
        <v>0</v>
      </c>
      <c r="UZI71" s="1580">
        <f t="shared" ref="UZI71" si="15682">UZI59-UZI69</f>
        <v>0</v>
      </c>
      <c r="UZK71" s="1580">
        <f t="shared" ref="UZK71" si="15683">UZK59-UZK69</f>
        <v>0</v>
      </c>
      <c r="UZM71" s="1580">
        <f t="shared" ref="UZM71" si="15684">UZM59-UZM69</f>
        <v>0</v>
      </c>
      <c r="UZO71" s="1580">
        <f t="shared" ref="UZO71" si="15685">UZO59-UZO69</f>
        <v>0</v>
      </c>
      <c r="UZQ71" s="1580">
        <f t="shared" ref="UZQ71" si="15686">UZQ59-UZQ69</f>
        <v>0</v>
      </c>
      <c r="UZS71" s="1580">
        <f t="shared" ref="UZS71" si="15687">UZS59-UZS69</f>
        <v>0</v>
      </c>
      <c r="UZU71" s="1580">
        <f t="shared" ref="UZU71" si="15688">UZU59-UZU69</f>
        <v>0</v>
      </c>
      <c r="UZW71" s="1580">
        <f t="shared" ref="UZW71" si="15689">UZW59-UZW69</f>
        <v>0</v>
      </c>
      <c r="UZY71" s="1580">
        <f t="shared" ref="UZY71" si="15690">UZY59-UZY69</f>
        <v>0</v>
      </c>
      <c r="VAA71" s="1580">
        <f t="shared" ref="VAA71" si="15691">VAA59-VAA69</f>
        <v>0</v>
      </c>
      <c r="VAC71" s="1580">
        <f t="shared" ref="VAC71" si="15692">VAC59-VAC69</f>
        <v>0</v>
      </c>
      <c r="VAE71" s="1580">
        <f t="shared" ref="VAE71" si="15693">VAE59-VAE69</f>
        <v>0</v>
      </c>
      <c r="VAG71" s="1580">
        <f t="shared" ref="VAG71" si="15694">VAG59-VAG69</f>
        <v>0</v>
      </c>
      <c r="VAI71" s="1580">
        <f t="shared" ref="VAI71" si="15695">VAI59-VAI69</f>
        <v>0</v>
      </c>
      <c r="VAK71" s="1580">
        <f t="shared" ref="VAK71" si="15696">VAK59-VAK69</f>
        <v>0</v>
      </c>
      <c r="VAM71" s="1580">
        <f t="shared" ref="VAM71" si="15697">VAM59-VAM69</f>
        <v>0</v>
      </c>
      <c r="VAO71" s="1580">
        <f t="shared" ref="VAO71" si="15698">VAO59-VAO69</f>
        <v>0</v>
      </c>
      <c r="VAQ71" s="1580">
        <f t="shared" ref="VAQ71" si="15699">VAQ59-VAQ69</f>
        <v>0</v>
      </c>
      <c r="VAS71" s="1580">
        <f t="shared" ref="VAS71" si="15700">VAS59-VAS69</f>
        <v>0</v>
      </c>
      <c r="VAU71" s="1580">
        <f t="shared" ref="VAU71" si="15701">VAU59-VAU69</f>
        <v>0</v>
      </c>
      <c r="VAW71" s="1580">
        <f t="shared" ref="VAW71" si="15702">VAW59-VAW69</f>
        <v>0</v>
      </c>
      <c r="VAY71" s="1580">
        <f t="shared" ref="VAY71" si="15703">VAY59-VAY69</f>
        <v>0</v>
      </c>
      <c r="VBA71" s="1580">
        <f t="shared" ref="VBA71" si="15704">VBA59-VBA69</f>
        <v>0</v>
      </c>
      <c r="VBC71" s="1580">
        <f t="shared" ref="VBC71" si="15705">VBC59-VBC69</f>
        <v>0</v>
      </c>
      <c r="VBE71" s="1580">
        <f t="shared" ref="VBE71" si="15706">VBE59-VBE69</f>
        <v>0</v>
      </c>
      <c r="VBG71" s="1580">
        <f t="shared" ref="VBG71" si="15707">VBG59-VBG69</f>
        <v>0</v>
      </c>
      <c r="VBI71" s="1580">
        <f t="shared" ref="VBI71" si="15708">VBI59-VBI69</f>
        <v>0</v>
      </c>
      <c r="VBK71" s="1580">
        <f t="shared" ref="VBK71" si="15709">VBK59-VBK69</f>
        <v>0</v>
      </c>
      <c r="VBM71" s="1580">
        <f t="shared" ref="VBM71" si="15710">VBM59-VBM69</f>
        <v>0</v>
      </c>
      <c r="VBO71" s="1580">
        <f t="shared" ref="VBO71" si="15711">VBO59-VBO69</f>
        <v>0</v>
      </c>
      <c r="VBQ71" s="1580">
        <f t="shared" ref="VBQ71" si="15712">VBQ59-VBQ69</f>
        <v>0</v>
      </c>
      <c r="VBS71" s="1580">
        <f t="shared" ref="VBS71" si="15713">VBS59-VBS69</f>
        <v>0</v>
      </c>
      <c r="VBU71" s="1580">
        <f t="shared" ref="VBU71" si="15714">VBU59-VBU69</f>
        <v>0</v>
      </c>
      <c r="VBW71" s="1580">
        <f t="shared" ref="VBW71" si="15715">VBW59-VBW69</f>
        <v>0</v>
      </c>
      <c r="VBY71" s="1580">
        <f t="shared" ref="VBY71" si="15716">VBY59-VBY69</f>
        <v>0</v>
      </c>
      <c r="VCA71" s="1580">
        <f t="shared" ref="VCA71" si="15717">VCA59-VCA69</f>
        <v>0</v>
      </c>
      <c r="VCC71" s="1580">
        <f t="shared" ref="VCC71" si="15718">VCC59-VCC69</f>
        <v>0</v>
      </c>
      <c r="VCE71" s="1580">
        <f t="shared" ref="VCE71" si="15719">VCE59-VCE69</f>
        <v>0</v>
      </c>
      <c r="VCG71" s="1580">
        <f t="shared" ref="VCG71" si="15720">VCG59-VCG69</f>
        <v>0</v>
      </c>
      <c r="VCI71" s="1580">
        <f t="shared" ref="VCI71" si="15721">VCI59-VCI69</f>
        <v>0</v>
      </c>
      <c r="VCK71" s="1580">
        <f t="shared" ref="VCK71" si="15722">VCK59-VCK69</f>
        <v>0</v>
      </c>
      <c r="VCM71" s="1580">
        <f t="shared" ref="VCM71" si="15723">VCM59-VCM69</f>
        <v>0</v>
      </c>
      <c r="VCO71" s="1580">
        <f t="shared" ref="VCO71" si="15724">VCO59-VCO69</f>
        <v>0</v>
      </c>
      <c r="VCQ71" s="1580">
        <f t="shared" ref="VCQ71" si="15725">VCQ59-VCQ69</f>
        <v>0</v>
      </c>
      <c r="VCS71" s="1580">
        <f t="shared" ref="VCS71" si="15726">VCS59-VCS69</f>
        <v>0</v>
      </c>
      <c r="VCU71" s="1580">
        <f t="shared" ref="VCU71" si="15727">VCU59-VCU69</f>
        <v>0</v>
      </c>
      <c r="VCW71" s="1580">
        <f t="shared" ref="VCW71" si="15728">VCW59-VCW69</f>
        <v>0</v>
      </c>
      <c r="VCY71" s="1580">
        <f t="shared" ref="VCY71" si="15729">VCY59-VCY69</f>
        <v>0</v>
      </c>
      <c r="VDA71" s="1580">
        <f t="shared" ref="VDA71" si="15730">VDA59-VDA69</f>
        <v>0</v>
      </c>
      <c r="VDC71" s="1580">
        <f t="shared" ref="VDC71" si="15731">VDC59-VDC69</f>
        <v>0</v>
      </c>
      <c r="VDE71" s="1580">
        <f t="shared" ref="VDE71" si="15732">VDE59-VDE69</f>
        <v>0</v>
      </c>
      <c r="VDG71" s="1580">
        <f t="shared" ref="VDG71" si="15733">VDG59-VDG69</f>
        <v>0</v>
      </c>
      <c r="VDI71" s="1580">
        <f t="shared" ref="VDI71" si="15734">VDI59-VDI69</f>
        <v>0</v>
      </c>
      <c r="VDK71" s="1580">
        <f t="shared" ref="VDK71" si="15735">VDK59-VDK69</f>
        <v>0</v>
      </c>
      <c r="VDM71" s="1580">
        <f t="shared" ref="VDM71" si="15736">VDM59-VDM69</f>
        <v>0</v>
      </c>
      <c r="VDO71" s="1580">
        <f t="shared" ref="VDO71" si="15737">VDO59-VDO69</f>
        <v>0</v>
      </c>
      <c r="VDQ71" s="1580">
        <f t="shared" ref="VDQ71" si="15738">VDQ59-VDQ69</f>
        <v>0</v>
      </c>
      <c r="VDS71" s="1580">
        <f t="shared" ref="VDS71" si="15739">VDS59-VDS69</f>
        <v>0</v>
      </c>
      <c r="VDU71" s="1580">
        <f t="shared" ref="VDU71" si="15740">VDU59-VDU69</f>
        <v>0</v>
      </c>
      <c r="VDW71" s="1580">
        <f t="shared" ref="VDW71" si="15741">VDW59-VDW69</f>
        <v>0</v>
      </c>
      <c r="VDY71" s="1580">
        <f t="shared" ref="VDY71" si="15742">VDY59-VDY69</f>
        <v>0</v>
      </c>
      <c r="VEA71" s="1580">
        <f t="shared" ref="VEA71" si="15743">VEA59-VEA69</f>
        <v>0</v>
      </c>
      <c r="VEC71" s="1580">
        <f t="shared" ref="VEC71" si="15744">VEC59-VEC69</f>
        <v>0</v>
      </c>
      <c r="VEE71" s="1580">
        <f t="shared" ref="VEE71" si="15745">VEE59-VEE69</f>
        <v>0</v>
      </c>
      <c r="VEG71" s="1580">
        <f t="shared" ref="VEG71" si="15746">VEG59-VEG69</f>
        <v>0</v>
      </c>
      <c r="VEI71" s="1580">
        <f t="shared" ref="VEI71" si="15747">VEI59-VEI69</f>
        <v>0</v>
      </c>
      <c r="VEK71" s="1580">
        <f t="shared" ref="VEK71" si="15748">VEK59-VEK69</f>
        <v>0</v>
      </c>
      <c r="VEM71" s="1580">
        <f t="shared" ref="VEM71" si="15749">VEM59-VEM69</f>
        <v>0</v>
      </c>
      <c r="VEO71" s="1580">
        <f t="shared" ref="VEO71" si="15750">VEO59-VEO69</f>
        <v>0</v>
      </c>
      <c r="VEQ71" s="1580">
        <f t="shared" ref="VEQ71" si="15751">VEQ59-VEQ69</f>
        <v>0</v>
      </c>
      <c r="VES71" s="1580">
        <f t="shared" ref="VES71" si="15752">VES59-VES69</f>
        <v>0</v>
      </c>
      <c r="VEU71" s="1580">
        <f t="shared" ref="VEU71" si="15753">VEU59-VEU69</f>
        <v>0</v>
      </c>
      <c r="VEW71" s="1580">
        <f t="shared" ref="VEW71" si="15754">VEW59-VEW69</f>
        <v>0</v>
      </c>
      <c r="VEY71" s="1580">
        <f t="shared" ref="VEY71" si="15755">VEY59-VEY69</f>
        <v>0</v>
      </c>
      <c r="VFA71" s="1580">
        <f t="shared" ref="VFA71" si="15756">VFA59-VFA69</f>
        <v>0</v>
      </c>
      <c r="VFC71" s="1580">
        <f t="shared" ref="VFC71" si="15757">VFC59-VFC69</f>
        <v>0</v>
      </c>
      <c r="VFE71" s="1580">
        <f t="shared" ref="VFE71" si="15758">VFE59-VFE69</f>
        <v>0</v>
      </c>
      <c r="VFG71" s="1580">
        <f t="shared" ref="VFG71" si="15759">VFG59-VFG69</f>
        <v>0</v>
      </c>
      <c r="VFI71" s="1580">
        <f t="shared" ref="VFI71" si="15760">VFI59-VFI69</f>
        <v>0</v>
      </c>
      <c r="VFK71" s="1580">
        <f t="shared" ref="VFK71" si="15761">VFK59-VFK69</f>
        <v>0</v>
      </c>
      <c r="VFM71" s="1580">
        <f t="shared" ref="VFM71" si="15762">VFM59-VFM69</f>
        <v>0</v>
      </c>
      <c r="VFO71" s="1580">
        <f t="shared" ref="VFO71" si="15763">VFO59-VFO69</f>
        <v>0</v>
      </c>
      <c r="VFQ71" s="1580">
        <f t="shared" ref="VFQ71" si="15764">VFQ59-VFQ69</f>
        <v>0</v>
      </c>
      <c r="VFS71" s="1580">
        <f t="shared" ref="VFS71" si="15765">VFS59-VFS69</f>
        <v>0</v>
      </c>
      <c r="VFU71" s="1580">
        <f t="shared" ref="VFU71" si="15766">VFU59-VFU69</f>
        <v>0</v>
      </c>
      <c r="VFW71" s="1580">
        <f t="shared" ref="VFW71" si="15767">VFW59-VFW69</f>
        <v>0</v>
      </c>
      <c r="VFY71" s="1580">
        <f t="shared" ref="VFY71" si="15768">VFY59-VFY69</f>
        <v>0</v>
      </c>
      <c r="VGA71" s="1580">
        <f t="shared" ref="VGA71" si="15769">VGA59-VGA69</f>
        <v>0</v>
      </c>
      <c r="VGC71" s="1580">
        <f t="shared" ref="VGC71" si="15770">VGC59-VGC69</f>
        <v>0</v>
      </c>
      <c r="VGE71" s="1580">
        <f t="shared" ref="VGE71" si="15771">VGE59-VGE69</f>
        <v>0</v>
      </c>
      <c r="VGG71" s="1580">
        <f t="shared" ref="VGG71" si="15772">VGG59-VGG69</f>
        <v>0</v>
      </c>
      <c r="VGI71" s="1580">
        <f t="shared" ref="VGI71" si="15773">VGI59-VGI69</f>
        <v>0</v>
      </c>
      <c r="VGK71" s="1580">
        <f t="shared" ref="VGK71" si="15774">VGK59-VGK69</f>
        <v>0</v>
      </c>
      <c r="VGM71" s="1580">
        <f t="shared" ref="VGM71" si="15775">VGM59-VGM69</f>
        <v>0</v>
      </c>
      <c r="VGO71" s="1580">
        <f t="shared" ref="VGO71" si="15776">VGO59-VGO69</f>
        <v>0</v>
      </c>
      <c r="VGQ71" s="1580">
        <f t="shared" ref="VGQ71" si="15777">VGQ59-VGQ69</f>
        <v>0</v>
      </c>
      <c r="VGS71" s="1580">
        <f t="shared" ref="VGS71" si="15778">VGS59-VGS69</f>
        <v>0</v>
      </c>
      <c r="VGU71" s="1580">
        <f t="shared" ref="VGU71" si="15779">VGU59-VGU69</f>
        <v>0</v>
      </c>
      <c r="VGW71" s="1580">
        <f t="shared" ref="VGW71" si="15780">VGW59-VGW69</f>
        <v>0</v>
      </c>
      <c r="VGY71" s="1580">
        <f t="shared" ref="VGY71" si="15781">VGY59-VGY69</f>
        <v>0</v>
      </c>
      <c r="VHA71" s="1580">
        <f t="shared" ref="VHA71" si="15782">VHA59-VHA69</f>
        <v>0</v>
      </c>
      <c r="VHC71" s="1580">
        <f t="shared" ref="VHC71" si="15783">VHC59-VHC69</f>
        <v>0</v>
      </c>
      <c r="VHE71" s="1580">
        <f t="shared" ref="VHE71" si="15784">VHE59-VHE69</f>
        <v>0</v>
      </c>
      <c r="VHG71" s="1580">
        <f t="shared" ref="VHG71" si="15785">VHG59-VHG69</f>
        <v>0</v>
      </c>
      <c r="VHI71" s="1580">
        <f t="shared" ref="VHI71" si="15786">VHI59-VHI69</f>
        <v>0</v>
      </c>
      <c r="VHK71" s="1580">
        <f t="shared" ref="VHK71" si="15787">VHK59-VHK69</f>
        <v>0</v>
      </c>
      <c r="VHM71" s="1580">
        <f t="shared" ref="VHM71" si="15788">VHM59-VHM69</f>
        <v>0</v>
      </c>
      <c r="VHO71" s="1580">
        <f t="shared" ref="VHO71" si="15789">VHO59-VHO69</f>
        <v>0</v>
      </c>
      <c r="VHQ71" s="1580">
        <f t="shared" ref="VHQ71" si="15790">VHQ59-VHQ69</f>
        <v>0</v>
      </c>
      <c r="VHS71" s="1580">
        <f t="shared" ref="VHS71" si="15791">VHS59-VHS69</f>
        <v>0</v>
      </c>
      <c r="VHU71" s="1580">
        <f t="shared" ref="VHU71" si="15792">VHU59-VHU69</f>
        <v>0</v>
      </c>
      <c r="VHW71" s="1580">
        <f t="shared" ref="VHW71" si="15793">VHW59-VHW69</f>
        <v>0</v>
      </c>
      <c r="VHY71" s="1580">
        <f t="shared" ref="VHY71" si="15794">VHY59-VHY69</f>
        <v>0</v>
      </c>
      <c r="VIA71" s="1580">
        <f t="shared" ref="VIA71" si="15795">VIA59-VIA69</f>
        <v>0</v>
      </c>
      <c r="VIC71" s="1580">
        <f t="shared" ref="VIC71" si="15796">VIC59-VIC69</f>
        <v>0</v>
      </c>
      <c r="VIE71" s="1580">
        <f t="shared" ref="VIE71" si="15797">VIE59-VIE69</f>
        <v>0</v>
      </c>
      <c r="VIG71" s="1580">
        <f t="shared" ref="VIG71" si="15798">VIG59-VIG69</f>
        <v>0</v>
      </c>
      <c r="VII71" s="1580">
        <f t="shared" ref="VII71" si="15799">VII59-VII69</f>
        <v>0</v>
      </c>
      <c r="VIK71" s="1580">
        <f t="shared" ref="VIK71" si="15800">VIK59-VIK69</f>
        <v>0</v>
      </c>
      <c r="VIM71" s="1580">
        <f t="shared" ref="VIM71" si="15801">VIM59-VIM69</f>
        <v>0</v>
      </c>
      <c r="VIO71" s="1580">
        <f t="shared" ref="VIO71" si="15802">VIO59-VIO69</f>
        <v>0</v>
      </c>
      <c r="VIQ71" s="1580">
        <f t="shared" ref="VIQ71" si="15803">VIQ59-VIQ69</f>
        <v>0</v>
      </c>
      <c r="VIS71" s="1580">
        <f t="shared" ref="VIS71" si="15804">VIS59-VIS69</f>
        <v>0</v>
      </c>
      <c r="VIU71" s="1580">
        <f t="shared" ref="VIU71" si="15805">VIU59-VIU69</f>
        <v>0</v>
      </c>
      <c r="VIW71" s="1580">
        <f t="shared" ref="VIW71" si="15806">VIW59-VIW69</f>
        <v>0</v>
      </c>
      <c r="VIY71" s="1580">
        <f t="shared" ref="VIY71" si="15807">VIY59-VIY69</f>
        <v>0</v>
      </c>
      <c r="VJA71" s="1580">
        <f t="shared" ref="VJA71" si="15808">VJA59-VJA69</f>
        <v>0</v>
      </c>
      <c r="VJC71" s="1580">
        <f t="shared" ref="VJC71" si="15809">VJC59-VJC69</f>
        <v>0</v>
      </c>
      <c r="VJE71" s="1580">
        <f t="shared" ref="VJE71" si="15810">VJE59-VJE69</f>
        <v>0</v>
      </c>
      <c r="VJG71" s="1580">
        <f t="shared" ref="VJG71" si="15811">VJG59-VJG69</f>
        <v>0</v>
      </c>
      <c r="VJI71" s="1580">
        <f t="shared" ref="VJI71" si="15812">VJI59-VJI69</f>
        <v>0</v>
      </c>
      <c r="VJK71" s="1580">
        <f t="shared" ref="VJK71" si="15813">VJK59-VJK69</f>
        <v>0</v>
      </c>
      <c r="VJM71" s="1580">
        <f t="shared" ref="VJM71" si="15814">VJM59-VJM69</f>
        <v>0</v>
      </c>
      <c r="VJO71" s="1580">
        <f t="shared" ref="VJO71" si="15815">VJO59-VJO69</f>
        <v>0</v>
      </c>
      <c r="VJQ71" s="1580">
        <f t="shared" ref="VJQ71" si="15816">VJQ59-VJQ69</f>
        <v>0</v>
      </c>
      <c r="VJS71" s="1580">
        <f t="shared" ref="VJS71" si="15817">VJS59-VJS69</f>
        <v>0</v>
      </c>
      <c r="VJU71" s="1580">
        <f t="shared" ref="VJU71" si="15818">VJU59-VJU69</f>
        <v>0</v>
      </c>
      <c r="VJW71" s="1580">
        <f t="shared" ref="VJW71" si="15819">VJW59-VJW69</f>
        <v>0</v>
      </c>
      <c r="VJY71" s="1580">
        <f t="shared" ref="VJY71" si="15820">VJY59-VJY69</f>
        <v>0</v>
      </c>
      <c r="VKA71" s="1580">
        <f t="shared" ref="VKA71" si="15821">VKA59-VKA69</f>
        <v>0</v>
      </c>
      <c r="VKC71" s="1580">
        <f t="shared" ref="VKC71" si="15822">VKC59-VKC69</f>
        <v>0</v>
      </c>
      <c r="VKE71" s="1580">
        <f t="shared" ref="VKE71" si="15823">VKE59-VKE69</f>
        <v>0</v>
      </c>
      <c r="VKG71" s="1580">
        <f t="shared" ref="VKG71" si="15824">VKG59-VKG69</f>
        <v>0</v>
      </c>
      <c r="VKI71" s="1580">
        <f t="shared" ref="VKI71" si="15825">VKI59-VKI69</f>
        <v>0</v>
      </c>
      <c r="VKK71" s="1580">
        <f t="shared" ref="VKK71" si="15826">VKK59-VKK69</f>
        <v>0</v>
      </c>
      <c r="VKM71" s="1580">
        <f t="shared" ref="VKM71" si="15827">VKM59-VKM69</f>
        <v>0</v>
      </c>
      <c r="VKO71" s="1580">
        <f t="shared" ref="VKO71" si="15828">VKO59-VKO69</f>
        <v>0</v>
      </c>
      <c r="VKQ71" s="1580">
        <f t="shared" ref="VKQ71" si="15829">VKQ59-VKQ69</f>
        <v>0</v>
      </c>
      <c r="VKS71" s="1580">
        <f t="shared" ref="VKS71" si="15830">VKS59-VKS69</f>
        <v>0</v>
      </c>
      <c r="VKU71" s="1580">
        <f t="shared" ref="VKU71" si="15831">VKU59-VKU69</f>
        <v>0</v>
      </c>
      <c r="VKW71" s="1580">
        <f t="shared" ref="VKW71" si="15832">VKW59-VKW69</f>
        <v>0</v>
      </c>
      <c r="VKY71" s="1580">
        <f t="shared" ref="VKY71" si="15833">VKY59-VKY69</f>
        <v>0</v>
      </c>
      <c r="VLA71" s="1580">
        <f t="shared" ref="VLA71" si="15834">VLA59-VLA69</f>
        <v>0</v>
      </c>
      <c r="VLC71" s="1580">
        <f t="shared" ref="VLC71" si="15835">VLC59-VLC69</f>
        <v>0</v>
      </c>
      <c r="VLE71" s="1580">
        <f t="shared" ref="VLE71" si="15836">VLE59-VLE69</f>
        <v>0</v>
      </c>
      <c r="VLG71" s="1580">
        <f t="shared" ref="VLG71" si="15837">VLG59-VLG69</f>
        <v>0</v>
      </c>
      <c r="VLI71" s="1580">
        <f t="shared" ref="VLI71" si="15838">VLI59-VLI69</f>
        <v>0</v>
      </c>
      <c r="VLK71" s="1580">
        <f t="shared" ref="VLK71" si="15839">VLK59-VLK69</f>
        <v>0</v>
      </c>
      <c r="VLM71" s="1580">
        <f t="shared" ref="VLM71" si="15840">VLM59-VLM69</f>
        <v>0</v>
      </c>
      <c r="VLO71" s="1580">
        <f t="shared" ref="VLO71" si="15841">VLO59-VLO69</f>
        <v>0</v>
      </c>
      <c r="VLQ71" s="1580">
        <f t="shared" ref="VLQ71" si="15842">VLQ59-VLQ69</f>
        <v>0</v>
      </c>
      <c r="VLS71" s="1580">
        <f t="shared" ref="VLS71" si="15843">VLS59-VLS69</f>
        <v>0</v>
      </c>
      <c r="VLU71" s="1580">
        <f t="shared" ref="VLU71" si="15844">VLU59-VLU69</f>
        <v>0</v>
      </c>
      <c r="VLW71" s="1580">
        <f t="shared" ref="VLW71" si="15845">VLW59-VLW69</f>
        <v>0</v>
      </c>
      <c r="VLY71" s="1580">
        <f t="shared" ref="VLY71" si="15846">VLY59-VLY69</f>
        <v>0</v>
      </c>
      <c r="VMA71" s="1580">
        <f t="shared" ref="VMA71" si="15847">VMA59-VMA69</f>
        <v>0</v>
      </c>
      <c r="VMC71" s="1580">
        <f t="shared" ref="VMC71" si="15848">VMC59-VMC69</f>
        <v>0</v>
      </c>
      <c r="VME71" s="1580">
        <f t="shared" ref="VME71" si="15849">VME59-VME69</f>
        <v>0</v>
      </c>
      <c r="VMG71" s="1580">
        <f t="shared" ref="VMG71" si="15850">VMG59-VMG69</f>
        <v>0</v>
      </c>
      <c r="VMI71" s="1580">
        <f t="shared" ref="VMI71" si="15851">VMI59-VMI69</f>
        <v>0</v>
      </c>
      <c r="VMK71" s="1580">
        <f t="shared" ref="VMK71" si="15852">VMK59-VMK69</f>
        <v>0</v>
      </c>
      <c r="VMM71" s="1580">
        <f t="shared" ref="VMM71" si="15853">VMM59-VMM69</f>
        <v>0</v>
      </c>
      <c r="VMO71" s="1580">
        <f t="shared" ref="VMO71" si="15854">VMO59-VMO69</f>
        <v>0</v>
      </c>
      <c r="VMQ71" s="1580">
        <f t="shared" ref="VMQ71" si="15855">VMQ59-VMQ69</f>
        <v>0</v>
      </c>
      <c r="VMS71" s="1580">
        <f t="shared" ref="VMS71" si="15856">VMS59-VMS69</f>
        <v>0</v>
      </c>
      <c r="VMU71" s="1580">
        <f t="shared" ref="VMU71" si="15857">VMU59-VMU69</f>
        <v>0</v>
      </c>
      <c r="VMW71" s="1580">
        <f t="shared" ref="VMW71" si="15858">VMW59-VMW69</f>
        <v>0</v>
      </c>
      <c r="VMY71" s="1580">
        <f t="shared" ref="VMY71" si="15859">VMY59-VMY69</f>
        <v>0</v>
      </c>
      <c r="VNA71" s="1580">
        <f t="shared" ref="VNA71" si="15860">VNA59-VNA69</f>
        <v>0</v>
      </c>
      <c r="VNC71" s="1580">
        <f t="shared" ref="VNC71" si="15861">VNC59-VNC69</f>
        <v>0</v>
      </c>
      <c r="VNE71" s="1580">
        <f t="shared" ref="VNE71" si="15862">VNE59-VNE69</f>
        <v>0</v>
      </c>
      <c r="VNG71" s="1580">
        <f t="shared" ref="VNG71" si="15863">VNG59-VNG69</f>
        <v>0</v>
      </c>
      <c r="VNI71" s="1580">
        <f t="shared" ref="VNI71" si="15864">VNI59-VNI69</f>
        <v>0</v>
      </c>
      <c r="VNK71" s="1580">
        <f t="shared" ref="VNK71" si="15865">VNK59-VNK69</f>
        <v>0</v>
      </c>
      <c r="VNM71" s="1580">
        <f t="shared" ref="VNM71" si="15866">VNM59-VNM69</f>
        <v>0</v>
      </c>
      <c r="VNO71" s="1580">
        <f t="shared" ref="VNO71" si="15867">VNO59-VNO69</f>
        <v>0</v>
      </c>
      <c r="VNQ71" s="1580">
        <f t="shared" ref="VNQ71" si="15868">VNQ59-VNQ69</f>
        <v>0</v>
      </c>
      <c r="VNS71" s="1580">
        <f t="shared" ref="VNS71" si="15869">VNS59-VNS69</f>
        <v>0</v>
      </c>
      <c r="VNU71" s="1580">
        <f t="shared" ref="VNU71" si="15870">VNU59-VNU69</f>
        <v>0</v>
      </c>
      <c r="VNW71" s="1580">
        <f t="shared" ref="VNW71" si="15871">VNW59-VNW69</f>
        <v>0</v>
      </c>
      <c r="VNY71" s="1580">
        <f t="shared" ref="VNY71" si="15872">VNY59-VNY69</f>
        <v>0</v>
      </c>
      <c r="VOA71" s="1580">
        <f t="shared" ref="VOA71" si="15873">VOA59-VOA69</f>
        <v>0</v>
      </c>
      <c r="VOC71" s="1580">
        <f t="shared" ref="VOC71" si="15874">VOC59-VOC69</f>
        <v>0</v>
      </c>
      <c r="VOE71" s="1580">
        <f t="shared" ref="VOE71" si="15875">VOE59-VOE69</f>
        <v>0</v>
      </c>
      <c r="VOG71" s="1580">
        <f t="shared" ref="VOG71" si="15876">VOG59-VOG69</f>
        <v>0</v>
      </c>
      <c r="VOI71" s="1580">
        <f t="shared" ref="VOI71" si="15877">VOI59-VOI69</f>
        <v>0</v>
      </c>
      <c r="VOK71" s="1580">
        <f t="shared" ref="VOK71" si="15878">VOK59-VOK69</f>
        <v>0</v>
      </c>
      <c r="VOM71" s="1580">
        <f t="shared" ref="VOM71" si="15879">VOM59-VOM69</f>
        <v>0</v>
      </c>
      <c r="VOO71" s="1580">
        <f t="shared" ref="VOO71" si="15880">VOO59-VOO69</f>
        <v>0</v>
      </c>
      <c r="VOQ71" s="1580">
        <f t="shared" ref="VOQ71" si="15881">VOQ59-VOQ69</f>
        <v>0</v>
      </c>
      <c r="VOS71" s="1580">
        <f t="shared" ref="VOS71" si="15882">VOS59-VOS69</f>
        <v>0</v>
      </c>
      <c r="VOU71" s="1580">
        <f t="shared" ref="VOU71" si="15883">VOU59-VOU69</f>
        <v>0</v>
      </c>
      <c r="VOW71" s="1580">
        <f t="shared" ref="VOW71" si="15884">VOW59-VOW69</f>
        <v>0</v>
      </c>
      <c r="VOY71" s="1580">
        <f t="shared" ref="VOY71" si="15885">VOY59-VOY69</f>
        <v>0</v>
      </c>
      <c r="VPA71" s="1580">
        <f t="shared" ref="VPA71" si="15886">VPA59-VPA69</f>
        <v>0</v>
      </c>
      <c r="VPC71" s="1580">
        <f t="shared" ref="VPC71" si="15887">VPC59-VPC69</f>
        <v>0</v>
      </c>
      <c r="VPE71" s="1580">
        <f t="shared" ref="VPE71" si="15888">VPE59-VPE69</f>
        <v>0</v>
      </c>
      <c r="VPG71" s="1580">
        <f t="shared" ref="VPG71" si="15889">VPG59-VPG69</f>
        <v>0</v>
      </c>
      <c r="VPI71" s="1580">
        <f t="shared" ref="VPI71" si="15890">VPI59-VPI69</f>
        <v>0</v>
      </c>
      <c r="VPK71" s="1580">
        <f t="shared" ref="VPK71" si="15891">VPK59-VPK69</f>
        <v>0</v>
      </c>
      <c r="VPM71" s="1580">
        <f t="shared" ref="VPM71" si="15892">VPM59-VPM69</f>
        <v>0</v>
      </c>
      <c r="VPO71" s="1580">
        <f t="shared" ref="VPO71" si="15893">VPO59-VPO69</f>
        <v>0</v>
      </c>
      <c r="VPQ71" s="1580">
        <f t="shared" ref="VPQ71" si="15894">VPQ59-VPQ69</f>
        <v>0</v>
      </c>
      <c r="VPS71" s="1580">
        <f t="shared" ref="VPS71" si="15895">VPS59-VPS69</f>
        <v>0</v>
      </c>
      <c r="VPU71" s="1580">
        <f t="shared" ref="VPU71" si="15896">VPU59-VPU69</f>
        <v>0</v>
      </c>
      <c r="VPW71" s="1580">
        <f t="shared" ref="VPW71" si="15897">VPW59-VPW69</f>
        <v>0</v>
      </c>
      <c r="VPY71" s="1580">
        <f t="shared" ref="VPY71" si="15898">VPY59-VPY69</f>
        <v>0</v>
      </c>
      <c r="VQA71" s="1580">
        <f t="shared" ref="VQA71" si="15899">VQA59-VQA69</f>
        <v>0</v>
      </c>
      <c r="VQC71" s="1580">
        <f t="shared" ref="VQC71" si="15900">VQC59-VQC69</f>
        <v>0</v>
      </c>
      <c r="VQE71" s="1580">
        <f t="shared" ref="VQE71" si="15901">VQE59-VQE69</f>
        <v>0</v>
      </c>
      <c r="VQG71" s="1580">
        <f t="shared" ref="VQG71" si="15902">VQG59-VQG69</f>
        <v>0</v>
      </c>
      <c r="VQI71" s="1580">
        <f t="shared" ref="VQI71" si="15903">VQI59-VQI69</f>
        <v>0</v>
      </c>
      <c r="VQK71" s="1580">
        <f t="shared" ref="VQK71" si="15904">VQK59-VQK69</f>
        <v>0</v>
      </c>
      <c r="VQM71" s="1580">
        <f t="shared" ref="VQM71" si="15905">VQM59-VQM69</f>
        <v>0</v>
      </c>
      <c r="VQO71" s="1580">
        <f t="shared" ref="VQO71" si="15906">VQO59-VQO69</f>
        <v>0</v>
      </c>
      <c r="VQQ71" s="1580">
        <f t="shared" ref="VQQ71" si="15907">VQQ59-VQQ69</f>
        <v>0</v>
      </c>
      <c r="VQS71" s="1580">
        <f t="shared" ref="VQS71" si="15908">VQS59-VQS69</f>
        <v>0</v>
      </c>
      <c r="VQU71" s="1580">
        <f t="shared" ref="VQU71" si="15909">VQU59-VQU69</f>
        <v>0</v>
      </c>
      <c r="VQW71" s="1580">
        <f t="shared" ref="VQW71" si="15910">VQW59-VQW69</f>
        <v>0</v>
      </c>
      <c r="VQY71" s="1580">
        <f t="shared" ref="VQY71" si="15911">VQY59-VQY69</f>
        <v>0</v>
      </c>
      <c r="VRA71" s="1580">
        <f t="shared" ref="VRA71" si="15912">VRA59-VRA69</f>
        <v>0</v>
      </c>
      <c r="VRC71" s="1580">
        <f t="shared" ref="VRC71" si="15913">VRC59-VRC69</f>
        <v>0</v>
      </c>
      <c r="VRE71" s="1580">
        <f t="shared" ref="VRE71" si="15914">VRE59-VRE69</f>
        <v>0</v>
      </c>
      <c r="VRG71" s="1580">
        <f t="shared" ref="VRG71" si="15915">VRG59-VRG69</f>
        <v>0</v>
      </c>
      <c r="VRI71" s="1580">
        <f t="shared" ref="VRI71" si="15916">VRI59-VRI69</f>
        <v>0</v>
      </c>
      <c r="VRK71" s="1580">
        <f t="shared" ref="VRK71" si="15917">VRK59-VRK69</f>
        <v>0</v>
      </c>
      <c r="VRM71" s="1580">
        <f t="shared" ref="VRM71" si="15918">VRM59-VRM69</f>
        <v>0</v>
      </c>
      <c r="VRO71" s="1580">
        <f t="shared" ref="VRO71" si="15919">VRO59-VRO69</f>
        <v>0</v>
      </c>
      <c r="VRQ71" s="1580">
        <f t="shared" ref="VRQ71" si="15920">VRQ59-VRQ69</f>
        <v>0</v>
      </c>
      <c r="VRS71" s="1580">
        <f t="shared" ref="VRS71" si="15921">VRS59-VRS69</f>
        <v>0</v>
      </c>
      <c r="VRU71" s="1580">
        <f t="shared" ref="VRU71" si="15922">VRU59-VRU69</f>
        <v>0</v>
      </c>
      <c r="VRW71" s="1580">
        <f t="shared" ref="VRW71" si="15923">VRW59-VRW69</f>
        <v>0</v>
      </c>
      <c r="VRY71" s="1580">
        <f t="shared" ref="VRY71" si="15924">VRY59-VRY69</f>
        <v>0</v>
      </c>
      <c r="VSA71" s="1580">
        <f t="shared" ref="VSA71" si="15925">VSA59-VSA69</f>
        <v>0</v>
      </c>
      <c r="VSC71" s="1580">
        <f t="shared" ref="VSC71" si="15926">VSC59-VSC69</f>
        <v>0</v>
      </c>
      <c r="VSE71" s="1580">
        <f t="shared" ref="VSE71" si="15927">VSE59-VSE69</f>
        <v>0</v>
      </c>
      <c r="VSG71" s="1580">
        <f t="shared" ref="VSG71" si="15928">VSG59-VSG69</f>
        <v>0</v>
      </c>
      <c r="VSI71" s="1580">
        <f t="shared" ref="VSI71" si="15929">VSI59-VSI69</f>
        <v>0</v>
      </c>
      <c r="VSK71" s="1580">
        <f t="shared" ref="VSK71" si="15930">VSK59-VSK69</f>
        <v>0</v>
      </c>
      <c r="VSM71" s="1580">
        <f t="shared" ref="VSM71" si="15931">VSM59-VSM69</f>
        <v>0</v>
      </c>
      <c r="VSO71" s="1580">
        <f t="shared" ref="VSO71" si="15932">VSO59-VSO69</f>
        <v>0</v>
      </c>
      <c r="VSQ71" s="1580">
        <f t="shared" ref="VSQ71" si="15933">VSQ59-VSQ69</f>
        <v>0</v>
      </c>
      <c r="VSS71" s="1580">
        <f t="shared" ref="VSS71" si="15934">VSS59-VSS69</f>
        <v>0</v>
      </c>
      <c r="VSU71" s="1580">
        <f t="shared" ref="VSU71" si="15935">VSU59-VSU69</f>
        <v>0</v>
      </c>
      <c r="VSW71" s="1580">
        <f t="shared" ref="VSW71" si="15936">VSW59-VSW69</f>
        <v>0</v>
      </c>
      <c r="VSY71" s="1580">
        <f t="shared" ref="VSY71" si="15937">VSY59-VSY69</f>
        <v>0</v>
      </c>
      <c r="VTA71" s="1580">
        <f t="shared" ref="VTA71" si="15938">VTA59-VTA69</f>
        <v>0</v>
      </c>
      <c r="VTC71" s="1580">
        <f t="shared" ref="VTC71" si="15939">VTC59-VTC69</f>
        <v>0</v>
      </c>
      <c r="VTE71" s="1580">
        <f t="shared" ref="VTE71" si="15940">VTE59-VTE69</f>
        <v>0</v>
      </c>
      <c r="VTG71" s="1580">
        <f t="shared" ref="VTG71" si="15941">VTG59-VTG69</f>
        <v>0</v>
      </c>
      <c r="VTI71" s="1580">
        <f t="shared" ref="VTI71" si="15942">VTI59-VTI69</f>
        <v>0</v>
      </c>
      <c r="VTK71" s="1580">
        <f t="shared" ref="VTK71" si="15943">VTK59-VTK69</f>
        <v>0</v>
      </c>
      <c r="VTM71" s="1580">
        <f t="shared" ref="VTM71" si="15944">VTM59-VTM69</f>
        <v>0</v>
      </c>
      <c r="VTO71" s="1580">
        <f t="shared" ref="VTO71" si="15945">VTO59-VTO69</f>
        <v>0</v>
      </c>
      <c r="VTQ71" s="1580">
        <f t="shared" ref="VTQ71" si="15946">VTQ59-VTQ69</f>
        <v>0</v>
      </c>
      <c r="VTS71" s="1580">
        <f t="shared" ref="VTS71" si="15947">VTS59-VTS69</f>
        <v>0</v>
      </c>
      <c r="VTU71" s="1580">
        <f t="shared" ref="VTU71" si="15948">VTU59-VTU69</f>
        <v>0</v>
      </c>
      <c r="VTW71" s="1580">
        <f t="shared" ref="VTW71" si="15949">VTW59-VTW69</f>
        <v>0</v>
      </c>
      <c r="VTY71" s="1580">
        <f t="shared" ref="VTY71" si="15950">VTY59-VTY69</f>
        <v>0</v>
      </c>
      <c r="VUA71" s="1580">
        <f t="shared" ref="VUA71" si="15951">VUA59-VUA69</f>
        <v>0</v>
      </c>
      <c r="VUC71" s="1580">
        <f t="shared" ref="VUC71" si="15952">VUC59-VUC69</f>
        <v>0</v>
      </c>
      <c r="VUE71" s="1580">
        <f t="shared" ref="VUE71" si="15953">VUE59-VUE69</f>
        <v>0</v>
      </c>
      <c r="VUG71" s="1580">
        <f t="shared" ref="VUG71" si="15954">VUG59-VUG69</f>
        <v>0</v>
      </c>
      <c r="VUI71" s="1580">
        <f t="shared" ref="VUI71" si="15955">VUI59-VUI69</f>
        <v>0</v>
      </c>
      <c r="VUK71" s="1580">
        <f t="shared" ref="VUK71" si="15956">VUK59-VUK69</f>
        <v>0</v>
      </c>
      <c r="VUM71" s="1580">
        <f t="shared" ref="VUM71" si="15957">VUM59-VUM69</f>
        <v>0</v>
      </c>
      <c r="VUO71" s="1580">
        <f t="shared" ref="VUO71" si="15958">VUO59-VUO69</f>
        <v>0</v>
      </c>
      <c r="VUQ71" s="1580">
        <f t="shared" ref="VUQ71" si="15959">VUQ59-VUQ69</f>
        <v>0</v>
      </c>
      <c r="VUS71" s="1580">
        <f t="shared" ref="VUS71" si="15960">VUS59-VUS69</f>
        <v>0</v>
      </c>
      <c r="VUU71" s="1580">
        <f t="shared" ref="VUU71" si="15961">VUU59-VUU69</f>
        <v>0</v>
      </c>
      <c r="VUW71" s="1580">
        <f t="shared" ref="VUW71" si="15962">VUW59-VUW69</f>
        <v>0</v>
      </c>
      <c r="VUY71" s="1580">
        <f t="shared" ref="VUY71" si="15963">VUY59-VUY69</f>
        <v>0</v>
      </c>
      <c r="VVA71" s="1580">
        <f t="shared" ref="VVA71" si="15964">VVA59-VVA69</f>
        <v>0</v>
      </c>
      <c r="VVC71" s="1580">
        <f t="shared" ref="VVC71" si="15965">VVC59-VVC69</f>
        <v>0</v>
      </c>
      <c r="VVE71" s="1580">
        <f t="shared" ref="VVE71" si="15966">VVE59-VVE69</f>
        <v>0</v>
      </c>
      <c r="VVG71" s="1580">
        <f t="shared" ref="VVG71" si="15967">VVG59-VVG69</f>
        <v>0</v>
      </c>
      <c r="VVI71" s="1580">
        <f t="shared" ref="VVI71" si="15968">VVI59-VVI69</f>
        <v>0</v>
      </c>
      <c r="VVK71" s="1580">
        <f t="shared" ref="VVK71" si="15969">VVK59-VVK69</f>
        <v>0</v>
      </c>
      <c r="VVM71" s="1580">
        <f t="shared" ref="VVM71" si="15970">VVM59-VVM69</f>
        <v>0</v>
      </c>
      <c r="VVO71" s="1580">
        <f t="shared" ref="VVO71" si="15971">VVO59-VVO69</f>
        <v>0</v>
      </c>
      <c r="VVQ71" s="1580">
        <f t="shared" ref="VVQ71" si="15972">VVQ59-VVQ69</f>
        <v>0</v>
      </c>
      <c r="VVS71" s="1580">
        <f t="shared" ref="VVS71" si="15973">VVS59-VVS69</f>
        <v>0</v>
      </c>
      <c r="VVU71" s="1580">
        <f t="shared" ref="VVU71" si="15974">VVU59-VVU69</f>
        <v>0</v>
      </c>
      <c r="VVW71" s="1580">
        <f t="shared" ref="VVW71" si="15975">VVW59-VVW69</f>
        <v>0</v>
      </c>
      <c r="VVY71" s="1580">
        <f t="shared" ref="VVY71" si="15976">VVY59-VVY69</f>
        <v>0</v>
      </c>
      <c r="VWA71" s="1580">
        <f t="shared" ref="VWA71" si="15977">VWA59-VWA69</f>
        <v>0</v>
      </c>
      <c r="VWC71" s="1580">
        <f t="shared" ref="VWC71" si="15978">VWC59-VWC69</f>
        <v>0</v>
      </c>
      <c r="VWE71" s="1580">
        <f t="shared" ref="VWE71" si="15979">VWE59-VWE69</f>
        <v>0</v>
      </c>
      <c r="VWG71" s="1580">
        <f t="shared" ref="VWG71" si="15980">VWG59-VWG69</f>
        <v>0</v>
      </c>
      <c r="VWI71" s="1580">
        <f t="shared" ref="VWI71" si="15981">VWI59-VWI69</f>
        <v>0</v>
      </c>
      <c r="VWK71" s="1580">
        <f t="shared" ref="VWK71" si="15982">VWK59-VWK69</f>
        <v>0</v>
      </c>
      <c r="VWM71" s="1580">
        <f t="shared" ref="VWM71" si="15983">VWM59-VWM69</f>
        <v>0</v>
      </c>
      <c r="VWO71" s="1580">
        <f t="shared" ref="VWO71" si="15984">VWO59-VWO69</f>
        <v>0</v>
      </c>
      <c r="VWQ71" s="1580">
        <f t="shared" ref="VWQ71" si="15985">VWQ59-VWQ69</f>
        <v>0</v>
      </c>
      <c r="VWS71" s="1580">
        <f t="shared" ref="VWS71" si="15986">VWS59-VWS69</f>
        <v>0</v>
      </c>
      <c r="VWU71" s="1580">
        <f t="shared" ref="VWU71" si="15987">VWU59-VWU69</f>
        <v>0</v>
      </c>
      <c r="VWW71" s="1580">
        <f t="shared" ref="VWW71" si="15988">VWW59-VWW69</f>
        <v>0</v>
      </c>
      <c r="VWY71" s="1580">
        <f t="shared" ref="VWY71" si="15989">VWY59-VWY69</f>
        <v>0</v>
      </c>
      <c r="VXA71" s="1580">
        <f t="shared" ref="VXA71" si="15990">VXA59-VXA69</f>
        <v>0</v>
      </c>
      <c r="VXC71" s="1580">
        <f t="shared" ref="VXC71" si="15991">VXC59-VXC69</f>
        <v>0</v>
      </c>
      <c r="VXE71" s="1580">
        <f t="shared" ref="VXE71" si="15992">VXE59-VXE69</f>
        <v>0</v>
      </c>
      <c r="VXG71" s="1580">
        <f t="shared" ref="VXG71" si="15993">VXG59-VXG69</f>
        <v>0</v>
      </c>
      <c r="VXI71" s="1580">
        <f t="shared" ref="VXI71" si="15994">VXI59-VXI69</f>
        <v>0</v>
      </c>
      <c r="VXK71" s="1580">
        <f t="shared" ref="VXK71" si="15995">VXK59-VXK69</f>
        <v>0</v>
      </c>
      <c r="VXM71" s="1580">
        <f t="shared" ref="VXM71" si="15996">VXM59-VXM69</f>
        <v>0</v>
      </c>
      <c r="VXO71" s="1580">
        <f t="shared" ref="VXO71" si="15997">VXO59-VXO69</f>
        <v>0</v>
      </c>
      <c r="VXQ71" s="1580">
        <f t="shared" ref="VXQ71" si="15998">VXQ59-VXQ69</f>
        <v>0</v>
      </c>
      <c r="VXS71" s="1580">
        <f t="shared" ref="VXS71" si="15999">VXS59-VXS69</f>
        <v>0</v>
      </c>
      <c r="VXU71" s="1580">
        <f t="shared" ref="VXU71" si="16000">VXU59-VXU69</f>
        <v>0</v>
      </c>
      <c r="VXW71" s="1580">
        <f t="shared" ref="VXW71" si="16001">VXW59-VXW69</f>
        <v>0</v>
      </c>
      <c r="VXY71" s="1580">
        <f t="shared" ref="VXY71" si="16002">VXY59-VXY69</f>
        <v>0</v>
      </c>
      <c r="VYA71" s="1580">
        <f t="shared" ref="VYA71" si="16003">VYA59-VYA69</f>
        <v>0</v>
      </c>
      <c r="VYC71" s="1580">
        <f t="shared" ref="VYC71" si="16004">VYC59-VYC69</f>
        <v>0</v>
      </c>
      <c r="VYE71" s="1580">
        <f t="shared" ref="VYE71" si="16005">VYE59-VYE69</f>
        <v>0</v>
      </c>
      <c r="VYG71" s="1580">
        <f t="shared" ref="VYG71" si="16006">VYG59-VYG69</f>
        <v>0</v>
      </c>
      <c r="VYI71" s="1580">
        <f t="shared" ref="VYI71" si="16007">VYI59-VYI69</f>
        <v>0</v>
      </c>
      <c r="VYK71" s="1580">
        <f t="shared" ref="VYK71" si="16008">VYK59-VYK69</f>
        <v>0</v>
      </c>
      <c r="VYM71" s="1580">
        <f t="shared" ref="VYM71" si="16009">VYM59-VYM69</f>
        <v>0</v>
      </c>
      <c r="VYO71" s="1580">
        <f t="shared" ref="VYO71" si="16010">VYO59-VYO69</f>
        <v>0</v>
      </c>
      <c r="VYQ71" s="1580">
        <f t="shared" ref="VYQ71" si="16011">VYQ59-VYQ69</f>
        <v>0</v>
      </c>
      <c r="VYS71" s="1580">
        <f t="shared" ref="VYS71" si="16012">VYS59-VYS69</f>
        <v>0</v>
      </c>
      <c r="VYU71" s="1580">
        <f t="shared" ref="VYU71" si="16013">VYU59-VYU69</f>
        <v>0</v>
      </c>
      <c r="VYW71" s="1580">
        <f t="shared" ref="VYW71" si="16014">VYW59-VYW69</f>
        <v>0</v>
      </c>
      <c r="VYY71" s="1580">
        <f t="shared" ref="VYY71" si="16015">VYY59-VYY69</f>
        <v>0</v>
      </c>
      <c r="VZA71" s="1580">
        <f t="shared" ref="VZA71" si="16016">VZA59-VZA69</f>
        <v>0</v>
      </c>
      <c r="VZC71" s="1580">
        <f t="shared" ref="VZC71" si="16017">VZC59-VZC69</f>
        <v>0</v>
      </c>
      <c r="VZE71" s="1580">
        <f t="shared" ref="VZE71" si="16018">VZE59-VZE69</f>
        <v>0</v>
      </c>
      <c r="VZG71" s="1580">
        <f t="shared" ref="VZG71" si="16019">VZG59-VZG69</f>
        <v>0</v>
      </c>
      <c r="VZI71" s="1580">
        <f t="shared" ref="VZI71" si="16020">VZI59-VZI69</f>
        <v>0</v>
      </c>
      <c r="VZK71" s="1580">
        <f t="shared" ref="VZK71" si="16021">VZK59-VZK69</f>
        <v>0</v>
      </c>
      <c r="VZM71" s="1580">
        <f t="shared" ref="VZM71" si="16022">VZM59-VZM69</f>
        <v>0</v>
      </c>
      <c r="VZO71" s="1580">
        <f t="shared" ref="VZO71" si="16023">VZO59-VZO69</f>
        <v>0</v>
      </c>
      <c r="VZQ71" s="1580">
        <f t="shared" ref="VZQ71" si="16024">VZQ59-VZQ69</f>
        <v>0</v>
      </c>
      <c r="VZS71" s="1580">
        <f t="shared" ref="VZS71" si="16025">VZS59-VZS69</f>
        <v>0</v>
      </c>
      <c r="VZU71" s="1580">
        <f t="shared" ref="VZU71" si="16026">VZU59-VZU69</f>
        <v>0</v>
      </c>
      <c r="VZW71" s="1580">
        <f t="shared" ref="VZW71" si="16027">VZW59-VZW69</f>
        <v>0</v>
      </c>
      <c r="VZY71" s="1580">
        <f t="shared" ref="VZY71" si="16028">VZY59-VZY69</f>
        <v>0</v>
      </c>
      <c r="WAA71" s="1580">
        <f t="shared" ref="WAA71" si="16029">WAA59-WAA69</f>
        <v>0</v>
      </c>
      <c r="WAC71" s="1580">
        <f t="shared" ref="WAC71" si="16030">WAC59-WAC69</f>
        <v>0</v>
      </c>
      <c r="WAE71" s="1580">
        <f t="shared" ref="WAE71" si="16031">WAE59-WAE69</f>
        <v>0</v>
      </c>
      <c r="WAG71" s="1580">
        <f t="shared" ref="WAG71" si="16032">WAG59-WAG69</f>
        <v>0</v>
      </c>
      <c r="WAI71" s="1580">
        <f t="shared" ref="WAI71" si="16033">WAI59-WAI69</f>
        <v>0</v>
      </c>
      <c r="WAK71" s="1580">
        <f t="shared" ref="WAK71" si="16034">WAK59-WAK69</f>
        <v>0</v>
      </c>
      <c r="WAM71" s="1580">
        <f t="shared" ref="WAM71" si="16035">WAM59-WAM69</f>
        <v>0</v>
      </c>
      <c r="WAO71" s="1580">
        <f t="shared" ref="WAO71" si="16036">WAO59-WAO69</f>
        <v>0</v>
      </c>
      <c r="WAQ71" s="1580">
        <f t="shared" ref="WAQ71" si="16037">WAQ59-WAQ69</f>
        <v>0</v>
      </c>
      <c r="WAS71" s="1580">
        <f t="shared" ref="WAS71" si="16038">WAS59-WAS69</f>
        <v>0</v>
      </c>
      <c r="WAU71" s="1580">
        <f t="shared" ref="WAU71" si="16039">WAU59-WAU69</f>
        <v>0</v>
      </c>
      <c r="WAW71" s="1580">
        <f t="shared" ref="WAW71" si="16040">WAW59-WAW69</f>
        <v>0</v>
      </c>
      <c r="WAY71" s="1580">
        <f t="shared" ref="WAY71" si="16041">WAY59-WAY69</f>
        <v>0</v>
      </c>
      <c r="WBA71" s="1580">
        <f t="shared" ref="WBA71" si="16042">WBA59-WBA69</f>
        <v>0</v>
      </c>
      <c r="WBC71" s="1580">
        <f t="shared" ref="WBC71" si="16043">WBC59-WBC69</f>
        <v>0</v>
      </c>
      <c r="WBE71" s="1580">
        <f t="shared" ref="WBE71" si="16044">WBE59-WBE69</f>
        <v>0</v>
      </c>
      <c r="WBG71" s="1580">
        <f t="shared" ref="WBG71" si="16045">WBG59-WBG69</f>
        <v>0</v>
      </c>
      <c r="WBI71" s="1580">
        <f t="shared" ref="WBI71" si="16046">WBI59-WBI69</f>
        <v>0</v>
      </c>
      <c r="WBK71" s="1580">
        <f t="shared" ref="WBK71" si="16047">WBK59-WBK69</f>
        <v>0</v>
      </c>
      <c r="WBM71" s="1580">
        <f t="shared" ref="WBM71" si="16048">WBM59-WBM69</f>
        <v>0</v>
      </c>
      <c r="WBO71" s="1580">
        <f t="shared" ref="WBO71" si="16049">WBO59-WBO69</f>
        <v>0</v>
      </c>
      <c r="WBQ71" s="1580">
        <f t="shared" ref="WBQ71" si="16050">WBQ59-WBQ69</f>
        <v>0</v>
      </c>
      <c r="WBS71" s="1580">
        <f t="shared" ref="WBS71" si="16051">WBS59-WBS69</f>
        <v>0</v>
      </c>
      <c r="WBU71" s="1580">
        <f t="shared" ref="WBU71" si="16052">WBU59-WBU69</f>
        <v>0</v>
      </c>
      <c r="WBW71" s="1580">
        <f t="shared" ref="WBW71" si="16053">WBW59-WBW69</f>
        <v>0</v>
      </c>
      <c r="WBY71" s="1580">
        <f t="shared" ref="WBY71" si="16054">WBY59-WBY69</f>
        <v>0</v>
      </c>
      <c r="WCA71" s="1580">
        <f t="shared" ref="WCA71" si="16055">WCA59-WCA69</f>
        <v>0</v>
      </c>
      <c r="WCC71" s="1580">
        <f t="shared" ref="WCC71" si="16056">WCC59-WCC69</f>
        <v>0</v>
      </c>
      <c r="WCE71" s="1580">
        <f t="shared" ref="WCE71" si="16057">WCE59-WCE69</f>
        <v>0</v>
      </c>
      <c r="WCG71" s="1580">
        <f t="shared" ref="WCG71" si="16058">WCG59-WCG69</f>
        <v>0</v>
      </c>
      <c r="WCI71" s="1580">
        <f t="shared" ref="WCI71" si="16059">WCI59-WCI69</f>
        <v>0</v>
      </c>
      <c r="WCK71" s="1580">
        <f t="shared" ref="WCK71" si="16060">WCK59-WCK69</f>
        <v>0</v>
      </c>
      <c r="WCM71" s="1580">
        <f t="shared" ref="WCM71" si="16061">WCM59-WCM69</f>
        <v>0</v>
      </c>
      <c r="WCO71" s="1580">
        <f t="shared" ref="WCO71" si="16062">WCO59-WCO69</f>
        <v>0</v>
      </c>
      <c r="WCQ71" s="1580">
        <f t="shared" ref="WCQ71" si="16063">WCQ59-WCQ69</f>
        <v>0</v>
      </c>
      <c r="WCS71" s="1580">
        <f t="shared" ref="WCS71" si="16064">WCS59-WCS69</f>
        <v>0</v>
      </c>
      <c r="WCU71" s="1580">
        <f t="shared" ref="WCU71" si="16065">WCU59-WCU69</f>
        <v>0</v>
      </c>
      <c r="WCW71" s="1580">
        <f t="shared" ref="WCW71" si="16066">WCW59-WCW69</f>
        <v>0</v>
      </c>
      <c r="WCY71" s="1580">
        <f t="shared" ref="WCY71" si="16067">WCY59-WCY69</f>
        <v>0</v>
      </c>
      <c r="WDA71" s="1580">
        <f t="shared" ref="WDA71" si="16068">WDA59-WDA69</f>
        <v>0</v>
      </c>
      <c r="WDC71" s="1580">
        <f t="shared" ref="WDC71" si="16069">WDC59-WDC69</f>
        <v>0</v>
      </c>
      <c r="WDE71" s="1580">
        <f t="shared" ref="WDE71" si="16070">WDE59-WDE69</f>
        <v>0</v>
      </c>
      <c r="WDG71" s="1580">
        <f t="shared" ref="WDG71" si="16071">WDG59-WDG69</f>
        <v>0</v>
      </c>
      <c r="WDI71" s="1580">
        <f t="shared" ref="WDI71" si="16072">WDI59-WDI69</f>
        <v>0</v>
      </c>
      <c r="WDK71" s="1580">
        <f t="shared" ref="WDK71" si="16073">WDK59-WDK69</f>
        <v>0</v>
      </c>
      <c r="WDM71" s="1580">
        <f t="shared" ref="WDM71" si="16074">WDM59-WDM69</f>
        <v>0</v>
      </c>
      <c r="WDO71" s="1580">
        <f t="shared" ref="WDO71" si="16075">WDO59-WDO69</f>
        <v>0</v>
      </c>
      <c r="WDQ71" s="1580">
        <f t="shared" ref="WDQ71" si="16076">WDQ59-WDQ69</f>
        <v>0</v>
      </c>
      <c r="WDS71" s="1580">
        <f t="shared" ref="WDS71" si="16077">WDS59-WDS69</f>
        <v>0</v>
      </c>
      <c r="WDU71" s="1580">
        <f t="shared" ref="WDU71" si="16078">WDU59-WDU69</f>
        <v>0</v>
      </c>
      <c r="WDW71" s="1580">
        <f t="shared" ref="WDW71" si="16079">WDW59-WDW69</f>
        <v>0</v>
      </c>
      <c r="WDY71" s="1580">
        <f t="shared" ref="WDY71" si="16080">WDY59-WDY69</f>
        <v>0</v>
      </c>
      <c r="WEA71" s="1580">
        <f t="shared" ref="WEA71" si="16081">WEA59-WEA69</f>
        <v>0</v>
      </c>
      <c r="WEC71" s="1580">
        <f t="shared" ref="WEC71" si="16082">WEC59-WEC69</f>
        <v>0</v>
      </c>
      <c r="WEE71" s="1580">
        <f t="shared" ref="WEE71" si="16083">WEE59-WEE69</f>
        <v>0</v>
      </c>
      <c r="WEG71" s="1580">
        <f t="shared" ref="WEG71" si="16084">WEG59-WEG69</f>
        <v>0</v>
      </c>
      <c r="WEI71" s="1580">
        <f t="shared" ref="WEI71" si="16085">WEI59-WEI69</f>
        <v>0</v>
      </c>
      <c r="WEK71" s="1580">
        <f t="shared" ref="WEK71" si="16086">WEK59-WEK69</f>
        <v>0</v>
      </c>
      <c r="WEM71" s="1580">
        <f t="shared" ref="WEM71" si="16087">WEM59-WEM69</f>
        <v>0</v>
      </c>
      <c r="WEO71" s="1580">
        <f t="shared" ref="WEO71" si="16088">WEO59-WEO69</f>
        <v>0</v>
      </c>
      <c r="WEQ71" s="1580">
        <f t="shared" ref="WEQ71" si="16089">WEQ59-WEQ69</f>
        <v>0</v>
      </c>
      <c r="WES71" s="1580">
        <f t="shared" ref="WES71" si="16090">WES59-WES69</f>
        <v>0</v>
      </c>
      <c r="WEU71" s="1580">
        <f t="shared" ref="WEU71" si="16091">WEU59-WEU69</f>
        <v>0</v>
      </c>
      <c r="WEW71" s="1580">
        <f t="shared" ref="WEW71" si="16092">WEW59-WEW69</f>
        <v>0</v>
      </c>
      <c r="WEY71" s="1580">
        <f t="shared" ref="WEY71" si="16093">WEY59-WEY69</f>
        <v>0</v>
      </c>
      <c r="WFA71" s="1580">
        <f t="shared" ref="WFA71" si="16094">WFA59-WFA69</f>
        <v>0</v>
      </c>
      <c r="WFC71" s="1580">
        <f t="shared" ref="WFC71" si="16095">WFC59-WFC69</f>
        <v>0</v>
      </c>
      <c r="WFE71" s="1580">
        <f t="shared" ref="WFE71" si="16096">WFE59-WFE69</f>
        <v>0</v>
      </c>
      <c r="WFG71" s="1580">
        <f t="shared" ref="WFG71" si="16097">WFG59-WFG69</f>
        <v>0</v>
      </c>
      <c r="WFI71" s="1580">
        <f t="shared" ref="WFI71" si="16098">WFI59-WFI69</f>
        <v>0</v>
      </c>
      <c r="WFK71" s="1580">
        <f t="shared" ref="WFK71" si="16099">WFK59-WFK69</f>
        <v>0</v>
      </c>
      <c r="WFM71" s="1580">
        <f t="shared" ref="WFM71" si="16100">WFM59-WFM69</f>
        <v>0</v>
      </c>
      <c r="WFO71" s="1580">
        <f t="shared" ref="WFO71" si="16101">WFO59-WFO69</f>
        <v>0</v>
      </c>
      <c r="WFQ71" s="1580">
        <f t="shared" ref="WFQ71" si="16102">WFQ59-WFQ69</f>
        <v>0</v>
      </c>
      <c r="WFS71" s="1580">
        <f t="shared" ref="WFS71" si="16103">WFS59-WFS69</f>
        <v>0</v>
      </c>
      <c r="WFU71" s="1580">
        <f t="shared" ref="WFU71" si="16104">WFU59-WFU69</f>
        <v>0</v>
      </c>
      <c r="WFW71" s="1580">
        <f t="shared" ref="WFW71" si="16105">WFW59-WFW69</f>
        <v>0</v>
      </c>
      <c r="WFY71" s="1580">
        <f t="shared" ref="WFY71" si="16106">WFY59-WFY69</f>
        <v>0</v>
      </c>
      <c r="WGA71" s="1580">
        <f t="shared" ref="WGA71" si="16107">WGA59-WGA69</f>
        <v>0</v>
      </c>
      <c r="WGC71" s="1580">
        <f t="shared" ref="WGC71" si="16108">WGC59-WGC69</f>
        <v>0</v>
      </c>
      <c r="WGE71" s="1580">
        <f t="shared" ref="WGE71" si="16109">WGE59-WGE69</f>
        <v>0</v>
      </c>
      <c r="WGG71" s="1580">
        <f t="shared" ref="WGG71" si="16110">WGG59-WGG69</f>
        <v>0</v>
      </c>
      <c r="WGI71" s="1580">
        <f t="shared" ref="WGI71" si="16111">WGI59-WGI69</f>
        <v>0</v>
      </c>
      <c r="WGK71" s="1580">
        <f t="shared" ref="WGK71" si="16112">WGK59-WGK69</f>
        <v>0</v>
      </c>
      <c r="WGM71" s="1580">
        <f t="shared" ref="WGM71" si="16113">WGM59-WGM69</f>
        <v>0</v>
      </c>
      <c r="WGO71" s="1580">
        <f t="shared" ref="WGO71" si="16114">WGO59-WGO69</f>
        <v>0</v>
      </c>
      <c r="WGQ71" s="1580">
        <f t="shared" ref="WGQ71" si="16115">WGQ59-WGQ69</f>
        <v>0</v>
      </c>
      <c r="WGS71" s="1580">
        <f t="shared" ref="WGS71" si="16116">WGS59-WGS69</f>
        <v>0</v>
      </c>
      <c r="WGU71" s="1580">
        <f t="shared" ref="WGU71" si="16117">WGU59-WGU69</f>
        <v>0</v>
      </c>
      <c r="WGW71" s="1580">
        <f t="shared" ref="WGW71" si="16118">WGW59-WGW69</f>
        <v>0</v>
      </c>
      <c r="WGY71" s="1580">
        <f t="shared" ref="WGY71" si="16119">WGY59-WGY69</f>
        <v>0</v>
      </c>
      <c r="WHA71" s="1580">
        <f t="shared" ref="WHA71" si="16120">WHA59-WHA69</f>
        <v>0</v>
      </c>
      <c r="WHC71" s="1580">
        <f t="shared" ref="WHC71" si="16121">WHC59-WHC69</f>
        <v>0</v>
      </c>
      <c r="WHE71" s="1580">
        <f t="shared" ref="WHE71" si="16122">WHE59-WHE69</f>
        <v>0</v>
      </c>
      <c r="WHG71" s="1580">
        <f t="shared" ref="WHG71" si="16123">WHG59-WHG69</f>
        <v>0</v>
      </c>
      <c r="WHI71" s="1580">
        <f t="shared" ref="WHI71" si="16124">WHI59-WHI69</f>
        <v>0</v>
      </c>
      <c r="WHK71" s="1580">
        <f t="shared" ref="WHK71" si="16125">WHK59-WHK69</f>
        <v>0</v>
      </c>
      <c r="WHM71" s="1580">
        <f t="shared" ref="WHM71" si="16126">WHM59-WHM69</f>
        <v>0</v>
      </c>
      <c r="WHO71" s="1580">
        <f t="shared" ref="WHO71" si="16127">WHO59-WHO69</f>
        <v>0</v>
      </c>
      <c r="WHQ71" s="1580">
        <f t="shared" ref="WHQ71" si="16128">WHQ59-WHQ69</f>
        <v>0</v>
      </c>
      <c r="WHS71" s="1580">
        <f t="shared" ref="WHS71" si="16129">WHS59-WHS69</f>
        <v>0</v>
      </c>
      <c r="WHU71" s="1580">
        <f t="shared" ref="WHU71" si="16130">WHU59-WHU69</f>
        <v>0</v>
      </c>
      <c r="WHW71" s="1580">
        <f t="shared" ref="WHW71" si="16131">WHW59-WHW69</f>
        <v>0</v>
      </c>
      <c r="WHY71" s="1580">
        <f t="shared" ref="WHY71" si="16132">WHY59-WHY69</f>
        <v>0</v>
      </c>
      <c r="WIA71" s="1580">
        <f t="shared" ref="WIA71" si="16133">WIA59-WIA69</f>
        <v>0</v>
      </c>
      <c r="WIC71" s="1580">
        <f t="shared" ref="WIC71" si="16134">WIC59-WIC69</f>
        <v>0</v>
      </c>
      <c r="WIE71" s="1580">
        <f t="shared" ref="WIE71" si="16135">WIE59-WIE69</f>
        <v>0</v>
      </c>
      <c r="WIG71" s="1580">
        <f t="shared" ref="WIG71" si="16136">WIG59-WIG69</f>
        <v>0</v>
      </c>
      <c r="WII71" s="1580">
        <f t="shared" ref="WII71" si="16137">WII59-WII69</f>
        <v>0</v>
      </c>
      <c r="WIK71" s="1580">
        <f t="shared" ref="WIK71" si="16138">WIK59-WIK69</f>
        <v>0</v>
      </c>
      <c r="WIM71" s="1580">
        <f t="shared" ref="WIM71" si="16139">WIM59-WIM69</f>
        <v>0</v>
      </c>
      <c r="WIO71" s="1580">
        <f t="shared" ref="WIO71" si="16140">WIO59-WIO69</f>
        <v>0</v>
      </c>
      <c r="WIQ71" s="1580">
        <f t="shared" ref="WIQ71" si="16141">WIQ59-WIQ69</f>
        <v>0</v>
      </c>
      <c r="WIS71" s="1580">
        <f t="shared" ref="WIS71" si="16142">WIS59-WIS69</f>
        <v>0</v>
      </c>
      <c r="WIU71" s="1580">
        <f t="shared" ref="WIU71" si="16143">WIU59-WIU69</f>
        <v>0</v>
      </c>
      <c r="WIW71" s="1580">
        <f t="shared" ref="WIW71" si="16144">WIW59-WIW69</f>
        <v>0</v>
      </c>
      <c r="WIY71" s="1580">
        <f t="shared" ref="WIY71" si="16145">WIY59-WIY69</f>
        <v>0</v>
      </c>
      <c r="WJA71" s="1580">
        <f t="shared" ref="WJA71" si="16146">WJA59-WJA69</f>
        <v>0</v>
      </c>
      <c r="WJC71" s="1580">
        <f t="shared" ref="WJC71" si="16147">WJC59-WJC69</f>
        <v>0</v>
      </c>
      <c r="WJE71" s="1580">
        <f t="shared" ref="WJE71" si="16148">WJE59-WJE69</f>
        <v>0</v>
      </c>
      <c r="WJG71" s="1580">
        <f t="shared" ref="WJG71" si="16149">WJG59-WJG69</f>
        <v>0</v>
      </c>
      <c r="WJI71" s="1580">
        <f t="shared" ref="WJI71" si="16150">WJI59-WJI69</f>
        <v>0</v>
      </c>
      <c r="WJK71" s="1580">
        <f t="shared" ref="WJK71" si="16151">WJK59-WJK69</f>
        <v>0</v>
      </c>
      <c r="WJM71" s="1580">
        <f t="shared" ref="WJM71" si="16152">WJM59-WJM69</f>
        <v>0</v>
      </c>
      <c r="WJO71" s="1580">
        <f t="shared" ref="WJO71" si="16153">WJO59-WJO69</f>
        <v>0</v>
      </c>
      <c r="WJQ71" s="1580">
        <f t="shared" ref="WJQ71" si="16154">WJQ59-WJQ69</f>
        <v>0</v>
      </c>
      <c r="WJS71" s="1580">
        <f t="shared" ref="WJS71" si="16155">WJS59-WJS69</f>
        <v>0</v>
      </c>
      <c r="WJU71" s="1580">
        <f t="shared" ref="WJU71" si="16156">WJU59-WJU69</f>
        <v>0</v>
      </c>
      <c r="WJW71" s="1580">
        <f t="shared" ref="WJW71" si="16157">WJW59-WJW69</f>
        <v>0</v>
      </c>
      <c r="WJY71" s="1580">
        <f t="shared" ref="WJY71" si="16158">WJY59-WJY69</f>
        <v>0</v>
      </c>
      <c r="WKA71" s="1580">
        <f t="shared" ref="WKA71" si="16159">WKA59-WKA69</f>
        <v>0</v>
      </c>
      <c r="WKC71" s="1580">
        <f t="shared" ref="WKC71" si="16160">WKC59-WKC69</f>
        <v>0</v>
      </c>
      <c r="WKE71" s="1580">
        <f t="shared" ref="WKE71" si="16161">WKE59-WKE69</f>
        <v>0</v>
      </c>
      <c r="WKG71" s="1580">
        <f t="shared" ref="WKG71" si="16162">WKG59-WKG69</f>
        <v>0</v>
      </c>
      <c r="WKI71" s="1580">
        <f t="shared" ref="WKI71" si="16163">WKI59-WKI69</f>
        <v>0</v>
      </c>
      <c r="WKK71" s="1580">
        <f t="shared" ref="WKK71" si="16164">WKK59-WKK69</f>
        <v>0</v>
      </c>
      <c r="WKM71" s="1580">
        <f t="shared" ref="WKM71" si="16165">WKM59-WKM69</f>
        <v>0</v>
      </c>
      <c r="WKO71" s="1580">
        <f t="shared" ref="WKO71" si="16166">WKO59-WKO69</f>
        <v>0</v>
      </c>
      <c r="WKQ71" s="1580">
        <f t="shared" ref="WKQ71" si="16167">WKQ59-WKQ69</f>
        <v>0</v>
      </c>
      <c r="WKS71" s="1580">
        <f t="shared" ref="WKS71" si="16168">WKS59-WKS69</f>
        <v>0</v>
      </c>
      <c r="WKU71" s="1580">
        <f t="shared" ref="WKU71" si="16169">WKU59-WKU69</f>
        <v>0</v>
      </c>
      <c r="WKW71" s="1580">
        <f t="shared" ref="WKW71" si="16170">WKW59-WKW69</f>
        <v>0</v>
      </c>
      <c r="WKY71" s="1580">
        <f t="shared" ref="WKY71" si="16171">WKY59-WKY69</f>
        <v>0</v>
      </c>
      <c r="WLA71" s="1580">
        <f t="shared" ref="WLA71" si="16172">WLA59-WLA69</f>
        <v>0</v>
      </c>
      <c r="WLC71" s="1580">
        <f t="shared" ref="WLC71" si="16173">WLC59-WLC69</f>
        <v>0</v>
      </c>
      <c r="WLE71" s="1580">
        <f t="shared" ref="WLE71" si="16174">WLE59-WLE69</f>
        <v>0</v>
      </c>
      <c r="WLG71" s="1580">
        <f t="shared" ref="WLG71" si="16175">WLG59-WLG69</f>
        <v>0</v>
      </c>
      <c r="WLI71" s="1580">
        <f t="shared" ref="WLI71" si="16176">WLI59-WLI69</f>
        <v>0</v>
      </c>
      <c r="WLK71" s="1580">
        <f t="shared" ref="WLK71" si="16177">WLK59-WLK69</f>
        <v>0</v>
      </c>
      <c r="WLM71" s="1580">
        <f t="shared" ref="WLM71" si="16178">WLM59-WLM69</f>
        <v>0</v>
      </c>
      <c r="WLO71" s="1580">
        <f t="shared" ref="WLO71" si="16179">WLO59-WLO69</f>
        <v>0</v>
      </c>
      <c r="WLQ71" s="1580">
        <f t="shared" ref="WLQ71" si="16180">WLQ59-WLQ69</f>
        <v>0</v>
      </c>
      <c r="WLS71" s="1580">
        <f t="shared" ref="WLS71" si="16181">WLS59-WLS69</f>
        <v>0</v>
      </c>
      <c r="WLU71" s="1580">
        <f t="shared" ref="WLU71" si="16182">WLU59-WLU69</f>
        <v>0</v>
      </c>
      <c r="WLW71" s="1580">
        <f t="shared" ref="WLW71" si="16183">WLW59-WLW69</f>
        <v>0</v>
      </c>
      <c r="WLY71" s="1580">
        <f t="shared" ref="WLY71" si="16184">WLY59-WLY69</f>
        <v>0</v>
      </c>
      <c r="WMA71" s="1580">
        <f t="shared" ref="WMA71" si="16185">WMA59-WMA69</f>
        <v>0</v>
      </c>
      <c r="WMC71" s="1580">
        <f t="shared" ref="WMC71" si="16186">WMC59-WMC69</f>
        <v>0</v>
      </c>
      <c r="WME71" s="1580">
        <f t="shared" ref="WME71" si="16187">WME59-WME69</f>
        <v>0</v>
      </c>
      <c r="WMG71" s="1580">
        <f t="shared" ref="WMG71" si="16188">WMG59-WMG69</f>
        <v>0</v>
      </c>
      <c r="WMI71" s="1580">
        <f t="shared" ref="WMI71" si="16189">WMI59-WMI69</f>
        <v>0</v>
      </c>
      <c r="WMK71" s="1580">
        <f t="shared" ref="WMK71" si="16190">WMK59-WMK69</f>
        <v>0</v>
      </c>
      <c r="WMM71" s="1580">
        <f t="shared" ref="WMM71" si="16191">WMM59-WMM69</f>
        <v>0</v>
      </c>
      <c r="WMO71" s="1580">
        <f t="shared" ref="WMO71" si="16192">WMO59-WMO69</f>
        <v>0</v>
      </c>
      <c r="WMQ71" s="1580">
        <f t="shared" ref="WMQ71" si="16193">WMQ59-WMQ69</f>
        <v>0</v>
      </c>
      <c r="WMS71" s="1580">
        <f t="shared" ref="WMS71" si="16194">WMS59-WMS69</f>
        <v>0</v>
      </c>
      <c r="WMU71" s="1580">
        <f t="shared" ref="WMU71" si="16195">WMU59-WMU69</f>
        <v>0</v>
      </c>
      <c r="WMW71" s="1580">
        <f t="shared" ref="WMW71" si="16196">WMW59-WMW69</f>
        <v>0</v>
      </c>
      <c r="WMY71" s="1580">
        <f t="shared" ref="WMY71" si="16197">WMY59-WMY69</f>
        <v>0</v>
      </c>
      <c r="WNA71" s="1580">
        <f t="shared" ref="WNA71" si="16198">WNA59-WNA69</f>
        <v>0</v>
      </c>
      <c r="WNC71" s="1580">
        <f t="shared" ref="WNC71" si="16199">WNC59-WNC69</f>
        <v>0</v>
      </c>
      <c r="WNE71" s="1580">
        <f t="shared" ref="WNE71" si="16200">WNE59-WNE69</f>
        <v>0</v>
      </c>
      <c r="WNG71" s="1580">
        <f t="shared" ref="WNG71" si="16201">WNG59-WNG69</f>
        <v>0</v>
      </c>
      <c r="WNI71" s="1580">
        <f t="shared" ref="WNI71" si="16202">WNI59-WNI69</f>
        <v>0</v>
      </c>
      <c r="WNK71" s="1580">
        <f t="shared" ref="WNK71" si="16203">WNK59-WNK69</f>
        <v>0</v>
      </c>
      <c r="WNM71" s="1580">
        <f t="shared" ref="WNM71" si="16204">WNM59-WNM69</f>
        <v>0</v>
      </c>
      <c r="WNO71" s="1580">
        <f t="shared" ref="WNO71" si="16205">WNO59-WNO69</f>
        <v>0</v>
      </c>
      <c r="WNQ71" s="1580">
        <f t="shared" ref="WNQ71" si="16206">WNQ59-WNQ69</f>
        <v>0</v>
      </c>
      <c r="WNS71" s="1580">
        <f t="shared" ref="WNS71" si="16207">WNS59-WNS69</f>
        <v>0</v>
      </c>
      <c r="WNU71" s="1580">
        <f t="shared" ref="WNU71" si="16208">WNU59-WNU69</f>
        <v>0</v>
      </c>
      <c r="WNW71" s="1580">
        <f t="shared" ref="WNW71" si="16209">WNW59-WNW69</f>
        <v>0</v>
      </c>
      <c r="WNY71" s="1580">
        <f t="shared" ref="WNY71" si="16210">WNY59-WNY69</f>
        <v>0</v>
      </c>
      <c r="WOA71" s="1580">
        <f t="shared" ref="WOA71" si="16211">WOA59-WOA69</f>
        <v>0</v>
      </c>
      <c r="WOC71" s="1580">
        <f t="shared" ref="WOC71" si="16212">WOC59-WOC69</f>
        <v>0</v>
      </c>
      <c r="WOE71" s="1580">
        <f t="shared" ref="WOE71" si="16213">WOE59-WOE69</f>
        <v>0</v>
      </c>
      <c r="WOG71" s="1580">
        <f t="shared" ref="WOG71" si="16214">WOG59-WOG69</f>
        <v>0</v>
      </c>
      <c r="WOI71" s="1580">
        <f t="shared" ref="WOI71" si="16215">WOI59-WOI69</f>
        <v>0</v>
      </c>
      <c r="WOK71" s="1580">
        <f t="shared" ref="WOK71" si="16216">WOK59-WOK69</f>
        <v>0</v>
      </c>
      <c r="WOM71" s="1580">
        <f t="shared" ref="WOM71" si="16217">WOM59-WOM69</f>
        <v>0</v>
      </c>
      <c r="WOO71" s="1580">
        <f t="shared" ref="WOO71" si="16218">WOO59-WOO69</f>
        <v>0</v>
      </c>
      <c r="WOQ71" s="1580">
        <f t="shared" ref="WOQ71" si="16219">WOQ59-WOQ69</f>
        <v>0</v>
      </c>
      <c r="WOS71" s="1580">
        <f t="shared" ref="WOS71" si="16220">WOS59-WOS69</f>
        <v>0</v>
      </c>
      <c r="WOU71" s="1580">
        <f t="shared" ref="WOU71" si="16221">WOU59-WOU69</f>
        <v>0</v>
      </c>
      <c r="WOW71" s="1580">
        <f t="shared" ref="WOW71" si="16222">WOW59-WOW69</f>
        <v>0</v>
      </c>
      <c r="WOY71" s="1580">
        <f t="shared" ref="WOY71" si="16223">WOY59-WOY69</f>
        <v>0</v>
      </c>
      <c r="WPA71" s="1580">
        <f t="shared" ref="WPA71" si="16224">WPA59-WPA69</f>
        <v>0</v>
      </c>
      <c r="WPC71" s="1580">
        <f t="shared" ref="WPC71" si="16225">WPC59-WPC69</f>
        <v>0</v>
      </c>
      <c r="WPE71" s="1580">
        <f t="shared" ref="WPE71" si="16226">WPE59-WPE69</f>
        <v>0</v>
      </c>
      <c r="WPG71" s="1580">
        <f t="shared" ref="WPG71" si="16227">WPG59-WPG69</f>
        <v>0</v>
      </c>
      <c r="WPI71" s="1580">
        <f t="shared" ref="WPI71" si="16228">WPI59-WPI69</f>
        <v>0</v>
      </c>
      <c r="WPK71" s="1580">
        <f t="shared" ref="WPK71" si="16229">WPK59-WPK69</f>
        <v>0</v>
      </c>
      <c r="WPM71" s="1580">
        <f t="shared" ref="WPM71" si="16230">WPM59-WPM69</f>
        <v>0</v>
      </c>
      <c r="WPO71" s="1580">
        <f t="shared" ref="WPO71" si="16231">WPO59-WPO69</f>
        <v>0</v>
      </c>
      <c r="WPQ71" s="1580">
        <f t="shared" ref="WPQ71" si="16232">WPQ59-WPQ69</f>
        <v>0</v>
      </c>
      <c r="WPS71" s="1580">
        <f t="shared" ref="WPS71" si="16233">WPS59-WPS69</f>
        <v>0</v>
      </c>
      <c r="WPU71" s="1580">
        <f t="shared" ref="WPU71" si="16234">WPU59-WPU69</f>
        <v>0</v>
      </c>
      <c r="WPW71" s="1580">
        <f t="shared" ref="WPW71" si="16235">WPW59-WPW69</f>
        <v>0</v>
      </c>
      <c r="WPY71" s="1580">
        <f t="shared" ref="WPY71" si="16236">WPY59-WPY69</f>
        <v>0</v>
      </c>
      <c r="WQA71" s="1580">
        <f t="shared" ref="WQA71" si="16237">WQA59-WQA69</f>
        <v>0</v>
      </c>
      <c r="WQC71" s="1580">
        <f t="shared" ref="WQC71" si="16238">WQC59-WQC69</f>
        <v>0</v>
      </c>
      <c r="WQE71" s="1580">
        <f t="shared" ref="WQE71" si="16239">WQE59-WQE69</f>
        <v>0</v>
      </c>
      <c r="WQG71" s="1580">
        <f t="shared" ref="WQG71" si="16240">WQG59-WQG69</f>
        <v>0</v>
      </c>
      <c r="WQI71" s="1580">
        <f t="shared" ref="WQI71" si="16241">WQI59-WQI69</f>
        <v>0</v>
      </c>
      <c r="WQK71" s="1580">
        <f t="shared" ref="WQK71" si="16242">WQK59-WQK69</f>
        <v>0</v>
      </c>
      <c r="WQM71" s="1580">
        <f t="shared" ref="WQM71" si="16243">WQM59-WQM69</f>
        <v>0</v>
      </c>
      <c r="WQO71" s="1580">
        <f t="shared" ref="WQO71" si="16244">WQO59-WQO69</f>
        <v>0</v>
      </c>
      <c r="WQQ71" s="1580">
        <f t="shared" ref="WQQ71" si="16245">WQQ59-WQQ69</f>
        <v>0</v>
      </c>
      <c r="WQS71" s="1580">
        <f t="shared" ref="WQS71" si="16246">WQS59-WQS69</f>
        <v>0</v>
      </c>
      <c r="WQU71" s="1580">
        <f t="shared" ref="WQU71" si="16247">WQU59-WQU69</f>
        <v>0</v>
      </c>
      <c r="WQW71" s="1580">
        <f t="shared" ref="WQW71" si="16248">WQW59-WQW69</f>
        <v>0</v>
      </c>
      <c r="WQY71" s="1580">
        <f t="shared" ref="WQY71" si="16249">WQY59-WQY69</f>
        <v>0</v>
      </c>
      <c r="WRA71" s="1580">
        <f t="shared" ref="WRA71" si="16250">WRA59-WRA69</f>
        <v>0</v>
      </c>
      <c r="WRC71" s="1580">
        <f t="shared" ref="WRC71" si="16251">WRC59-WRC69</f>
        <v>0</v>
      </c>
      <c r="WRE71" s="1580">
        <f t="shared" ref="WRE71" si="16252">WRE59-WRE69</f>
        <v>0</v>
      </c>
      <c r="WRG71" s="1580">
        <f t="shared" ref="WRG71" si="16253">WRG59-WRG69</f>
        <v>0</v>
      </c>
      <c r="WRI71" s="1580">
        <f t="shared" ref="WRI71" si="16254">WRI59-WRI69</f>
        <v>0</v>
      </c>
      <c r="WRK71" s="1580">
        <f t="shared" ref="WRK71" si="16255">WRK59-WRK69</f>
        <v>0</v>
      </c>
      <c r="WRM71" s="1580">
        <f t="shared" ref="WRM71" si="16256">WRM59-WRM69</f>
        <v>0</v>
      </c>
      <c r="WRO71" s="1580">
        <f t="shared" ref="WRO71" si="16257">WRO59-WRO69</f>
        <v>0</v>
      </c>
      <c r="WRQ71" s="1580">
        <f t="shared" ref="WRQ71" si="16258">WRQ59-WRQ69</f>
        <v>0</v>
      </c>
      <c r="WRS71" s="1580">
        <f t="shared" ref="WRS71" si="16259">WRS59-WRS69</f>
        <v>0</v>
      </c>
      <c r="WRU71" s="1580">
        <f t="shared" ref="WRU71" si="16260">WRU59-WRU69</f>
        <v>0</v>
      </c>
      <c r="WRW71" s="1580">
        <f t="shared" ref="WRW71" si="16261">WRW59-WRW69</f>
        <v>0</v>
      </c>
      <c r="WRY71" s="1580">
        <f t="shared" ref="WRY71" si="16262">WRY59-WRY69</f>
        <v>0</v>
      </c>
      <c r="WSA71" s="1580">
        <f t="shared" ref="WSA71" si="16263">WSA59-WSA69</f>
        <v>0</v>
      </c>
      <c r="WSC71" s="1580">
        <f t="shared" ref="WSC71" si="16264">WSC59-WSC69</f>
        <v>0</v>
      </c>
      <c r="WSE71" s="1580">
        <f t="shared" ref="WSE71" si="16265">WSE59-WSE69</f>
        <v>0</v>
      </c>
      <c r="WSG71" s="1580">
        <f t="shared" ref="WSG71" si="16266">WSG59-WSG69</f>
        <v>0</v>
      </c>
      <c r="WSI71" s="1580">
        <f t="shared" ref="WSI71" si="16267">WSI59-WSI69</f>
        <v>0</v>
      </c>
      <c r="WSK71" s="1580">
        <f t="shared" ref="WSK71" si="16268">WSK59-WSK69</f>
        <v>0</v>
      </c>
      <c r="WSM71" s="1580">
        <f t="shared" ref="WSM71" si="16269">WSM59-WSM69</f>
        <v>0</v>
      </c>
      <c r="WSO71" s="1580">
        <f t="shared" ref="WSO71" si="16270">WSO59-WSO69</f>
        <v>0</v>
      </c>
      <c r="WSQ71" s="1580">
        <f t="shared" ref="WSQ71" si="16271">WSQ59-WSQ69</f>
        <v>0</v>
      </c>
      <c r="WSS71" s="1580">
        <f t="shared" ref="WSS71" si="16272">WSS59-WSS69</f>
        <v>0</v>
      </c>
      <c r="WSU71" s="1580">
        <f t="shared" ref="WSU71" si="16273">WSU59-WSU69</f>
        <v>0</v>
      </c>
      <c r="WSW71" s="1580">
        <f t="shared" ref="WSW71" si="16274">WSW59-WSW69</f>
        <v>0</v>
      </c>
      <c r="WSY71" s="1580">
        <f t="shared" ref="WSY71" si="16275">WSY59-WSY69</f>
        <v>0</v>
      </c>
      <c r="WTA71" s="1580">
        <f t="shared" ref="WTA71" si="16276">WTA59-WTA69</f>
        <v>0</v>
      </c>
      <c r="WTC71" s="1580">
        <f t="shared" ref="WTC71" si="16277">WTC59-WTC69</f>
        <v>0</v>
      </c>
      <c r="WTE71" s="1580">
        <f t="shared" ref="WTE71" si="16278">WTE59-WTE69</f>
        <v>0</v>
      </c>
      <c r="WTG71" s="1580">
        <f t="shared" ref="WTG71" si="16279">WTG59-WTG69</f>
        <v>0</v>
      </c>
      <c r="WTI71" s="1580">
        <f t="shared" ref="WTI71" si="16280">WTI59-WTI69</f>
        <v>0</v>
      </c>
      <c r="WTK71" s="1580">
        <f t="shared" ref="WTK71" si="16281">WTK59-WTK69</f>
        <v>0</v>
      </c>
      <c r="WTM71" s="1580">
        <f t="shared" ref="WTM71" si="16282">WTM59-WTM69</f>
        <v>0</v>
      </c>
      <c r="WTO71" s="1580">
        <f t="shared" ref="WTO71" si="16283">WTO59-WTO69</f>
        <v>0</v>
      </c>
      <c r="WTQ71" s="1580">
        <f t="shared" ref="WTQ71" si="16284">WTQ59-WTQ69</f>
        <v>0</v>
      </c>
      <c r="WTS71" s="1580">
        <f t="shared" ref="WTS71" si="16285">WTS59-WTS69</f>
        <v>0</v>
      </c>
      <c r="WTU71" s="1580">
        <f t="shared" ref="WTU71" si="16286">WTU59-WTU69</f>
        <v>0</v>
      </c>
      <c r="WTW71" s="1580">
        <f t="shared" ref="WTW71" si="16287">WTW59-WTW69</f>
        <v>0</v>
      </c>
      <c r="WTY71" s="1580">
        <f t="shared" ref="WTY71" si="16288">WTY59-WTY69</f>
        <v>0</v>
      </c>
      <c r="WUA71" s="1580">
        <f t="shared" ref="WUA71" si="16289">WUA59-WUA69</f>
        <v>0</v>
      </c>
      <c r="WUC71" s="1580">
        <f t="shared" ref="WUC71" si="16290">WUC59-WUC69</f>
        <v>0</v>
      </c>
      <c r="WUE71" s="1580">
        <f t="shared" ref="WUE71" si="16291">WUE59-WUE69</f>
        <v>0</v>
      </c>
      <c r="WUG71" s="1580">
        <f t="shared" ref="WUG71" si="16292">WUG59-WUG69</f>
        <v>0</v>
      </c>
      <c r="WUI71" s="1580">
        <f t="shared" ref="WUI71" si="16293">WUI59-WUI69</f>
        <v>0</v>
      </c>
      <c r="WUK71" s="1580">
        <f t="shared" ref="WUK71" si="16294">WUK59-WUK69</f>
        <v>0</v>
      </c>
      <c r="WUM71" s="1580">
        <f t="shared" ref="WUM71" si="16295">WUM59-WUM69</f>
        <v>0</v>
      </c>
      <c r="WUO71" s="1580">
        <f t="shared" ref="WUO71" si="16296">WUO59-WUO69</f>
        <v>0</v>
      </c>
      <c r="WUQ71" s="1580">
        <f t="shared" ref="WUQ71" si="16297">WUQ59-WUQ69</f>
        <v>0</v>
      </c>
      <c r="WUS71" s="1580">
        <f t="shared" ref="WUS71" si="16298">WUS59-WUS69</f>
        <v>0</v>
      </c>
      <c r="WUU71" s="1580">
        <f t="shared" ref="WUU71" si="16299">WUU59-WUU69</f>
        <v>0</v>
      </c>
      <c r="WUW71" s="1580">
        <f t="shared" ref="WUW71" si="16300">WUW59-WUW69</f>
        <v>0</v>
      </c>
      <c r="WUY71" s="1580">
        <f t="shared" ref="WUY71" si="16301">WUY59-WUY69</f>
        <v>0</v>
      </c>
      <c r="WVA71" s="1580">
        <f t="shared" ref="WVA71" si="16302">WVA59-WVA69</f>
        <v>0</v>
      </c>
      <c r="WVC71" s="1580">
        <f t="shared" ref="WVC71" si="16303">WVC59-WVC69</f>
        <v>0</v>
      </c>
      <c r="WVE71" s="1580">
        <f t="shared" ref="WVE71" si="16304">WVE59-WVE69</f>
        <v>0</v>
      </c>
      <c r="WVG71" s="1580">
        <f t="shared" ref="WVG71" si="16305">WVG59-WVG69</f>
        <v>0</v>
      </c>
      <c r="WVI71" s="1580">
        <f t="shared" ref="WVI71" si="16306">WVI59-WVI69</f>
        <v>0</v>
      </c>
      <c r="WVK71" s="1580">
        <f t="shared" ref="WVK71" si="16307">WVK59-WVK69</f>
        <v>0</v>
      </c>
      <c r="WVM71" s="1580">
        <f t="shared" ref="WVM71" si="16308">WVM59-WVM69</f>
        <v>0</v>
      </c>
      <c r="WVO71" s="1580">
        <f t="shared" ref="WVO71" si="16309">WVO59-WVO69</f>
        <v>0</v>
      </c>
      <c r="WVQ71" s="1580">
        <f t="shared" ref="WVQ71" si="16310">WVQ59-WVQ69</f>
        <v>0</v>
      </c>
      <c r="WVS71" s="1580">
        <f t="shared" ref="WVS71" si="16311">WVS59-WVS69</f>
        <v>0</v>
      </c>
      <c r="WVU71" s="1580">
        <f t="shared" ref="WVU71" si="16312">WVU59-WVU69</f>
        <v>0</v>
      </c>
      <c r="WVW71" s="1580">
        <f t="shared" ref="WVW71" si="16313">WVW59-WVW69</f>
        <v>0</v>
      </c>
      <c r="WVY71" s="1580">
        <f t="shared" ref="WVY71" si="16314">WVY59-WVY69</f>
        <v>0</v>
      </c>
      <c r="WWA71" s="1580">
        <f t="shared" ref="WWA71" si="16315">WWA59-WWA69</f>
        <v>0</v>
      </c>
      <c r="WWC71" s="1580">
        <f t="shared" ref="WWC71" si="16316">WWC59-WWC69</f>
        <v>0</v>
      </c>
      <c r="WWE71" s="1580">
        <f t="shared" ref="WWE71" si="16317">WWE59-WWE69</f>
        <v>0</v>
      </c>
      <c r="WWG71" s="1580">
        <f t="shared" ref="WWG71" si="16318">WWG59-WWG69</f>
        <v>0</v>
      </c>
      <c r="WWI71" s="1580">
        <f t="shared" ref="WWI71" si="16319">WWI59-WWI69</f>
        <v>0</v>
      </c>
      <c r="WWK71" s="1580">
        <f t="shared" ref="WWK71" si="16320">WWK59-WWK69</f>
        <v>0</v>
      </c>
      <c r="WWM71" s="1580">
        <f t="shared" ref="WWM71" si="16321">WWM59-WWM69</f>
        <v>0</v>
      </c>
      <c r="WWO71" s="1580">
        <f t="shared" ref="WWO71" si="16322">WWO59-WWO69</f>
        <v>0</v>
      </c>
      <c r="WWQ71" s="1580">
        <f t="shared" ref="WWQ71" si="16323">WWQ59-WWQ69</f>
        <v>0</v>
      </c>
      <c r="WWS71" s="1580">
        <f t="shared" ref="WWS71" si="16324">WWS59-WWS69</f>
        <v>0</v>
      </c>
      <c r="WWU71" s="1580">
        <f t="shared" ref="WWU71" si="16325">WWU59-WWU69</f>
        <v>0</v>
      </c>
      <c r="WWW71" s="1580">
        <f t="shared" ref="WWW71" si="16326">WWW59-WWW69</f>
        <v>0</v>
      </c>
      <c r="WWY71" s="1580">
        <f t="shared" ref="WWY71" si="16327">WWY59-WWY69</f>
        <v>0</v>
      </c>
      <c r="WXA71" s="1580">
        <f t="shared" ref="WXA71" si="16328">WXA59-WXA69</f>
        <v>0</v>
      </c>
      <c r="WXC71" s="1580">
        <f t="shared" ref="WXC71" si="16329">WXC59-WXC69</f>
        <v>0</v>
      </c>
      <c r="WXE71" s="1580">
        <f t="shared" ref="WXE71" si="16330">WXE59-WXE69</f>
        <v>0</v>
      </c>
      <c r="WXG71" s="1580">
        <f t="shared" ref="WXG71" si="16331">WXG59-WXG69</f>
        <v>0</v>
      </c>
      <c r="WXI71" s="1580">
        <f t="shared" ref="WXI71" si="16332">WXI59-WXI69</f>
        <v>0</v>
      </c>
      <c r="WXK71" s="1580">
        <f t="shared" ref="WXK71" si="16333">WXK59-WXK69</f>
        <v>0</v>
      </c>
      <c r="WXM71" s="1580">
        <f t="shared" ref="WXM71" si="16334">WXM59-WXM69</f>
        <v>0</v>
      </c>
      <c r="WXO71" s="1580">
        <f t="shared" ref="WXO71" si="16335">WXO59-WXO69</f>
        <v>0</v>
      </c>
      <c r="WXQ71" s="1580">
        <f t="shared" ref="WXQ71" si="16336">WXQ59-WXQ69</f>
        <v>0</v>
      </c>
      <c r="WXS71" s="1580">
        <f t="shared" ref="WXS71" si="16337">WXS59-WXS69</f>
        <v>0</v>
      </c>
      <c r="WXU71" s="1580">
        <f t="shared" ref="WXU71" si="16338">WXU59-WXU69</f>
        <v>0</v>
      </c>
      <c r="WXW71" s="1580">
        <f t="shared" ref="WXW71" si="16339">WXW59-WXW69</f>
        <v>0</v>
      </c>
      <c r="WXY71" s="1580">
        <f t="shared" ref="WXY71" si="16340">WXY59-WXY69</f>
        <v>0</v>
      </c>
      <c r="WYA71" s="1580">
        <f t="shared" ref="WYA71" si="16341">WYA59-WYA69</f>
        <v>0</v>
      </c>
      <c r="WYC71" s="1580">
        <f t="shared" ref="WYC71" si="16342">WYC59-WYC69</f>
        <v>0</v>
      </c>
      <c r="WYE71" s="1580">
        <f t="shared" ref="WYE71" si="16343">WYE59-WYE69</f>
        <v>0</v>
      </c>
      <c r="WYG71" s="1580">
        <f t="shared" ref="WYG71" si="16344">WYG59-WYG69</f>
        <v>0</v>
      </c>
      <c r="WYI71" s="1580">
        <f t="shared" ref="WYI71" si="16345">WYI59-WYI69</f>
        <v>0</v>
      </c>
      <c r="WYK71" s="1580">
        <f t="shared" ref="WYK71" si="16346">WYK59-WYK69</f>
        <v>0</v>
      </c>
      <c r="WYM71" s="1580">
        <f t="shared" ref="WYM71" si="16347">WYM59-WYM69</f>
        <v>0</v>
      </c>
      <c r="WYO71" s="1580">
        <f t="shared" ref="WYO71" si="16348">WYO59-WYO69</f>
        <v>0</v>
      </c>
      <c r="WYQ71" s="1580">
        <f t="shared" ref="WYQ71" si="16349">WYQ59-WYQ69</f>
        <v>0</v>
      </c>
      <c r="WYS71" s="1580">
        <f t="shared" ref="WYS71" si="16350">WYS59-WYS69</f>
        <v>0</v>
      </c>
      <c r="WYU71" s="1580">
        <f t="shared" ref="WYU71" si="16351">WYU59-WYU69</f>
        <v>0</v>
      </c>
      <c r="WYW71" s="1580">
        <f t="shared" ref="WYW71" si="16352">WYW59-WYW69</f>
        <v>0</v>
      </c>
      <c r="WYY71" s="1580">
        <f t="shared" ref="WYY71" si="16353">WYY59-WYY69</f>
        <v>0</v>
      </c>
      <c r="WZA71" s="1580">
        <f t="shared" ref="WZA71" si="16354">WZA59-WZA69</f>
        <v>0</v>
      </c>
      <c r="WZC71" s="1580">
        <f t="shared" ref="WZC71" si="16355">WZC59-WZC69</f>
        <v>0</v>
      </c>
      <c r="WZE71" s="1580">
        <f t="shared" ref="WZE71" si="16356">WZE59-WZE69</f>
        <v>0</v>
      </c>
      <c r="WZG71" s="1580">
        <f t="shared" ref="WZG71" si="16357">WZG59-WZG69</f>
        <v>0</v>
      </c>
      <c r="WZI71" s="1580">
        <f t="shared" ref="WZI71" si="16358">WZI59-WZI69</f>
        <v>0</v>
      </c>
      <c r="WZK71" s="1580">
        <f t="shared" ref="WZK71" si="16359">WZK59-WZK69</f>
        <v>0</v>
      </c>
      <c r="WZM71" s="1580">
        <f t="shared" ref="WZM71" si="16360">WZM59-WZM69</f>
        <v>0</v>
      </c>
      <c r="WZO71" s="1580">
        <f t="shared" ref="WZO71" si="16361">WZO59-WZO69</f>
        <v>0</v>
      </c>
      <c r="WZQ71" s="1580">
        <f t="shared" ref="WZQ71" si="16362">WZQ59-WZQ69</f>
        <v>0</v>
      </c>
      <c r="WZS71" s="1580">
        <f t="shared" ref="WZS71" si="16363">WZS59-WZS69</f>
        <v>0</v>
      </c>
      <c r="WZU71" s="1580">
        <f t="shared" ref="WZU71" si="16364">WZU59-WZU69</f>
        <v>0</v>
      </c>
      <c r="WZW71" s="1580">
        <f t="shared" ref="WZW71" si="16365">WZW59-WZW69</f>
        <v>0</v>
      </c>
      <c r="WZY71" s="1580">
        <f t="shared" ref="WZY71" si="16366">WZY59-WZY69</f>
        <v>0</v>
      </c>
      <c r="XAA71" s="1580">
        <f t="shared" ref="XAA71" si="16367">XAA59-XAA69</f>
        <v>0</v>
      </c>
      <c r="XAC71" s="1580">
        <f t="shared" ref="XAC71" si="16368">XAC59-XAC69</f>
        <v>0</v>
      </c>
      <c r="XAE71" s="1580">
        <f t="shared" ref="XAE71" si="16369">XAE59-XAE69</f>
        <v>0</v>
      </c>
      <c r="XAG71" s="1580">
        <f t="shared" ref="XAG71" si="16370">XAG59-XAG69</f>
        <v>0</v>
      </c>
      <c r="XAI71" s="1580">
        <f t="shared" ref="XAI71" si="16371">XAI59-XAI69</f>
        <v>0</v>
      </c>
      <c r="XAK71" s="1580">
        <f t="shared" ref="XAK71" si="16372">XAK59-XAK69</f>
        <v>0</v>
      </c>
      <c r="XAM71" s="1580">
        <f t="shared" ref="XAM71" si="16373">XAM59-XAM69</f>
        <v>0</v>
      </c>
      <c r="XAO71" s="1580">
        <f t="shared" ref="XAO71" si="16374">XAO59-XAO69</f>
        <v>0</v>
      </c>
      <c r="XAQ71" s="1580">
        <f t="shared" ref="XAQ71" si="16375">XAQ59-XAQ69</f>
        <v>0</v>
      </c>
      <c r="XAS71" s="1580">
        <f t="shared" ref="XAS71" si="16376">XAS59-XAS69</f>
        <v>0</v>
      </c>
      <c r="XAU71" s="1580">
        <f t="shared" ref="XAU71" si="16377">XAU59-XAU69</f>
        <v>0</v>
      </c>
      <c r="XAW71" s="1580">
        <f t="shared" ref="XAW71" si="16378">XAW59-XAW69</f>
        <v>0</v>
      </c>
      <c r="XAY71" s="1580">
        <f t="shared" ref="XAY71" si="16379">XAY59-XAY69</f>
        <v>0</v>
      </c>
      <c r="XBA71" s="1580">
        <f t="shared" ref="XBA71" si="16380">XBA59-XBA69</f>
        <v>0</v>
      </c>
      <c r="XBC71" s="1580">
        <f t="shared" ref="XBC71" si="16381">XBC59-XBC69</f>
        <v>0</v>
      </c>
      <c r="XBE71" s="1580">
        <f t="shared" ref="XBE71" si="16382">XBE59-XBE69</f>
        <v>0</v>
      </c>
      <c r="XBG71" s="1580">
        <f t="shared" ref="XBG71" si="16383">XBG59-XBG69</f>
        <v>0</v>
      </c>
      <c r="XBI71" s="1580">
        <f t="shared" ref="XBI71" si="16384">XBI59-XBI69</f>
        <v>0</v>
      </c>
      <c r="XBK71" s="1580">
        <f t="shared" ref="XBK71" si="16385">XBK59-XBK69</f>
        <v>0</v>
      </c>
      <c r="XBM71" s="1580">
        <f t="shared" ref="XBM71" si="16386">XBM59-XBM69</f>
        <v>0</v>
      </c>
      <c r="XBO71" s="1580">
        <f t="shared" ref="XBO71" si="16387">XBO59-XBO69</f>
        <v>0</v>
      </c>
      <c r="XBQ71" s="1580">
        <f t="shared" ref="XBQ71" si="16388">XBQ59-XBQ69</f>
        <v>0</v>
      </c>
      <c r="XBS71" s="1580">
        <f t="shared" ref="XBS71" si="16389">XBS59-XBS69</f>
        <v>0</v>
      </c>
      <c r="XBU71" s="1580">
        <f t="shared" ref="XBU71" si="16390">XBU59-XBU69</f>
        <v>0</v>
      </c>
      <c r="XBW71" s="1580">
        <f t="shared" ref="XBW71" si="16391">XBW59-XBW69</f>
        <v>0</v>
      </c>
      <c r="XBY71" s="1580">
        <f t="shared" ref="XBY71" si="16392">XBY59-XBY69</f>
        <v>0</v>
      </c>
      <c r="XCA71" s="1580">
        <f t="shared" ref="XCA71" si="16393">XCA59-XCA69</f>
        <v>0</v>
      </c>
      <c r="XCC71" s="1580">
        <f t="shared" ref="XCC71" si="16394">XCC59-XCC69</f>
        <v>0</v>
      </c>
      <c r="XCE71" s="1580">
        <f t="shared" ref="XCE71" si="16395">XCE59-XCE69</f>
        <v>0</v>
      </c>
      <c r="XCG71" s="1580">
        <f t="shared" ref="XCG71" si="16396">XCG59-XCG69</f>
        <v>0</v>
      </c>
      <c r="XCI71" s="1580">
        <f t="shared" ref="XCI71" si="16397">XCI59-XCI69</f>
        <v>0</v>
      </c>
      <c r="XCK71" s="1580">
        <f t="shared" ref="XCK71" si="16398">XCK59-XCK69</f>
        <v>0</v>
      </c>
      <c r="XCM71" s="1580">
        <f t="shared" ref="XCM71" si="16399">XCM59-XCM69</f>
        <v>0</v>
      </c>
      <c r="XCO71" s="1580">
        <f t="shared" ref="XCO71" si="16400">XCO59-XCO69</f>
        <v>0</v>
      </c>
      <c r="XCQ71" s="1580">
        <f t="shared" ref="XCQ71" si="16401">XCQ59-XCQ69</f>
        <v>0</v>
      </c>
      <c r="XCS71" s="1580">
        <f t="shared" ref="XCS71" si="16402">XCS59-XCS69</f>
        <v>0</v>
      </c>
      <c r="XCU71" s="1580">
        <f t="shared" ref="XCU71" si="16403">XCU59-XCU69</f>
        <v>0</v>
      </c>
      <c r="XCW71" s="1580">
        <f t="shared" ref="XCW71" si="16404">XCW59-XCW69</f>
        <v>0</v>
      </c>
      <c r="XCY71" s="1580">
        <f t="shared" ref="XCY71" si="16405">XCY59-XCY69</f>
        <v>0</v>
      </c>
      <c r="XDA71" s="1580">
        <f t="shared" ref="XDA71" si="16406">XDA59-XDA69</f>
        <v>0</v>
      </c>
      <c r="XDC71" s="1580">
        <f t="shared" ref="XDC71" si="16407">XDC59-XDC69</f>
        <v>0</v>
      </c>
      <c r="XDE71" s="1580">
        <f t="shared" ref="XDE71" si="16408">XDE59-XDE69</f>
        <v>0</v>
      </c>
      <c r="XDG71" s="1580">
        <f t="shared" ref="XDG71" si="16409">XDG59-XDG69</f>
        <v>0</v>
      </c>
      <c r="XDI71" s="1580">
        <f t="shared" ref="XDI71" si="16410">XDI59-XDI69</f>
        <v>0</v>
      </c>
      <c r="XDK71" s="1580">
        <f t="shared" ref="XDK71" si="16411">XDK59-XDK69</f>
        <v>0</v>
      </c>
      <c r="XDM71" s="1580">
        <f t="shared" ref="XDM71" si="16412">XDM59-XDM69</f>
        <v>0</v>
      </c>
      <c r="XDO71" s="1580">
        <f t="shared" ref="XDO71" si="16413">XDO59-XDO69</f>
        <v>0</v>
      </c>
      <c r="XDQ71" s="1580">
        <f t="shared" ref="XDQ71" si="16414">XDQ59-XDQ69</f>
        <v>0</v>
      </c>
      <c r="XDS71" s="1580">
        <f t="shared" ref="XDS71" si="16415">XDS59-XDS69</f>
        <v>0</v>
      </c>
      <c r="XDU71" s="1580">
        <f t="shared" ref="XDU71" si="16416">XDU59-XDU69</f>
        <v>0</v>
      </c>
      <c r="XDW71" s="1580">
        <f t="shared" ref="XDW71" si="16417">XDW59-XDW69</f>
        <v>0</v>
      </c>
      <c r="XDY71" s="1580">
        <f t="shared" ref="XDY71" si="16418">XDY59-XDY69</f>
        <v>0</v>
      </c>
      <c r="XEA71" s="1580">
        <f t="shared" ref="XEA71" si="16419">XEA59-XEA69</f>
        <v>0</v>
      </c>
      <c r="XEC71" s="1580">
        <f t="shared" ref="XEC71" si="16420">XEC59-XEC69</f>
        <v>0</v>
      </c>
      <c r="XEE71" s="1580">
        <f t="shared" ref="XEE71" si="16421">XEE59-XEE69</f>
        <v>0</v>
      </c>
      <c r="XEG71" s="1580">
        <f t="shared" ref="XEG71" si="16422">XEG59-XEG69</f>
        <v>0</v>
      </c>
      <c r="XEI71" s="1580">
        <f t="shared" ref="XEI71" si="16423">XEI59-XEI69</f>
        <v>0</v>
      </c>
      <c r="XEK71" s="1580">
        <f t="shared" ref="XEK71" si="16424">XEK59-XEK69</f>
        <v>0</v>
      </c>
      <c r="XEM71" s="1580">
        <f t="shared" ref="XEM71" si="16425">XEM59-XEM69</f>
        <v>0</v>
      </c>
      <c r="XEO71" s="1580">
        <f t="shared" ref="XEO71" si="16426">XEO59-XEO69</f>
        <v>0</v>
      </c>
      <c r="XEQ71" s="1580">
        <f t="shared" ref="XEQ71" si="16427">XEQ59-XEQ69</f>
        <v>0</v>
      </c>
      <c r="XES71" s="1580">
        <f t="shared" ref="XES71" si="16428">XES59-XES69</f>
        <v>0</v>
      </c>
      <c r="XEU71" s="1580">
        <f t="shared" ref="XEU71" si="16429">XEU59-XEU69</f>
        <v>0</v>
      </c>
      <c r="XEW71" s="1580">
        <f t="shared" ref="XEW71" si="16430">XEW59-XEW69</f>
        <v>0</v>
      </c>
      <c r="XEY71" s="1580">
        <f t="shared" ref="XEY71" si="16431">XEY59-XEY69</f>
        <v>0</v>
      </c>
      <c r="XFA71" s="1580">
        <f t="shared" ref="XFA71" si="16432">XFA59-XFA69</f>
        <v>0</v>
      </c>
      <c r="XFC71" s="1580">
        <f t="shared" ref="XFC71" si="16433">XFC59-XFC69</f>
        <v>0</v>
      </c>
    </row>
    <row r="72" spans="1:1023 1025:2047 2049:3071 3073:4095 4097:5119 5121:6143 6145:7167 7169:8191 8193:9215 9217:10239 10241:11263 11265:12287 12289:13311 13313:14335 14337:15359 15361:16383" s="1578" customFormat="1">
      <c r="A72" s="911"/>
      <c r="C72" s="1589"/>
    </row>
    <row r="73" spans="1:1023 1025:2047 2049:3071 3073:4095 4097:5119 5121:6143 6145:7167 7169:8191 8193:9215 9217:10239 10241:11263 11265:12287 12289:13311 13313:14335 14337:15359 15361:16383" s="351" customFormat="1">
      <c r="A73" s="911"/>
      <c r="C73" s="352"/>
    </row>
    <row r="74" spans="1:1023 1025:2047 2049:3071 3073:4095 4097:5119 5121:6143 6145:7167 7169:8191 8193:9215 9217:10239 10241:11263 11265:12287 12289:13311 13313:14335 14337:15359 15361:16383" s="351" customFormat="1">
      <c r="A74" s="1578" t="s">
        <v>2148</v>
      </c>
      <c r="C74" s="352"/>
    </row>
    <row r="75" spans="1:1023 1025:2047 2049:3071 3073:4095 4097:5119 5121:6143 6145:7167 7169:8191 8193:9215 9217:10239 10241:11263 11265:12287 12289:13311 13313:14335 14337:15359 15361:16383" s="351" customFormat="1">
      <c r="C75" s="352"/>
    </row>
    <row r="76" spans="1:1023 1025:2047 2049:3071 3073:4095 4097:5119 5121:6143 6145:7167 7169:8191 8193:9215 9217:10239 10241:11263 11265:12287 12289:13311 13313:14335 14337:15359 15361:16383" s="370" customFormat="1" ht="30" customHeight="1">
      <c r="A76" s="3350" t="s">
        <v>2147</v>
      </c>
      <c r="B76" s="3351"/>
      <c r="C76" s="3351"/>
      <c r="D76" s="3351"/>
      <c r="E76" s="3351"/>
      <c r="F76" s="3351"/>
      <c r="G76" s="3351"/>
      <c r="H76" s="3351"/>
      <c r="I76" s="3351"/>
      <c r="J76" s="3351"/>
      <c r="K76" s="3351"/>
      <c r="L76" s="3351"/>
      <c r="M76" s="3351"/>
      <c r="N76" s="3351"/>
      <c r="O76" s="3351"/>
      <c r="P76" s="3351"/>
      <c r="Q76" s="3351"/>
      <c r="R76" s="3351"/>
      <c r="S76" s="3351"/>
      <c r="T76" s="3351"/>
      <c r="U76" s="3351"/>
      <c r="V76" s="3351"/>
      <c r="W76" s="3351"/>
      <c r="X76" s="3351"/>
      <c r="Y76" s="3351"/>
      <c r="Z76" s="3351"/>
      <c r="AA76" s="3351"/>
      <c r="AB76" s="3351"/>
      <c r="AC76" s="3351"/>
      <c r="AD76" s="3351"/>
      <c r="AE76" s="3351"/>
      <c r="AF76" s="3351"/>
      <c r="AG76" s="3351"/>
    </row>
    <row r="77" spans="1:1023 1025:2047 2049:3071 3073:4095 4097:5119 5121:6143 6145:7167 7169:8191 8193:9215 9217:10239 10241:11263 11265:12287 12289:13311 13313:14335 14337:15359 15361:16383" s="348" customFormat="1" hidden="1">
      <c r="C77" s="350"/>
    </row>
    <row r="78" spans="1:1023 1025:2047 2049:3071 3073:4095 4097:5119 5121:6143 6145:7167 7169:8191 8193:9215 9217:10239 10241:11263 11265:12287 12289:13311 13313:14335 14337:15359 15361:16383" s="348" customFormat="1" hidden="1">
      <c r="C78" s="350"/>
    </row>
    <row r="79" spans="1:1023 1025:2047 2049:3071 3073:4095 4097:5119 5121:6143 6145:7167 7169:8191 8193:9215 9217:10239 10241:11263 11265:12287 12289:13311 13313:14335 14337:15359 15361:16383" s="348" customFormat="1" hidden="1">
      <c r="C79" s="350"/>
    </row>
    <row r="80" spans="1:1023 1025:2047 2049:3071 3073:4095 4097:5119 5121:6143 6145:7167 7169:8191 8193:9215 9217:10239 10241:11263 11265:12287 12289:13311 13313:14335 14337:15359 15361:1638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row r="217" spans="3:3"/>
    <row r="218" spans="3:3"/>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1:C61"/>
  </mergeCells>
  <dataValidations count="1">
    <dataValidation type="list" allowBlank="1" showInputMessage="1" showErrorMessage="1" sqref="A61:C61 A51:B52 C51"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I30" sqref="I30"/>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53" t="s">
        <v>978</v>
      </c>
      <c r="B1" s="3353"/>
      <c r="C1" s="3353"/>
      <c r="D1" s="3353"/>
      <c r="E1" s="3353"/>
      <c r="F1" s="3353"/>
      <c r="G1" s="3353"/>
      <c r="H1" s="3353"/>
      <c r="I1" s="3353"/>
      <c r="J1" s="325"/>
      <c r="K1" s="325"/>
    </row>
    <row r="2" spans="1:11">
      <c r="A2" s="653"/>
      <c r="B2" s="653"/>
      <c r="C2" s="653"/>
      <c r="D2" s="653"/>
      <c r="E2" s="653"/>
      <c r="F2" s="653"/>
      <c r="G2" s="653"/>
      <c r="H2" s="653"/>
      <c r="I2" s="653"/>
    </row>
    <row r="3" spans="1:11" ht="99.75">
      <c r="A3" s="654" t="s">
        <v>979</v>
      </c>
      <c r="B3" s="654" t="s">
        <v>980</v>
      </c>
      <c r="C3" s="474" t="s">
        <v>981</v>
      </c>
      <c r="D3" s="383"/>
      <c r="E3" s="474" t="s">
        <v>982</v>
      </c>
      <c r="F3" s="654" t="s">
        <v>983</v>
      </c>
      <c r="G3" s="655"/>
      <c r="H3" s="654" t="s">
        <v>984</v>
      </c>
      <c r="I3" s="654" t="s">
        <v>985</v>
      </c>
      <c r="J3" s="325"/>
      <c r="K3" s="473"/>
    </row>
    <row r="4" spans="1:11">
      <c r="A4" s="656" t="str">
        <f>Application!B728</f>
        <v>SRO/Studio</v>
      </c>
      <c r="B4" s="665">
        <f>Application!G728</f>
        <v>12</v>
      </c>
      <c r="C4" s="656">
        <f>Application!O728</f>
        <v>675</v>
      </c>
      <c r="D4" s="657"/>
      <c r="E4" s="476">
        <v>1631</v>
      </c>
      <c r="F4" s="658">
        <f>E4*B4</f>
        <v>19572</v>
      </c>
      <c r="G4" s="659"/>
      <c r="H4" s="656">
        <f>IF(E4=0," ",(E4-C4))</f>
        <v>956</v>
      </c>
      <c r="I4" s="658">
        <f>IF(E4=0," ",(H4*B4))</f>
        <v>11472</v>
      </c>
      <c r="J4" s="325"/>
      <c r="K4" s="473"/>
    </row>
    <row r="5" spans="1:11">
      <c r="A5" s="656" t="str">
        <f>Application!B729</f>
        <v>1 Bedroom</v>
      </c>
      <c r="B5" s="665">
        <f>Application!G729</f>
        <v>46</v>
      </c>
      <c r="C5" s="656">
        <f>Application!O729</f>
        <v>717</v>
      </c>
      <c r="D5" s="657"/>
      <c r="E5" s="476">
        <v>1978</v>
      </c>
      <c r="F5" s="658">
        <f t="shared" ref="F5:F28" si="0">E5*B5</f>
        <v>90988</v>
      </c>
      <c r="G5" s="659"/>
      <c r="H5" s="656">
        <f t="shared" ref="H5:H28" si="1">IF(E5=0," ",(E5-C5))</f>
        <v>1261</v>
      </c>
      <c r="I5" s="658">
        <f t="shared" ref="I5:I28" si="2">IF(E5=0," ",(H5*B5))</f>
        <v>58006</v>
      </c>
      <c r="J5" s="325"/>
      <c r="K5" s="473"/>
    </row>
    <row r="6" spans="1:11">
      <c r="A6" s="656" t="str">
        <f>Application!B730</f>
        <v>2 Bedrooms</v>
      </c>
      <c r="B6" s="665">
        <f>Application!G730</f>
        <v>6</v>
      </c>
      <c r="C6" s="656">
        <f>Application!O730</f>
        <v>852</v>
      </c>
      <c r="D6" s="657"/>
      <c r="E6" s="476">
        <v>2429</v>
      </c>
      <c r="F6" s="658">
        <f t="shared" si="0"/>
        <v>14574</v>
      </c>
      <c r="G6" s="659"/>
      <c r="H6" s="656">
        <f t="shared" si="1"/>
        <v>1577</v>
      </c>
      <c r="I6" s="658">
        <f t="shared" si="2"/>
        <v>9462</v>
      </c>
      <c r="J6" s="325"/>
      <c r="K6" s="473"/>
    </row>
    <row r="7" spans="1:11">
      <c r="A7" s="656" t="str">
        <f>Application!B731</f>
        <v>1 Bedroom</v>
      </c>
      <c r="B7" s="665">
        <f>Application!G731</f>
        <v>37</v>
      </c>
      <c r="C7" s="656">
        <f>Application!O731</f>
        <v>974</v>
      </c>
      <c r="D7" s="657"/>
      <c r="E7" s="476">
        <v>1978</v>
      </c>
      <c r="F7" s="658">
        <f t="shared" si="0"/>
        <v>73186</v>
      </c>
      <c r="G7" s="659"/>
      <c r="H7" s="656">
        <f t="shared" si="1"/>
        <v>1004</v>
      </c>
      <c r="I7" s="658">
        <f t="shared" si="2"/>
        <v>37148</v>
      </c>
      <c r="J7" s="325"/>
      <c r="K7" s="473"/>
    </row>
    <row r="8" spans="1:11">
      <c r="A8" s="656" t="str">
        <f>Application!B732</f>
        <v>1 Bedroom</v>
      </c>
      <c r="B8" s="665">
        <f>Application!G732-10</f>
        <v>27</v>
      </c>
      <c r="C8" s="656">
        <f>Application!O732</f>
        <v>1231</v>
      </c>
      <c r="D8" s="657"/>
      <c r="E8" s="476">
        <v>1978</v>
      </c>
      <c r="F8" s="658">
        <f t="shared" si="0"/>
        <v>53406</v>
      </c>
      <c r="G8" s="659"/>
      <c r="H8" s="656">
        <f t="shared" si="1"/>
        <v>747</v>
      </c>
      <c r="I8" s="658">
        <f t="shared" si="2"/>
        <v>20169</v>
      </c>
      <c r="J8" s="325"/>
      <c r="K8" s="473"/>
    </row>
    <row r="9" spans="1:11">
      <c r="A9" s="656">
        <f>Application!B733</f>
        <v>0</v>
      </c>
      <c r="B9" s="665">
        <f>Application!G733</f>
        <v>0</v>
      </c>
      <c r="C9" s="656">
        <f>Application!O733</f>
        <v>0</v>
      </c>
      <c r="D9" s="657"/>
      <c r="E9" s="476"/>
      <c r="F9" s="658">
        <f t="shared" si="0"/>
        <v>0</v>
      </c>
      <c r="G9" s="659"/>
      <c r="H9" s="656" t="str">
        <f t="shared" si="1"/>
        <v xml:space="preserve"> </v>
      </c>
      <c r="I9" s="658" t="str">
        <f t="shared" si="2"/>
        <v xml:space="preserve"> </v>
      </c>
      <c r="J9" s="325"/>
      <c r="K9" s="473"/>
    </row>
    <row r="10" spans="1:11">
      <c r="A10" s="656">
        <f>Application!B734</f>
        <v>0</v>
      </c>
      <c r="B10" s="665">
        <f>Application!G734</f>
        <v>0</v>
      </c>
      <c r="C10" s="656">
        <f>Application!O734</f>
        <v>0</v>
      </c>
      <c r="D10" s="657"/>
      <c r="E10" s="476"/>
      <c r="F10" s="658">
        <f t="shared" si="0"/>
        <v>0</v>
      </c>
      <c r="G10" s="659"/>
      <c r="H10" s="656" t="str">
        <f t="shared" si="1"/>
        <v xml:space="preserve"> </v>
      </c>
      <c r="I10" s="658" t="str">
        <f t="shared" si="2"/>
        <v xml:space="preserve"> </v>
      </c>
      <c r="J10" s="325"/>
      <c r="K10" s="473"/>
    </row>
    <row r="11" spans="1:11">
      <c r="A11" s="656">
        <f>Application!B735</f>
        <v>0</v>
      </c>
      <c r="B11" s="665">
        <f>Application!G735</f>
        <v>0</v>
      </c>
      <c r="C11" s="656">
        <f>Application!O735</f>
        <v>0</v>
      </c>
      <c r="D11" s="657"/>
      <c r="E11" s="476"/>
      <c r="F11" s="658">
        <f t="shared" si="0"/>
        <v>0</v>
      </c>
      <c r="G11" s="659"/>
      <c r="H11" s="656" t="str">
        <f t="shared" si="1"/>
        <v xml:space="preserve"> </v>
      </c>
      <c r="I11" s="658" t="str">
        <f t="shared" si="2"/>
        <v xml:space="preserve"> </v>
      </c>
      <c r="J11" s="325"/>
      <c r="K11" s="473"/>
    </row>
    <row r="12" spans="1:11">
      <c r="A12" s="656">
        <f>Application!B736</f>
        <v>0</v>
      </c>
      <c r="B12" s="665">
        <f>Application!G736</f>
        <v>0</v>
      </c>
      <c r="C12" s="656">
        <f>Application!O736</f>
        <v>0</v>
      </c>
      <c r="D12" s="657"/>
      <c r="E12" s="476"/>
      <c r="F12" s="658">
        <f t="shared" si="0"/>
        <v>0</v>
      </c>
      <c r="G12" s="659"/>
      <c r="H12" s="656" t="str">
        <f t="shared" si="1"/>
        <v xml:space="preserve"> </v>
      </c>
      <c r="I12" s="658" t="str">
        <f t="shared" si="2"/>
        <v xml:space="preserve"> </v>
      </c>
      <c r="J12" s="325"/>
      <c r="K12" s="473"/>
    </row>
    <row r="13" spans="1:11">
      <c r="A13" s="656">
        <f>Application!B737</f>
        <v>0</v>
      </c>
      <c r="B13" s="665">
        <f>Application!G737</f>
        <v>0</v>
      </c>
      <c r="C13" s="656">
        <f>Application!O737</f>
        <v>0</v>
      </c>
      <c r="D13" s="657"/>
      <c r="E13" s="476"/>
      <c r="F13" s="658">
        <f t="shared" si="0"/>
        <v>0</v>
      </c>
      <c r="G13" s="659"/>
      <c r="H13" s="656" t="str">
        <f t="shared" si="1"/>
        <v xml:space="preserve"> </v>
      </c>
      <c r="I13" s="658" t="str">
        <f t="shared" si="2"/>
        <v xml:space="preserve"> </v>
      </c>
      <c r="J13" s="325"/>
      <c r="K13" s="473"/>
    </row>
    <row r="14" spans="1:11">
      <c r="A14" s="656">
        <f>Application!B738</f>
        <v>0</v>
      </c>
      <c r="B14" s="665">
        <f>Application!G738</f>
        <v>0</v>
      </c>
      <c r="C14" s="656">
        <f>Application!O738</f>
        <v>0</v>
      </c>
      <c r="D14" s="657"/>
      <c r="E14" s="476"/>
      <c r="F14" s="658">
        <f t="shared" si="0"/>
        <v>0</v>
      </c>
      <c r="G14" s="659"/>
      <c r="H14" s="656" t="str">
        <f t="shared" si="1"/>
        <v xml:space="preserve"> </v>
      </c>
      <c r="I14" s="658" t="str">
        <f t="shared" si="2"/>
        <v xml:space="preserve"> </v>
      </c>
      <c r="J14" s="325"/>
      <c r="K14" s="473"/>
    </row>
    <row r="15" spans="1:11">
      <c r="A15" s="656">
        <f>Application!B739</f>
        <v>0</v>
      </c>
      <c r="B15" s="665">
        <f>Application!G739</f>
        <v>0</v>
      </c>
      <c r="C15" s="656">
        <f>Application!O739</f>
        <v>0</v>
      </c>
      <c r="D15" s="657"/>
      <c r="E15" s="476"/>
      <c r="F15" s="658">
        <f t="shared" si="0"/>
        <v>0</v>
      </c>
      <c r="G15" s="659"/>
      <c r="H15" s="656" t="str">
        <f t="shared" si="1"/>
        <v xml:space="preserve"> </v>
      </c>
      <c r="I15" s="658" t="str">
        <f t="shared" si="2"/>
        <v xml:space="preserve"> </v>
      </c>
      <c r="J15" s="325"/>
      <c r="K15" s="473"/>
    </row>
    <row r="16" spans="1:11">
      <c r="A16" s="656">
        <f>Application!B740</f>
        <v>0</v>
      </c>
      <c r="B16" s="665">
        <f>Application!G740</f>
        <v>0</v>
      </c>
      <c r="C16" s="656">
        <f>Application!O740</f>
        <v>0</v>
      </c>
      <c r="D16" s="657"/>
      <c r="E16" s="476"/>
      <c r="F16" s="658">
        <f t="shared" si="0"/>
        <v>0</v>
      </c>
      <c r="G16" s="659"/>
      <c r="H16" s="656" t="str">
        <f t="shared" si="1"/>
        <v xml:space="preserve"> </v>
      </c>
      <c r="I16" s="658" t="str">
        <f t="shared" si="2"/>
        <v xml:space="preserve"> </v>
      </c>
      <c r="J16" s="325"/>
      <c r="K16" s="473"/>
    </row>
    <row r="17" spans="1:11">
      <c r="A17" s="656">
        <f>Application!B741</f>
        <v>0</v>
      </c>
      <c r="B17" s="665">
        <f>Application!G741</f>
        <v>0</v>
      </c>
      <c r="C17" s="656">
        <f>Application!O741</f>
        <v>0</v>
      </c>
      <c r="D17" s="657"/>
      <c r="E17" s="476"/>
      <c r="F17" s="658">
        <f t="shared" si="0"/>
        <v>0</v>
      </c>
      <c r="G17" s="659"/>
      <c r="H17" s="656" t="str">
        <f t="shared" si="1"/>
        <v xml:space="preserve"> </v>
      </c>
      <c r="I17" s="658" t="str">
        <f t="shared" si="2"/>
        <v xml:space="preserve"> </v>
      </c>
      <c r="J17" s="325"/>
      <c r="K17" s="473"/>
    </row>
    <row r="18" spans="1:11">
      <c r="A18" s="656">
        <f>Application!B742</f>
        <v>0</v>
      </c>
      <c r="B18" s="665">
        <f>Application!G742</f>
        <v>0</v>
      </c>
      <c r="C18" s="656">
        <f>Application!O742</f>
        <v>0</v>
      </c>
      <c r="D18" s="657"/>
      <c r="E18" s="476"/>
      <c r="F18" s="658">
        <f t="shared" si="0"/>
        <v>0</v>
      </c>
      <c r="G18" s="659"/>
      <c r="H18" s="656" t="str">
        <f t="shared" si="1"/>
        <v xml:space="preserve"> </v>
      </c>
      <c r="I18" s="658" t="str">
        <f t="shared" si="2"/>
        <v xml:space="preserve"> </v>
      </c>
      <c r="J18" s="325"/>
      <c r="K18" s="473"/>
    </row>
    <row r="19" spans="1:11">
      <c r="A19" s="656">
        <f>Application!B743</f>
        <v>0</v>
      </c>
      <c r="B19" s="665">
        <f>Application!G743</f>
        <v>0</v>
      </c>
      <c r="C19" s="656">
        <f>Application!O743</f>
        <v>0</v>
      </c>
      <c r="D19" s="657"/>
      <c r="E19" s="476"/>
      <c r="F19" s="658">
        <f t="shared" si="0"/>
        <v>0</v>
      </c>
      <c r="G19" s="659"/>
      <c r="H19" s="656" t="str">
        <f t="shared" si="1"/>
        <v xml:space="preserve"> </v>
      </c>
      <c r="I19" s="658" t="str">
        <f t="shared" si="2"/>
        <v xml:space="preserve"> </v>
      </c>
      <c r="J19" s="325"/>
      <c r="K19" s="473"/>
    </row>
    <row r="20" spans="1:11">
      <c r="A20" s="656">
        <f>Application!B744</f>
        <v>0</v>
      </c>
      <c r="B20" s="665">
        <f>Application!G744</f>
        <v>0</v>
      </c>
      <c r="C20" s="656">
        <f>Application!O744</f>
        <v>0</v>
      </c>
      <c r="D20" s="657"/>
      <c r="E20" s="476"/>
      <c r="F20" s="658">
        <f t="shared" si="0"/>
        <v>0</v>
      </c>
      <c r="G20" s="659"/>
      <c r="H20" s="656" t="str">
        <f t="shared" si="1"/>
        <v xml:space="preserve"> </v>
      </c>
      <c r="I20" s="658" t="str">
        <f t="shared" si="2"/>
        <v xml:space="preserve"> </v>
      </c>
      <c r="J20" s="325"/>
      <c r="K20" s="473"/>
    </row>
    <row r="21" spans="1:11">
      <c r="A21" s="656">
        <f>Application!B745</f>
        <v>0</v>
      </c>
      <c r="B21" s="665">
        <f>Application!G745</f>
        <v>0</v>
      </c>
      <c r="C21" s="656">
        <f>Application!O745</f>
        <v>0</v>
      </c>
      <c r="D21" s="657"/>
      <c r="E21" s="476"/>
      <c r="F21" s="658">
        <f t="shared" si="0"/>
        <v>0</v>
      </c>
      <c r="G21" s="659"/>
      <c r="H21" s="656" t="str">
        <f t="shared" si="1"/>
        <v xml:space="preserve"> </v>
      </c>
      <c r="I21" s="658" t="str">
        <f t="shared" si="2"/>
        <v xml:space="preserve"> </v>
      </c>
      <c r="J21" s="325"/>
      <c r="K21" s="473"/>
    </row>
    <row r="22" spans="1:11">
      <c r="A22" s="656">
        <f>Application!B746</f>
        <v>0</v>
      </c>
      <c r="B22" s="665">
        <f>Application!G746</f>
        <v>0</v>
      </c>
      <c r="C22" s="656">
        <f>Application!O746</f>
        <v>0</v>
      </c>
      <c r="D22" s="657"/>
      <c r="E22" s="476"/>
      <c r="F22" s="658">
        <f t="shared" si="0"/>
        <v>0</v>
      </c>
      <c r="G22" s="659"/>
      <c r="H22" s="656" t="str">
        <f t="shared" si="1"/>
        <v xml:space="preserve"> </v>
      </c>
      <c r="I22" s="658" t="str">
        <f t="shared" si="2"/>
        <v xml:space="preserve"> </v>
      </c>
      <c r="J22" s="325"/>
      <c r="K22" s="473"/>
    </row>
    <row r="23" spans="1:11">
      <c r="A23" s="656">
        <f>Application!B747</f>
        <v>0</v>
      </c>
      <c r="B23" s="665">
        <f>Application!G747</f>
        <v>0</v>
      </c>
      <c r="C23" s="656">
        <f>Application!O747</f>
        <v>0</v>
      </c>
      <c r="D23" s="657"/>
      <c r="E23" s="476"/>
      <c r="F23" s="658">
        <f t="shared" si="0"/>
        <v>0</v>
      </c>
      <c r="G23" s="659"/>
      <c r="H23" s="656" t="str">
        <f t="shared" si="1"/>
        <v xml:space="preserve"> </v>
      </c>
      <c r="I23" s="658" t="str">
        <f t="shared" si="2"/>
        <v xml:space="preserve"> </v>
      </c>
      <c r="J23" s="325"/>
      <c r="K23" s="473"/>
    </row>
    <row r="24" spans="1:11">
      <c r="A24" s="656">
        <f>Application!B748</f>
        <v>0</v>
      </c>
      <c r="B24" s="665">
        <f>Application!G748</f>
        <v>0</v>
      </c>
      <c r="C24" s="656">
        <f>Application!O748</f>
        <v>0</v>
      </c>
      <c r="D24" s="657"/>
      <c r="E24" s="476"/>
      <c r="F24" s="658">
        <f t="shared" si="0"/>
        <v>0</v>
      </c>
      <c r="G24" s="659"/>
      <c r="H24" s="656" t="str">
        <f t="shared" si="1"/>
        <v xml:space="preserve"> </v>
      </c>
      <c r="I24" s="658" t="str">
        <f t="shared" si="2"/>
        <v xml:space="preserve"> </v>
      </c>
      <c r="J24" s="325"/>
      <c r="K24" s="473"/>
    </row>
    <row r="25" spans="1:11">
      <c r="A25" s="656">
        <f>Application!B749</f>
        <v>0</v>
      </c>
      <c r="B25" s="665">
        <f>Application!G749</f>
        <v>0</v>
      </c>
      <c r="C25" s="656">
        <f>Application!O749</f>
        <v>0</v>
      </c>
      <c r="D25" s="657"/>
      <c r="E25" s="476"/>
      <c r="F25" s="658">
        <f t="shared" si="0"/>
        <v>0</v>
      </c>
      <c r="G25" s="659"/>
      <c r="H25" s="656" t="str">
        <f t="shared" si="1"/>
        <v xml:space="preserve"> </v>
      </c>
      <c r="I25" s="658" t="str">
        <f t="shared" si="2"/>
        <v xml:space="preserve"> </v>
      </c>
      <c r="J25" s="325"/>
      <c r="K25" s="473"/>
    </row>
    <row r="26" spans="1:11">
      <c r="A26" s="656">
        <f>Application!B750</f>
        <v>0</v>
      </c>
      <c r="B26" s="665">
        <f>Application!G750</f>
        <v>0</v>
      </c>
      <c r="C26" s="656">
        <f>Application!O750</f>
        <v>0</v>
      </c>
      <c r="D26" s="657"/>
      <c r="E26" s="476"/>
      <c r="F26" s="658">
        <f t="shared" si="0"/>
        <v>0</v>
      </c>
      <c r="G26" s="659"/>
      <c r="H26" s="656" t="str">
        <f t="shared" si="1"/>
        <v xml:space="preserve"> </v>
      </c>
      <c r="I26" s="658" t="str">
        <f t="shared" si="2"/>
        <v xml:space="preserve"> </v>
      </c>
      <c r="J26" s="325"/>
      <c r="K26" s="473"/>
    </row>
    <row r="27" spans="1:11">
      <c r="A27" s="656">
        <f>Application!B751</f>
        <v>0</v>
      </c>
      <c r="B27" s="665">
        <f>Application!G751</f>
        <v>0</v>
      </c>
      <c r="C27" s="656">
        <f>Application!O751</f>
        <v>0</v>
      </c>
      <c r="D27" s="657"/>
      <c r="E27" s="476"/>
      <c r="F27" s="658">
        <f t="shared" si="0"/>
        <v>0</v>
      </c>
      <c r="G27" s="659"/>
      <c r="H27" s="656" t="str">
        <f t="shared" si="1"/>
        <v xml:space="preserve"> </v>
      </c>
      <c r="I27" s="658" t="str">
        <f t="shared" si="2"/>
        <v xml:space="preserve"> </v>
      </c>
      <c r="J27" s="325"/>
      <c r="K27" s="473"/>
    </row>
    <row r="28" spans="1:11">
      <c r="A28" s="656">
        <f>Application!B752</f>
        <v>0</v>
      </c>
      <c r="B28" s="665">
        <f>Application!G752</f>
        <v>0</v>
      </c>
      <c r="C28" s="656">
        <f>Application!O752</f>
        <v>0</v>
      </c>
      <c r="D28" s="657"/>
      <c r="E28" s="476"/>
      <c r="F28" s="658">
        <f t="shared" si="0"/>
        <v>0</v>
      </c>
      <c r="G28" s="659"/>
      <c r="H28" s="656" t="str">
        <f t="shared" si="1"/>
        <v xml:space="preserve"> </v>
      </c>
      <c r="I28" s="658" t="str">
        <f t="shared" si="2"/>
        <v xml:space="preserve"> </v>
      </c>
      <c r="J28" s="325"/>
      <c r="K28" s="473"/>
    </row>
    <row r="29" spans="1:11">
      <c r="A29" s="383"/>
      <c r="B29" s="383"/>
      <c r="C29" s="657"/>
      <c r="D29" s="657"/>
      <c r="E29" s="657"/>
      <c r="F29" s="657"/>
      <c r="G29" s="659"/>
      <c r="H29" s="657"/>
      <c r="I29" s="383"/>
      <c r="J29" s="325"/>
      <c r="K29" s="473"/>
    </row>
    <row r="30" spans="1:11" ht="15">
      <c r="A30" s="660" t="s">
        <v>986</v>
      </c>
      <c r="B30" s="661"/>
      <c r="C30" s="662">
        <f>Application!T753</f>
        <v>127779</v>
      </c>
      <c r="D30" s="657"/>
      <c r="E30" s="657"/>
      <c r="F30" s="662">
        <f>SUM(F4:F28)*12</f>
        <v>3020712</v>
      </c>
      <c r="G30" s="663"/>
      <c r="H30" s="661"/>
      <c r="I30" s="662">
        <f>SUM(I4:I28)*12</f>
        <v>1635084</v>
      </c>
      <c r="J30" s="325"/>
      <c r="K30" s="475"/>
    </row>
    <row r="31" spans="1:11" ht="15">
      <c r="A31" s="660"/>
      <c r="B31" s="661"/>
      <c r="C31" s="663"/>
      <c r="D31" s="657"/>
      <c r="E31" s="657"/>
      <c r="F31" s="663"/>
      <c r="G31" s="663"/>
      <c r="H31" s="661"/>
      <c r="I31" s="663"/>
      <c r="J31" s="325"/>
      <c r="K31" s="475"/>
    </row>
    <row r="32" spans="1:11">
      <c r="A32" s="664" t="s">
        <v>987</v>
      </c>
      <c r="B32" s="653"/>
      <c r="C32" s="653"/>
      <c r="D32" s="653"/>
      <c r="E32" s="653"/>
      <c r="F32" s="653"/>
      <c r="G32" s="653"/>
      <c r="H32" s="653"/>
      <c r="I32" s="653"/>
    </row>
    <row r="33" spans="1:9">
      <c r="A33" s="664" t="s">
        <v>988</v>
      </c>
      <c r="B33" s="653"/>
      <c r="C33" s="653"/>
      <c r="D33" s="653"/>
      <c r="E33" s="653"/>
      <c r="F33" s="653"/>
      <c r="G33" s="653"/>
      <c r="H33" s="653"/>
      <c r="I33" s="653"/>
    </row>
    <row r="34" spans="1:9">
      <c r="A34" s="653" t="s">
        <v>1140</v>
      </c>
      <c r="B34" s="653"/>
      <c r="C34" s="653"/>
      <c r="D34" s="653"/>
      <c r="E34" s="653"/>
      <c r="F34" s="653"/>
      <c r="G34" s="653"/>
      <c r="H34" s="653"/>
      <c r="I34" s="653"/>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1049</v>
      </c>
    </row>
    <row r="2" spans="1:1" ht="15.75">
      <c r="A2" s="489"/>
    </row>
    <row r="3" spans="1:1" ht="15.75">
      <c r="A3" s="490" t="s">
        <v>1044</v>
      </c>
    </row>
    <row r="4" spans="1:1" ht="15.75">
      <c r="A4" s="490" t="s">
        <v>1045</v>
      </c>
    </row>
    <row r="5" spans="1:1" ht="15.75">
      <c r="A5" s="490" t="s">
        <v>1046</v>
      </c>
    </row>
    <row r="6" spans="1:1" ht="15.75">
      <c r="A6" s="490" t="s">
        <v>1048</v>
      </c>
    </row>
    <row r="7" spans="1:1" ht="15.75">
      <c r="A7" s="490" t="s">
        <v>1047</v>
      </c>
    </row>
    <row r="8" spans="1:1" ht="15.75">
      <c r="A8" s="536" t="s">
        <v>1133</v>
      </c>
    </row>
    <row r="9" spans="1:1" ht="15.75">
      <c r="A9" s="490" t="s">
        <v>1134</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498" hidden="1" customWidth="1"/>
    <col min="254" max="16384" width="9.140625" style="498" hidden="1"/>
  </cols>
  <sheetData>
    <row r="1" spans="1:253" s="432" customFormat="1" ht="18" customHeight="1">
      <c r="A1" s="863" t="s">
        <v>1423</v>
      </c>
      <c r="D1" s="437"/>
    </row>
    <row r="2" spans="1:253" s="432" customFormat="1">
      <c r="A2" s="414" t="s">
        <v>956</v>
      </c>
      <c r="B2" s="416"/>
      <c r="C2" s="416"/>
      <c r="D2" s="413"/>
      <c r="E2" s="417"/>
      <c r="F2" s="416"/>
      <c r="HN2" s="541"/>
      <c r="HO2" s="541"/>
      <c r="HP2" s="541"/>
      <c r="HQ2" s="541"/>
      <c r="HR2" s="541"/>
      <c r="HS2" s="541"/>
      <c r="HT2" s="541"/>
      <c r="HU2" s="541"/>
      <c r="HV2" s="541"/>
      <c r="HW2" s="541"/>
      <c r="HX2" s="541"/>
      <c r="HY2" s="541"/>
      <c r="HZ2" s="541"/>
      <c r="IA2" s="541"/>
      <c r="IB2" s="541"/>
      <c r="IC2" s="541"/>
      <c r="ID2" s="541"/>
      <c r="IE2" s="541"/>
      <c r="IF2" s="541"/>
      <c r="IG2" s="541"/>
      <c r="IH2" s="541"/>
      <c r="II2" s="541"/>
      <c r="IJ2" s="541"/>
      <c r="IK2" s="541"/>
      <c r="IL2" s="541"/>
      <c r="IM2" s="541"/>
      <c r="IN2" s="541"/>
      <c r="IO2" s="541"/>
      <c r="IP2" s="541"/>
      <c r="IQ2" s="541"/>
      <c r="IR2" s="541"/>
      <c r="IS2" s="541"/>
    </row>
    <row r="3" spans="1:253" s="543" customFormat="1" ht="80.25" customHeight="1">
      <c r="A3" s="434"/>
      <c r="B3" s="418" t="s">
        <v>957</v>
      </c>
      <c r="C3" s="418" t="s">
        <v>958</v>
      </c>
      <c r="D3" s="418" t="s">
        <v>959</v>
      </c>
      <c r="E3" s="415" t="s">
        <v>960</v>
      </c>
      <c r="F3" s="415"/>
      <c r="G3" s="548"/>
      <c r="H3" s="542"/>
      <c r="I3" s="542"/>
      <c r="J3" s="542"/>
      <c r="K3" s="542"/>
      <c r="L3" s="542"/>
      <c r="M3" s="542"/>
      <c r="N3" s="542"/>
      <c r="O3" s="542"/>
      <c r="P3" s="542"/>
      <c r="Q3" s="542"/>
      <c r="R3" s="542"/>
      <c r="S3" s="542"/>
      <c r="T3" s="542"/>
      <c r="U3" s="542"/>
      <c r="V3" s="542"/>
      <c r="W3" s="542"/>
      <c r="X3" s="542"/>
      <c r="Y3" s="542"/>
      <c r="Z3" s="542"/>
      <c r="AA3" s="542"/>
      <c r="AB3" s="542"/>
      <c r="AC3" s="542"/>
      <c r="AD3" s="542"/>
      <c r="AE3" s="542"/>
      <c r="AF3" s="542"/>
      <c r="AG3" s="542"/>
      <c r="AH3" s="542"/>
      <c r="AI3" s="542"/>
      <c r="AJ3" s="542"/>
      <c r="AK3" s="542"/>
      <c r="AL3" s="542"/>
      <c r="AM3" s="542"/>
      <c r="AN3" s="542"/>
      <c r="AO3" s="542"/>
      <c r="AP3" s="542"/>
      <c r="AQ3" s="542"/>
      <c r="AR3" s="542"/>
      <c r="AS3" s="542"/>
      <c r="AT3" s="542"/>
      <c r="AU3" s="542"/>
      <c r="AV3" s="542"/>
      <c r="AW3" s="542"/>
      <c r="AX3" s="542"/>
      <c r="AY3" s="542"/>
      <c r="AZ3" s="542"/>
      <c r="BA3" s="542"/>
      <c r="BB3" s="542"/>
      <c r="BC3" s="542"/>
      <c r="BD3" s="542"/>
      <c r="BE3" s="542"/>
      <c r="BF3" s="542"/>
      <c r="BG3" s="542"/>
      <c r="BH3" s="542"/>
      <c r="BI3" s="542"/>
      <c r="BJ3" s="542"/>
      <c r="BK3" s="542"/>
      <c r="BL3" s="542"/>
      <c r="BM3" s="542"/>
      <c r="BN3" s="542"/>
      <c r="BO3" s="542"/>
      <c r="BP3" s="542"/>
      <c r="BQ3" s="542"/>
      <c r="BR3" s="542"/>
      <c r="BS3" s="542"/>
      <c r="BT3" s="542"/>
      <c r="BU3" s="542"/>
      <c r="BV3" s="542"/>
      <c r="BW3" s="542"/>
      <c r="BX3" s="542"/>
      <c r="BY3" s="542"/>
      <c r="BZ3" s="542"/>
      <c r="CA3" s="542"/>
      <c r="CB3" s="542"/>
      <c r="CC3" s="542"/>
      <c r="CD3" s="542"/>
      <c r="CE3" s="542"/>
      <c r="CF3" s="542"/>
      <c r="CG3" s="542"/>
      <c r="CH3" s="542"/>
      <c r="CI3" s="542"/>
      <c r="CJ3" s="542"/>
      <c r="CK3" s="542"/>
      <c r="CL3" s="542"/>
      <c r="CM3" s="542"/>
      <c r="CN3" s="542"/>
      <c r="CO3" s="542"/>
      <c r="CP3" s="542"/>
      <c r="CQ3" s="542"/>
      <c r="CR3" s="542"/>
      <c r="CS3" s="542"/>
      <c r="CT3" s="542"/>
      <c r="CU3" s="542"/>
      <c r="CV3" s="542"/>
      <c r="CW3" s="542"/>
      <c r="CX3" s="542"/>
      <c r="CY3" s="542"/>
      <c r="CZ3" s="542"/>
      <c r="DA3" s="542"/>
      <c r="DB3" s="542"/>
      <c r="DC3" s="542"/>
      <c r="DD3" s="542"/>
      <c r="DE3" s="542"/>
      <c r="DF3" s="542"/>
      <c r="DG3" s="542"/>
      <c r="DH3" s="542"/>
      <c r="DI3" s="542"/>
      <c r="DJ3" s="542"/>
      <c r="DK3" s="542"/>
      <c r="DL3" s="542"/>
      <c r="DM3" s="542"/>
      <c r="DN3" s="542"/>
      <c r="DO3" s="542"/>
      <c r="DP3" s="542"/>
      <c r="DQ3" s="542"/>
      <c r="DR3" s="542"/>
      <c r="DS3" s="542"/>
      <c r="DT3" s="542"/>
      <c r="DU3" s="542"/>
      <c r="DV3" s="542"/>
      <c r="DW3" s="542"/>
      <c r="DX3" s="542"/>
      <c r="DY3" s="542"/>
      <c r="DZ3" s="542"/>
      <c r="EA3" s="542"/>
      <c r="EB3" s="542"/>
      <c r="EC3" s="542"/>
      <c r="ED3" s="542"/>
      <c r="EE3" s="542"/>
      <c r="EF3" s="542"/>
      <c r="EG3" s="542"/>
      <c r="EH3" s="542"/>
      <c r="EI3" s="542"/>
      <c r="EJ3" s="542"/>
      <c r="EK3" s="542"/>
      <c r="EL3" s="542"/>
      <c r="EM3" s="542"/>
      <c r="EN3" s="542"/>
      <c r="EO3" s="542"/>
      <c r="EP3" s="542"/>
      <c r="EQ3" s="542"/>
      <c r="ER3" s="542"/>
      <c r="ES3" s="542"/>
      <c r="ET3" s="542"/>
      <c r="EU3" s="542"/>
      <c r="EV3" s="542"/>
      <c r="EW3" s="542"/>
      <c r="EX3" s="542"/>
      <c r="EY3" s="542"/>
      <c r="EZ3" s="542"/>
      <c r="FA3" s="542"/>
      <c r="FB3" s="542"/>
      <c r="FC3" s="542"/>
      <c r="FD3" s="542"/>
      <c r="FE3" s="542"/>
      <c r="FF3" s="542"/>
      <c r="FG3" s="542"/>
      <c r="FH3" s="542"/>
      <c r="FI3" s="542"/>
      <c r="FJ3" s="542"/>
      <c r="FK3" s="542"/>
      <c r="FL3" s="542"/>
      <c r="FM3" s="542"/>
      <c r="FN3" s="542"/>
      <c r="FO3" s="542"/>
      <c r="FP3" s="542"/>
      <c r="FQ3" s="542"/>
      <c r="FR3" s="542"/>
      <c r="FS3" s="542"/>
      <c r="FT3" s="542"/>
      <c r="FU3" s="542"/>
      <c r="FV3" s="542"/>
      <c r="FW3" s="542"/>
      <c r="FX3" s="542"/>
      <c r="FY3" s="542"/>
      <c r="FZ3" s="542"/>
      <c r="GA3" s="542"/>
      <c r="GB3" s="542"/>
      <c r="GC3" s="542"/>
      <c r="GD3" s="542"/>
      <c r="GE3" s="542"/>
      <c r="GF3" s="542"/>
      <c r="GG3" s="542"/>
      <c r="GH3" s="542"/>
      <c r="GI3" s="542"/>
      <c r="GJ3" s="542"/>
      <c r="GK3" s="542"/>
      <c r="GL3" s="542"/>
      <c r="GM3" s="542"/>
      <c r="GN3" s="542"/>
      <c r="GO3" s="542"/>
      <c r="GP3" s="542"/>
      <c r="GQ3" s="542"/>
      <c r="GR3" s="542"/>
      <c r="GS3" s="542"/>
      <c r="GT3" s="542"/>
      <c r="GU3" s="542"/>
      <c r="GV3" s="542"/>
      <c r="GW3" s="542"/>
      <c r="GX3" s="542"/>
      <c r="GY3" s="542"/>
      <c r="GZ3" s="542"/>
      <c r="HA3" s="542"/>
      <c r="HB3" s="542"/>
      <c r="HC3" s="542"/>
      <c r="HD3" s="542"/>
      <c r="HE3" s="542"/>
      <c r="HF3" s="542"/>
      <c r="HG3" s="542"/>
      <c r="HH3" s="542"/>
      <c r="HI3" s="542"/>
      <c r="HJ3" s="542"/>
      <c r="HK3" s="542"/>
      <c r="HL3" s="542"/>
      <c r="HM3" s="542"/>
      <c r="HN3" s="542"/>
      <c r="HO3" s="542"/>
      <c r="HP3" s="542"/>
      <c r="HQ3" s="542"/>
      <c r="HR3" s="542"/>
      <c r="HS3" s="542"/>
      <c r="HT3" s="542"/>
      <c r="HU3" s="542"/>
      <c r="HV3" s="542"/>
      <c r="HW3" s="542"/>
      <c r="HX3" s="542"/>
      <c r="HY3" s="542"/>
      <c r="HZ3" s="542"/>
      <c r="IA3" s="542"/>
      <c r="IB3" s="542"/>
      <c r="IC3" s="542"/>
      <c r="ID3" s="542"/>
      <c r="IE3" s="542"/>
      <c r="IF3" s="542"/>
      <c r="IG3" s="542"/>
      <c r="IH3" s="542"/>
      <c r="II3" s="542"/>
      <c r="IJ3" s="542"/>
      <c r="IK3" s="542"/>
      <c r="IL3" s="542"/>
      <c r="IM3" s="542"/>
      <c r="IN3" s="542"/>
      <c r="IO3" s="542"/>
      <c r="IP3" s="542"/>
      <c r="IQ3" s="542"/>
      <c r="IR3" s="542"/>
      <c r="IS3" s="542"/>
    </row>
    <row r="4" spans="1:253" s="545" customFormat="1">
      <c r="A4" s="419" t="s">
        <v>27</v>
      </c>
      <c r="B4" s="419"/>
      <c r="C4" s="419"/>
      <c r="D4" s="419"/>
      <c r="E4" s="439"/>
      <c r="F4" s="419"/>
      <c r="G4" s="549"/>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c r="DJ4" s="544"/>
      <c r="DK4" s="544"/>
      <c r="DL4" s="544"/>
      <c r="DM4" s="544"/>
      <c r="DN4" s="544"/>
      <c r="DO4" s="544"/>
      <c r="DP4" s="544"/>
      <c r="DQ4" s="544"/>
      <c r="DR4" s="544"/>
      <c r="DS4" s="544"/>
      <c r="DT4" s="544"/>
      <c r="DU4" s="544"/>
      <c r="DV4" s="544"/>
      <c r="DW4" s="544"/>
      <c r="DX4" s="544"/>
      <c r="DY4" s="544"/>
      <c r="DZ4" s="544"/>
      <c r="EA4" s="544"/>
      <c r="EB4" s="544"/>
      <c r="EC4" s="544"/>
      <c r="ED4" s="544"/>
      <c r="EE4" s="544"/>
      <c r="EF4" s="544"/>
      <c r="EG4" s="544"/>
      <c r="EH4" s="544"/>
      <c r="EI4" s="544"/>
      <c r="EJ4" s="544"/>
      <c r="EK4" s="544"/>
      <c r="EL4" s="544"/>
      <c r="EM4" s="544"/>
      <c r="EN4" s="544"/>
      <c r="EO4" s="544"/>
      <c r="EP4" s="544"/>
      <c r="EQ4" s="544"/>
      <c r="ER4" s="544"/>
      <c r="ES4" s="544"/>
      <c r="ET4" s="544"/>
      <c r="EU4" s="544"/>
      <c r="EV4" s="544"/>
      <c r="EW4" s="544"/>
      <c r="EX4" s="544"/>
      <c r="EY4" s="544"/>
      <c r="EZ4" s="544"/>
      <c r="FA4" s="544"/>
      <c r="FB4" s="544"/>
      <c r="FC4" s="544"/>
      <c r="FD4" s="544"/>
      <c r="FE4" s="544"/>
      <c r="FF4" s="544"/>
      <c r="FG4" s="544"/>
      <c r="FH4" s="544"/>
      <c r="FI4" s="544"/>
      <c r="FJ4" s="544"/>
      <c r="FK4" s="544"/>
      <c r="FL4" s="544"/>
      <c r="FM4" s="544"/>
      <c r="FN4" s="544"/>
      <c r="FO4" s="544"/>
      <c r="FP4" s="544"/>
      <c r="FQ4" s="544"/>
      <c r="FR4" s="544"/>
      <c r="FS4" s="544"/>
      <c r="FT4" s="544"/>
      <c r="FU4" s="544"/>
      <c r="FV4" s="544"/>
      <c r="FW4" s="544"/>
      <c r="FX4" s="544"/>
      <c r="FY4" s="544"/>
      <c r="FZ4" s="544"/>
      <c r="GA4" s="544"/>
      <c r="GB4" s="544"/>
      <c r="GC4" s="544"/>
      <c r="GD4" s="544"/>
      <c r="GE4" s="544"/>
      <c r="GF4" s="544"/>
      <c r="GG4" s="544"/>
      <c r="GH4" s="544"/>
      <c r="GI4" s="544"/>
      <c r="GJ4" s="544"/>
      <c r="GK4" s="544"/>
      <c r="GL4" s="544"/>
      <c r="GM4" s="544"/>
      <c r="GN4" s="544"/>
      <c r="GO4" s="544"/>
      <c r="GP4" s="544"/>
      <c r="GQ4" s="544"/>
      <c r="GR4" s="544"/>
      <c r="GS4" s="544"/>
      <c r="GT4" s="544"/>
      <c r="GU4" s="544"/>
      <c r="GV4" s="544"/>
      <c r="GW4" s="544"/>
      <c r="GX4" s="544"/>
      <c r="GY4" s="544"/>
      <c r="GZ4" s="544"/>
      <c r="HA4" s="544"/>
      <c r="HB4" s="544"/>
      <c r="HC4" s="544"/>
      <c r="HD4" s="544"/>
      <c r="HE4" s="544"/>
      <c r="HF4" s="544"/>
      <c r="HG4" s="544"/>
      <c r="HH4" s="544"/>
      <c r="HI4" s="544"/>
      <c r="HJ4" s="544"/>
      <c r="HK4" s="544"/>
      <c r="HL4" s="544"/>
      <c r="HM4" s="544"/>
      <c r="HN4" s="544"/>
      <c r="HO4" s="544"/>
      <c r="HP4" s="544"/>
      <c r="HQ4" s="544"/>
      <c r="HR4" s="544"/>
      <c r="HS4" s="544"/>
      <c r="HT4" s="544"/>
      <c r="HU4" s="544"/>
      <c r="HV4" s="544"/>
      <c r="HW4" s="544"/>
      <c r="HX4" s="544"/>
      <c r="HY4" s="544"/>
      <c r="HZ4" s="544"/>
      <c r="IA4" s="544"/>
      <c r="IB4" s="544"/>
      <c r="IC4" s="544"/>
      <c r="ID4" s="544"/>
      <c r="IE4" s="544"/>
      <c r="IF4" s="544"/>
      <c r="IG4" s="544"/>
      <c r="IH4" s="544"/>
      <c r="II4" s="544"/>
      <c r="IJ4" s="544"/>
      <c r="IK4" s="544"/>
      <c r="IL4" s="544"/>
      <c r="IM4" s="544"/>
      <c r="IN4" s="544"/>
      <c r="IO4" s="544"/>
      <c r="IP4" s="544"/>
      <c r="IQ4" s="544"/>
      <c r="IR4" s="544"/>
      <c r="IS4" s="544"/>
    </row>
    <row r="5" spans="1:253" s="545" customFormat="1">
      <c r="A5" s="566" t="s">
        <v>28</v>
      </c>
      <c r="B5" s="421">
        <f>'Sources and Uses Budget'!$C4</f>
        <v>0</v>
      </c>
      <c r="C5" s="421">
        <f>'Sources and Uses Budget'!$C4</f>
        <v>0</v>
      </c>
      <c r="D5" s="425">
        <f>C5-B5</f>
        <v>0</v>
      </c>
      <c r="E5" s="423"/>
      <c r="F5" s="422"/>
      <c r="G5" s="549"/>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c r="DJ5" s="544"/>
      <c r="DK5" s="544"/>
      <c r="DL5" s="544"/>
      <c r="DM5" s="544"/>
      <c r="DN5" s="544"/>
      <c r="DO5" s="544"/>
      <c r="DP5" s="544"/>
      <c r="DQ5" s="544"/>
      <c r="DR5" s="544"/>
      <c r="DS5" s="544"/>
      <c r="DT5" s="544"/>
      <c r="DU5" s="544"/>
      <c r="DV5" s="544"/>
      <c r="DW5" s="544"/>
      <c r="DX5" s="544"/>
      <c r="DY5" s="544"/>
      <c r="DZ5" s="544"/>
      <c r="EA5" s="544"/>
      <c r="EB5" s="544"/>
      <c r="EC5" s="544"/>
      <c r="ED5" s="544"/>
      <c r="EE5" s="544"/>
      <c r="EF5" s="544"/>
      <c r="EG5" s="544"/>
      <c r="EH5" s="544"/>
      <c r="EI5" s="544"/>
      <c r="EJ5" s="544"/>
      <c r="EK5" s="544"/>
      <c r="EL5" s="544"/>
      <c r="EM5" s="544"/>
      <c r="EN5" s="544"/>
      <c r="EO5" s="544"/>
      <c r="EP5" s="544"/>
      <c r="EQ5" s="544"/>
      <c r="ER5" s="544"/>
      <c r="ES5" s="544"/>
      <c r="ET5" s="544"/>
      <c r="EU5" s="544"/>
      <c r="EV5" s="544"/>
      <c r="EW5" s="544"/>
      <c r="EX5" s="544"/>
      <c r="EY5" s="544"/>
      <c r="EZ5" s="544"/>
      <c r="FA5" s="544"/>
      <c r="FB5" s="544"/>
      <c r="FC5" s="544"/>
      <c r="FD5" s="544"/>
      <c r="FE5" s="544"/>
      <c r="FF5" s="544"/>
      <c r="FG5" s="544"/>
      <c r="FH5" s="544"/>
      <c r="FI5" s="544"/>
      <c r="FJ5" s="544"/>
      <c r="FK5" s="544"/>
      <c r="FL5" s="544"/>
      <c r="FM5" s="544"/>
      <c r="FN5" s="544"/>
      <c r="FO5" s="544"/>
      <c r="FP5" s="544"/>
      <c r="FQ5" s="544"/>
      <c r="FR5" s="544"/>
      <c r="FS5" s="544"/>
      <c r="FT5" s="544"/>
      <c r="FU5" s="544"/>
      <c r="FV5" s="544"/>
      <c r="FW5" s="544"/>
      <c r="FX5" s="544"/>
      <c r="FY5" s="544"/>
      <c r="FZ5" s="544"/>
      <c r="GA5" s="544"/>
      <c r="GB5" s="544"/>
      <c r="GC5" s="544"/>
      <c r="GD5" s="544"/>
      <c r="GE5" s="544"/>
      <c r="GF5" s="544"/>
      <c r="GG5" s="544"/>
      <c r="GH5" s="544"/>
      <c r="GI5" s="544"/>
      <c r="GJ5" s="544"/>
      <c r="GK5" s="544"/>
      <c r="GL5" s="544"/>
      <c r="GM5" s="544"/>
      <c r="GN5" s="544"/>
      <c r="GO5" s="544"/>
      <c r="GP5" s="544"/>
      <c r="GQ5" s="544"/>
      <c r="GR5" s="544"/>
      <c r="GS5" s="544"/>
      <c r="GT5" s="544"/>
      <c r="GU5" s="544"/>
      <c r="GV5" s="544"/>
      <c r="GW5" s="544"/>
      <c r="GX5" s="544"/>
      <c r="GY5" s="544"/>
      <c r="GZ5" s="544"/>
      <c r="HA5" s="544"/>
      <c r="HB5" s="544"/>
      <c r="HC5" s="544"/>
      <c r="HD5" s="544"/>
      <c r="HE5" s="544"/>
      <c r="HF5" s="544"/>
      <c r="HG5" s="544"/>
      <c r="HH5" s="544"/>
      <c r="HI5" s="544"/>
      <c r="HJ5" s="544"/>
      <c r="HK5" s="544"/>
      <c r="HL5" s="544"/>
      <c r="HM5" s="544"/>
      <c r="HN5" s="544"/>
      <c r="HO5" s="544"/>
      <c r="HP5" s="544"/>
      <c r="HQ5" s="544"/>
      <c r="HR5" s="544"/>
      <c r="HS5" s="544"/>
      <c r="HT5" s="544"/>
      <c r="HU5" s="544"/>
      <c r="HV5" s="544"/>
      <c r="HW5" s="544"/>
      <c r="HX5" s="544"/>
      <c r="HY5" s="544"/>
      <c r="HZ5" s="544"/>
      <c r="IA5" s="544"/>
      <c r="IB5" s="544"/>
      <c r="IC5" s="544"/>
      <c r="ID5" s="544"/>
      <c r="IE5" s="544"/>
      <c r="IF5" s="544"/>
      <c r="IG5" s="544"/>
      <c r="IH5" s="544"/>
      <c r="II5" s="544"/>
      <c r="IJ5" s="544"/>
      <c r="IK5" s="544"/>
      <c r="IL5" s="544"/>
      <c r="IM5" s="544"/>
      <c r="IN5" s="544"/>
      <c r="IO5" s="544"/>
      <c r="IP5" s="544"/>
      <c r="IQ5" s="544"/>
      <c r="IR5" s="544"/>
      <c r="IS5" s="544"/>
    </row>
    <row r="6" spans="1:253" s="545" customFormat="1">
      <c r="A6" s="566" t="s">
        <v>29</v>
      </c>
      <c r="B6" s="421">
        <f>'Sources and Uses Budget'!$C5</f>
        <v>0</v>
      </c>
      <c r="C6" s="421">
        <f>'Sources and Uses Budget'!$C5</f>
        <v>0</v>
      </c>
      <c r="D6" s="425">
        <f t="shared" ref="D6:D77" si="0">C6-B6</f>
        <v>0</v>
      </c>
      <c r="E6" s="423"/>
      <c r="F6" s="422"/>
      <c r="G6" s="549"/>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c r="DJ6" s="544"/>
      <c r="DK6" s="544"/>
      <c r="DL6" s="544"/>
      <c r="DM6" s="544"/>
      <c r="DN6" s="544"/>
      <c r="DO6" s="544"/>
      <c r="DP6" s="544"/>
      <c r="DQ6" s="544"/>
      <c r="DR6" s="544"/>
      <c r="DS6" s="544"/>
      <c r="DT6" s="544"/>
      <c r="DU6" s="544"/>
      <c r="DV6" s="544"/>
      <c r="DW6" s="544"/>
      <c r="DX6" s="544"/>
      <c r="DY6" s="544"/>
      <c r="DZ6" s="544"/>
      <c r="EA6" s="544"/>
      <c r="EB6" s="544"/>
      <c r="EC6" s="544"/>
      <c r="ED6" s="544"/>
      <c r="EE6" s="544"/>
      <c r="EF6" s="544"/>
      <c r="EG6" s="544"/>
      <c r="EH6" s="544"/>
      <c r="EI6" s="544"/>
      <c r="EJ6" s="544"/>
      <c r="EK6" s="544"/>
      <c r="EL6" s="544"/>
      <c r="EM6" s="544"/>
      <c r="EN6" s="544"/>
      <c r="EO6" s="544"/>
      <c r="EP6" s="544"/>
      <c r="EQ6" s="544"/>
      <c r="ER6" s="544"/>
      <c r="ES6" s="544"/>
      <c r="ET6" s="544"/>
      <c r="EU6" s="544"/>
      <c r="EV6" s="544"/>
      <c r="EW6" s="544"/>
      <c r="EX6" s="544"/>
      <c r="EY6" s="544"/>
      <c r="EZ6" s="544"/>
      <c r="FA6" s="544"/>
      <c r="FB6" s="544"/>
      <c r="FC6" s="544"/>
      <c r="FD6" s="544"/>
      <c r="FE6" s="544"/>
      <c r="FF6" s="544"/>
      <c r="FG6" s="544"/>
      <c r="FH6" s="544"/>
      <c r="FI6" s="544"/>
      <c r="FJ6" s="544"/>
      <c r="FK6" s="544"/>
      <c r="FL6" s="544"/>
      <c r="FM6" s="544"/>
      <c r="FN6" s="544"/>
      <c r="FO6" s="544"/>
      <c r="FP6" s="544"/>
      <c r="FQ6" s="544"/>
      <c r="FR6" s="544"/>
      <c r="FS6" s="544"/>
      <c r="FT6" s="544"/>
      <c r="FU6" s="544"/>
      <c r="FV6" s="544"/>
      <c r="FW6" s="544"/>
      <c r="FX6" s="544"/>
      <c r="FY6" s="544"/>
      <c r="FZ6" s="544"/>
      <c r="GA6" s="544"/>
      <c r="GB6" s="544"/>
      <c r="GC6" s="544"/>
      <c r="GD6" s="544"/>
      <c r="GE6" s="544"/>
      <c r="GF6" s="544"/>
      <c r="GG6" s="544"/>
      <c r="GH6" s="544"/>
      <c r="GI6" s="544"/>
      <c r="GJ6" s="544"/>
      <c r="GK6" s="544"/>
      <c r="GL6" s="544"/>
      <c r="GM6" s="544"/>
      <c r="GN6" s="544"/>
      <c r="GO6" s="544"/>
      <c r="GP6" s="544"/>
      <c r="GQ6" s="544"/>
      <c r="GR6" s="544"/>
      <c r="GS6" s="544"/>
      <c r="GT6" s="544"/>
      <c r="GU6" s="544"/>
      <c r="GV6" s="544"/>
      <c r="GW6" s="544"/>
      <c r="GX6" s="544"/>
      <c r="GY6" s="544"/>
      <c r="GZ6" s="544"/>
      <c r="HA6" s="544"/>
      <c r="HB6" s="544"/>
      <c r="HC6" s="544"/>
      <c r="HD6" s="544"/>
      <c r="HE6" s="544"/>
      <c r="HF6" s="544"/>
      <c r="HG6" s="544"/>
      <c r="HH6" s="544"/>
      <c r="HI6" s="544"/>
      <c r="HJ6" s="544"/>
      <c r="HK6" s="544"/>
      <c r="HL6" s="544"/>
      <c r="HM6" s="544"/>
      <c r="HN6" s="544"/>
      <c r="HO6" s="544"/>
      <c r="HP6" s="544"/>
      <c r="HQ6" s="544"/>
      <c r="HR6" s="544"/>
      <c r="HS6" s="544"/>
      <c r="HT6" s="544"/>
      <c r="HU6" s="544"/>
      <c r="HV6" s="544"/>
      <c r="HW6" s="544"/>
      <c r="HX6" s="544"/>
      <c r="HY6" s="544"/>
      <c r="HZ6" s="544"/>
      <c r="IA6" s="544"/>
      <c r="IB6" s="544"/>
      <c r="IC6" s="544"/>
      <c r="ID6" s="544"/>
      <c r="IE6" s="544"/>
      <c r="IF6" s="544"/>
      <c r="IG6" s="544"/>
      <c r="IH6" s="544"/>
      <c r="II6" s="544"/>
      <c r="IJ6" s="544"/>
      <c r="IK6" s="544"/>
      <c r="IL6" s="544"/>
      <c r="IM6" s="544"/>
      <c r="IN6" s="544"/>
      <c r="IO6" s="544"/>
      <c r="IP6" s="544"/>
      <c r="IQ6" s="544"/>
      <c r="IR6" s="544"/>
      <c r="IS6" s="544"/>
    </row>
    <row r="7" spans="1:253" s="545" customFormat="1">
      <c r="A7" s="566" t="s">
        <v>30</v>
      </c>
      <c r="B7" s="421">
        <f>'Sources and Uses Budget'!$C6</f>
        <v>0</v>
      </c>
      <c r="C7" s="421">
        <f>'Sources and Uses Budget'!$C6</f>
        <v>0</v>
      </c>
      <c r="D7" s="425">
        <f t="shared" si="0"/>
        <v>0</v>
      </c>
      <c r="E7" s="423"/>
      <c r="F7" s="422"/>
      <c r="G7" s="549"/>
      <c r="H7" s="544"/>
      <c r="I7" s="544"/>
      <c r="J7" s="544"/>
      <c r="K7" s="544"/>
      <c r="L7" s="544"/>
      <c r="M7" s="544"/>
      <c r="N7" s="544"/>
      <c r="O7" s="544"/>
      <c r="P7" s="544"/>
      <c r="Q7" s="544"/>
      <c r="R7" s="544"/>
      <c r="S7" s="544"/>
      <c r="T7" s="544"/>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c r="AT7" s="544"/>
      <c r="AU7" s="544"/>
      <c r="AV7" s="544"/>
      <c r="AW7" s="544"/>
      <c r="AX7" s="544"/>
      <c r="AY7" s="544"/>
      <c r="AZ7" s="544"/>
      <c r="BA7" s="544"/>
      <c r="BB7" s="544"/>
      <c r="BC7" s="544"/>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c r="DJ7" s="544"/>
      <c r="DK7" s="544"/>
      <c r="DL7" s="544"/>
      <c r="DM7" s="544"/>
      <c r="DN7" s="544"/>
      <c r="DO7" s="544"/>
      <c r="DP7" s="544"/>
      <c r="DQ7" s="544"/>
      <c r="DR7" s="544"/>
      <c r="DS7" s="544"/>
      <c r="DT7" s="544"/>
      <c r="DU7" s="544"/>
      <c r="DV7" s="544"/>
      <c r="DW7" s="544"/>
      <c r="DX7" s="544"/>
      <c r="DY7" s="544"/>
      <c r="DZ7" s="544"/>
      <c r="EA7" s="544"/>
      <c r="EB7" s="544"/>
      <c r="EC7" s="544"/>
      <c r="ED7" s="544"/>
      <c r="EE7" s="544"/>
      <c r="EF7" s="544"/>
      <c r="EG7" s="544"/>
      <c r="EH7" s="544"/>
      <c r="EI7" s="544"/>
      <c r="EJ7" s="544"/>
      <c r="EK7" s="544"/>
      <c r="EL7" s="544"/>
      <c r="EM7" s="544"/>
      <c r="EN7" s="544"/>
      <c r="EO7" s="544"/>
      <c r="EP7" s="544"/>
      <c r="EQ7" s="544"/>
      <c r="ER7" s="544"/>
      <c r="ES7" s="544"/>
      <c r="ET7" s="544"/>
      <c r="EU7" s="544"/>
      <c r="EV7" s="544"/>
      <c r="EW7" s="544"/>
      <c r="EX7" s="544"/>
      <c r="EY7" s="544"/>
      <c r="EZ7" s="544"/>
      <c r="FA7" s="544"/>
      <c r="FB7" s="544"/>
      <c r="FC7" s="544"/>
      <c r="FD7" s="544"/>
      <c r="FE7" s="544"/>
      <c r="FF7" s="544"/>
      <c r="FG7" s="544"/>
      <c r="FH7" s="544"/>
      <c r="FI7" s="544"/>
      <c r="FJ7" s="544"/>
      <c r="FK7" s="544"/>
      <c r="FL7" s="544"/>
      <c r="FM7" s="544"/>
      <c r="FN7" s="544"/>
      <c r="FO7" s="544"/>
      <c r="FP7" s="544"/>
      <c r="FQ7" s="544"/>
      <c r="FR7" s="544"/>
      <c r="FS7" s="544"/>
      <c r="FT7" s="544"/>
      <c r="FU7" s="544"/>
      <c r="FV7" s="544"/>
      <c r="FW7" s="544"/>
      <c r="FX7" s="544"/>
      <c r="FY7" s="544"/>
      <c r="FZ7" s="544"/>
      <c r="GA7" s="544"/>
      <c r="GB7" s="544"/>
      <c r="GC7" s="544"/>
      <c r="GD7" s="544"/>
      <c r="GE7" s="544"/>
      <c r="GF7" s="544"/>
      <c r="GG7" s="544"/>
      <c r="GH7" s="544"/>
      <c r="GI7" s="544"/>
      <c r="GJ7" s="544"/>
      <c r="GK7" s="544"/>
      <c r="GL7" s="544"/>
      <c r="GM7" s="544"/>
      <c r="GN7" s="544"/>
      <c r="GO7" s="544"/>
      <c r="GP7" s="544"/>
      <c r="GQ7" s="544"/>
      <c r="GR7" s="544"/>
      <c r="GS7" s="544"/>
      <c r="GT7" s="544"/>
      <c r="GU7" s="544"/>
      <c r="GV7" s="544"/>
      <c r="GW7" s="544"/>
      <c r="GX7" s="544"/>
      <c r="GY7" s="544"/>
      <c r="GZ7" s="544"/>
      <c r="HA7" s="544"/>
      <c r="HB7" s="544"/>
      <c r="HC7" s="544"/>
      <c r="HD7" s="544"/>
      <c r="HE7" s="544"/>
      <c r="HF7" s="544"/>
      <c r="HG7" s="544"/>
      <c r="HH7" s="544"/>
      <c r="HI7" s="544"/>
      <c r="HJ7" s="544"/>
      <c r="HK7" s="544"/>
      <c r="HL7" s="544"/>
      <c r="HM7" s="544"/>
      <c r="HN7" s="544"/>
      <c r="HO7" s="544"/>
      <c r="HP7" s="544"/>
      <c r="HQ7" s="544"/>
      <c r="HR7" s="544"/>
      <c r="HS7" s="544"/>
      <c r="HT7" s="544"/>
      <c r="HU7" s="544"/>
      <c r="HV7" s="544"/>
      <c r="HW7" s="544"/>
      <c r="HX7" s="544"/>
      <c r="HY7" s="544"/>
      <c r="HZ7" s="544"/>
      <c r="IA7" s="544"/>
      <c r="IB7" s="544"/>
      <c r="IC7" s="544"/>
      <c r="ID7" s="544"/>
      <c r="IE7" s="544"/>
      <c r="IF7" s="544"/>
      <c r="IG7" s="544"/>
      <c r="IH7" s="544"/>
      <c r="II7" s="544"/>
      <c r="IJ7" s="544"/>
      <c r="IK7" s="544"/>
      <c r="IL7" s="544"/>
      <c r="IM7" s="544"/>
      <c r="IN7" s="544"/>
      <c r="IO7" s="544"/>
      <c r="IP7" s="544"/>
      <c r="IQ7" s="544"/>
      <c r="IR7" s="544"/>
      <c r="IS7" s="544"/>
    </row>
    <row r="8" spans="1:253" s="545" customFormat="1">
      <c r="A8" s="566" t="s">
        <v>102</v>
      </c>
      <c r="B8" s="421">
        <f>'Sources and Uses Budget'!$C7</f>
        <v>0</v>
      </c>
      <c r="C8" s="421">
        <f>'Sources and Uses Budget'!$C7</f>
        <v>0</v>
      </c>
      <c r="D8" s="425">
        <f t="shared" si="0"/>
        <v>0</v>
      </c>
      <c r="E8" s="423"/>
      <c r="F8" s="422"/>
      <c r="G8" s="549"/>
      <c r="H8" s="544"/>
      <c r="I8" s="544"/>
      <c r="J8" s="544"/>
      <c r="K8" s="544"/>
      <c r="L8" s="544"/>
      <c r="M8" s="544"/>
      <c r="N8" s="544"/>
      <c r="O8" s="544"/>
      <c r="P8" s="544"/>
      <c r="Q8" s="544"/>
      <c r="R8" s="544"/>
      <c r="S8" s="544"/>
      <c r="T8" s="544"/>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c r="AT8" s="544"/>
      <c r="AU8" s="544"/>
      <c r="AV8" s="544"/>
      <c r="AW8" s="544"/>
      <c r="AX8" s="544"/>
      <c r="AY8" s="544"/>
      <c r="AZ8" s="544"/>
      <c r="BA8" s="544"/>
      <c r="BB8" s="544"/>
      <c r="BC8" s="544"/>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c r="DJ8" s="544"/>
      <c r="DK8" s="544"/>
      <c r="DL8" s="544"/>
      <c r="DM8" s="544"/>
      <c r="DN8" s="544"/>
      <c r="DO8" s="544"/>
      <c r="DP8" s="544"/>
      <c r="DQ8" s="544"/>
      <c r="DR8" s="544"/>
      <c r="DS8" s="544"/>
      <c r="DT8" s="544"/>
      <c r="DU8" s="544"/>
      <c r="DV8" s="544"/>
      <c r="DW8" s="544"/>
      <c r="DX8" s="544"/>
      <c r="DY8" s="544"/>
      <c r="DZ8" s="544"/>
      <c r="EA8" s="544"/>
      <c r="EB8" s="544"/>
      <c r="EC8" s="544"/>
      <c r="ED8" s="544"/>
      <c r="EE8" s="544"/>
      <c r="EF8" s="544"/>
      <c r="EG8" s="544"/>
      <c r="EH8" s="544"/>
      <c r="EI8" s="544"/>
      <c r="EJ8" s="544"/>
      <c r="EK8" s="544"/>
      <c r="EL8" s="544"/>
      <c r="EM8" s="544"/>
      <c r="EN8" s="544"/>
      <c r="EO8" s="544"/>
      <c r="EP8" s="544"/>
      <c r="EQ8" s="544"/>
      <c r="ER8" s="544"/>
      <c r="ES8" s="544"/>
      <c r="ET8" s="544"/>
      <c r="EU8" s="544"/>
      <c r="EV8" s="544"/>
      <c r="EW8" s="544"/>
      <c r="EX8" s="544"/>
      <c r="EY8" s="544"/>
      <c r="EZ8" s="544"/>
      <c r="FA8" s="544"/>
      <c r="FB8" s="544"/>
      <c r="FC8" s="544"/>
      <c r="FD8" s="544"/>
      <c r="FE8" s="544"/>
      <c r="FF8" s="544"/>
      <c r="FG8" s="544"/>
      <c r="FH8" s="544"/>
      <c r="FI8" s="544"/>
      <c r="FJ8" s="544"/>
      <c r="FK8" s="544"/>
      <c r="FL8" s="544"/>
      <c r="FM8" s="544"/>
      <c r="FN8" s="544"/>
      <c r="FO8" s="544"/>
      <c r="FP8" s="544"/>
      <c r="FQ8" s="544"/>
      <c r="FR8" s="544"/>
      <c r="FS8" s="544"/>
      <c r="FT8" s="544"/>
      <c r="FU8" s="544"/>
      <c r="FV8" s="544"/>
      <c r="FW8" s="544"/>
      <c r="FX8" s="544"/>
      <c r="FY8" s="544"/>
      <c r="FZ8" s="544"/>
      <c r="GA8" s="544"/>
      <c r="GB8" s="544"/>
      <c r="GC8" s="544"/>
      <c r="GD8" s="544"/>
      <c r="GE8" s="544"/>
      <c r="GF8" s="544"/>
      <c r="GG8" s="544"/>
      <c r="GH8" s="544"/>
      <c r="GI8" s="544"/>
      <c r="GJ8" s="544"/>
      <c r="GK8" s="544"/>
      <c r="GL8" s="544"/>
      <c r="GM8" s="544"/>
      <c r="GN8" s="544"/>
      <c r="GO8" s="544"/>
      <c r="GP8" s="544"/>
      <c r="GQ8" s="544"/>
      <c r="GR8" s="544"/>
      <c r="GS8" s="544"/>
      <c r="GT8" s="544"/>
      <c r="GU8" s="544"/>
      <c r="GV8" s="544"/>
      <c r="GW8" s="544"/>
      <c r="GX8" s="544"/>
      <c r="GY8" s="544"/>
      <c r="GZ8" s="544"/>
      <c r="HA8" s="544"/>
      <c r="HB8" s="544"/>
      <c r="HC8" s="544"/>
      <c r="HD8" s="544"/>
      <c r="HE8" s="544"/>
      <c r="HF8" s="544"/>
      <c r="HG8" s="544"/>
      <c r="HH8" s="544"/>
      <c r="HI8" s="544"/>
      <c r="HJ8" s="544"/>
      <c r="HK8" s="544"/>
      <c r="HL8" s="544"/>
      <c r="HM8" s="544"/>
      <c r="HN8" s="544"/>
      <c r="HO8" s="544"/>
      <c r="HP8" s="544"/>
      <c r="HQ8" s="544"/>
      <c r="HR8" s="544"/>
      <c r="HS8" s="544"/>
      <c r="HT8" s="544"/>
      <c r="HU8" s="544"/>
      <c r="HV8" s="544"/>
      <c r="HW8" s="544"/>
      <c r="HX8" s="544"/>
      <c r="HY8" s="544"/>
      <c r="HZ8" s="544"/>
      <c r="IA8" s="544"/>
      <c r="IB8" s="544"/>
      <c r="IC8" s="544"/>
      <c r="ID8" s="544"/>
      <c r="IE8" s="544"/>
      <c r="IF8" s="544"/>
      <c r="IG8" s="544"/>
      <c r="IH8" s="544"/>
      <c r="II8" s="544"/>
      <c r="IJ8" s="544"/>
      <c r="IK8" s="544"/>
      <c r="IL8" s="544"/>
      <c r="IM8" s="544"/>
      <c r="IN8" s="544"/>
      <c r="IO8" s="544"/>
      <c r="IP8" s="544"/>
      <c r="IQ8" s="544"/>
      <c r="IR8" s="544"/>
      <c r="IS8" s="544"/>
    </row>
    <row r="9" spans="1:253" s="545" customFormat="1">
      <c r="A9" s="567" t="s">
        <v>628</v>
      </c>
      <c r="B9" s="425">
        <f>SUM(B5:B8)</f>
        <v>0</v>
      </c>
      <c r="C9" s="425">
        <f>SUM(C5:C8)</f>
        <v>0</v>
      </c>
      <c r="D9" s="425">
        <f t="shared" si="0"/>
        <v>0</v>
      </c>
      <c r="E9" s="423"/>
      <c r="F9" s="422"/>
      <c r="G9" s="549"/>
      <c r="H9" s="544"/>
      <c r="I9" s="544"/>
      <c r="J9" s="544"/>
      <c r="K9" s="544"/>
      <c r="L9" s="544"/>
      <c r="M9" s="544"/>
      <c r="N9" s="544"/>
      <c r="O9" s="544"/>
      <c r="P9" s="544"/>
      <c r="Q9" s="544"/>
      <c r="R9" s="544"/>
      <c r="S9" s="544"/>
      <c r="T9" s="544"/>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c r="AT9" s="544"/>
      <c r="AU9" s="544"/>
      <c r="AV9" s="544"/>
      <c r="AW9" s="544"/>
      <c r="AX9" s="544"/>
      <c r="AY9" s="544"/>
      <c r="AZ9" s="544"/>
      <c r="BA9" s="544"/>
      <c r="BB9" s="544"/>
      <c r="BC9" s="544"/>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c r="DJ9" s="544"/>
      <c r="DK9" s="544"/>
      <c r="DL9" s="544"/>
      <c r="DM9" s="544"/>
      <c r="DN9" s="544"/>
      <c r="DO9" s="544"/>
      <c r="DP9" s="544"/>
      <c r="DQ9" s="544"/>
      <c r="DR9" s="544"/>
      <c r="DS9" s="544"/>
      <c r="DT9" s="544"/>
      <c r="DU9" s="544"/>
      <c r="DV9" s="544"/>
      <c r="DW9" s="544"/>
      <c r="DX9" s="544"/>
      <c r="DY9" s="544"/>
      <c r="DZ9" s="544"/>
      <c r="EA9" s="544"/>
      <c r="EB9" s="544"/>
      <c r="EC9" s="544"/>
      <c r="ED9" s="544"/>
      <c r="EE9" s="544"/>
      <c r="EF9" s="544"/>
      <c r="EG9" s="544"/>
      <c r="EH9" s="544"/>
      <c r="EI9" s="544"/>
      <c r="EJ9" s="544"/>
      <c r="EK9" s="544"/>
      <c r="EL9" s="544"/>
      <c r="EM9" s="544"/>
      <c r="EN9" s="544"/>
      <c r="EO9" s="544"/>
      <c r="EP9" s="544"/>
      <c r="EQ9" s="544"/>
      <c r="ER9" s="544"/>
      <c r="ES9" s="544"/>
      <c r="ET9" s="544"/>
      <c r="EU9" s="544"/>
      <c r="EV9" s="544"/>
      <c r="EW9" s="544"/>
      <c r="EX9" s="544"/>
      <c r="EY9" s="544"/>
      <c r="EZ9" s="544"/>
      <c r="FA9" s="544"/>
      <c r="FB9" s="544"/>
      <c r="FC9" s="544"/>
      <c r="FD9" s="544"/>
      <c r="FE9" s="544"/>
      <c r="FF9" s="544"/>
      <c r="FG9" s="544"/>
      <c r="FH9" s="544"/>
      <c r="FI9" s="544"/>
      <c r="FJ9" s="544"/>
      <c r="FK9" s="544"/>
      <c r="FL9" s="544"/>
      <c r="FM9" s="544"/>
      <c r="FN9" s="544"/>
      <c r="FO9" s="544"/>
      <c r="FP9" s="544"/>
      <c r="FQ9" s="544"/>
      <c r="FR9" s="544"/>
      <c r="FS9" s="544"/>
      <c r="FT9" s="544"/>
      <c r="FU9" s="544"/>
      <c r="FV9" s="544"/>
      <c r="FW9" s="544"/>
      <c r="FX9" s="544"/>
      <c r="FY9" s="544"/>
      <c r="FZ9" s="544"/>
      <c r="GA9" s="544"/>
      <c r="GB9" s="544"/>
      <c r="GC9" s="544"/>
      <c r="GD9" s="544"/>
      <c r="GE9" s="544"/>
      <c r="GF9" s="544"/>
      <c r="GG9" s="544"/>
      <c r="GH9" s="544"/>
      <c r="GI9" s="544"/>
      <c r="GJ9" s="544"/>
      <c r="GK9" s="544"/>
      <c r="GL9" s="544"/>
      <c r="GM9" s="544"/>
      <c r="GN9" s="544"/>
      <c r="GO9" s="544"/>
      <c r="GP9" s="544"/>
      <c r="GQ9" s="544"/>
      <c r="GR9" s="544"/>
      <c r="GS9" s="544"/>
      <c r="GT9" s="544"/>
      <c r="GU9" s="544"/>
      <c r="GV9" s="544"/>
      <c r="GW9" s="544"/>
      <c r="GX9" s="544"/>
      <c r="GY9" s="544"/>
      <c r="GZ9" s="544"/>
      <c r="HA9" s="544"/>
      <c r="HB9" s="544"/>
      <c r="HC9" s="544"/>
      <c r="HD9" s="544"/>
      <c r="HE9" s="544"/>
      <c r="HF9" s="544"/>
      <c r="HG9" s="544"/>
      <c r="HH9" s="544"/>
      <c r="HI9" s="544"/>
      <c r="HJ9" s="544"/>
      <c r="HK9" s="544"/>
      <c r="HL9" s="544"/>
      <c r="HM9" s="544"/>
      <c r="HN9" s="544"/>
      <c r="HO9" s="544"/>
      <c r="HP9" s="544"/>
      <c r="HQ9" s="544"/>
      <c r="HR9" s="544"/>
      <c r="HS9" s="544"/>
      <c r="HT9" s="544"/>
      <c r="HU9" s="544"/>
      <c r="HV9" s="544"/>
      <c r="HW9" s="544"/>
      <c r="HX9" s="544"/>
      <c r="HY9" s="544"/>
      <c r="HZ9" s="544"/>
      <c r="IA9" s="544"/>
      <c r="IB9" s="544"/>
      <c r="IC9" s="544"/>
      <c r="ID9" s="544"/>
      <c r="IE9" s="544"/>
      <c r="IF9" s="544"/>
      <c r="IG9" s="544"/>
      <c r="IH9" s="544"/>
      <c r="II9" s="544"/>
      <c r="IJ9" s="544"/>
      <c r="IK9" s="544"/>
      <c r="IL9" s="544"/>
      <c r="IM9" s="544"/>
      <c r="IN9" s="544"/>
      <c r="IO9" s="544"/>
      <c r="IP9" s="544"/>
      <c r="IQ9" s="544"/>
      <c r="IR9" s="544"/>
      <c r="IS9" s="544"/>
    </row>
    <row r="10" spans="1:253" s="545" customFormat="1">
      <c r="A10" s="566" t="s">
        <v>629</v>
      </c>
      <c r="B10" s="421">
        <f>'Sources and Uses Budget'!$C9</f>
        <v>27650000</v>
      </c>
      <c r="C10" s="421">
        <f>'Sources and Uses Budget'!$C9</f>
        <v>27650000</v>
      </c>
      <c r="D10" s="425">
        <f t="shared" si="0"/>
        <v>0</v>
      </c>
      <c r="E10" s="423"/>
      <c r="F10" s="422"/>
      <c r="G10" s="549"/>
      <c r="H10" s="544"/>
      <c r="I10" s="544"/>
      <c r="J10" s="544"/>
      <c r="K10" s="544"/>
      <c r="L10" s="544"/>
      <c r="M10" s="544"/>
      <c r="N10" s="544"/>
      <c r="O10" s="544"/>
      <c r="P10" s="544"/>
      <c r="Q10" s="544"/>
      <c r="R10" s="544"/>
      <c r="S10" s="544"/>
      <c r="T10" s="544"/>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c r="AT10" s="544"/>
      <c r="AU10" s="544"/>
      <c r="AV10" s="544"/>
      <c r="AW10" s="544"/>
      <c r="AX10" s="544"/>
      <c r="AY10" s="544"/>
      <c r="AZ10" s="544"/>
      <c r="BA10" s="544"/>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c r="DJ10" s="544"/>
      <c r="DK10" s="544"/>
      <c r="DL10" s="544"/>
      <c r="DM10" s="544"/>
      <c r="DN10" s="544"/>
      <c r="DO10" s="544"/>
      <c r="DP10" s="544"/>
      <c r="DQ10" s="544"/>
      <c r="DR10" s="544"/>
      <c r="DS10" s="544"/>
      <c r="DT10" s="544"/>
      <c r="DU10" s="544"/>
      <c r="DV10" s="544"/>
      <c r="DW10" s="544"/>
      <c r="DX10" s="544"/>
      <c r="DY10" s="544"/>
      <c r="DZ10" s="544"/>
      <c r="EA10" s="544"/>
      <c r="EB10" s="544"/>
      <c r="EC10" s="544"/>
      <c r="ED10" s="544"/>
      <c r="EE10" s="544"/>
      <c r="EF10" s="544"/>
      <c r="EG10" s="544"/>
      <c r="EH10" s="544"/>
      <c r="EI10" s="544"/>
      <c r="EJ10" s="544"/>
      <c r="EK10" s="544"/>
      <c r="EL10" s="544"/>
      <c r="EM10" s="544"/>
      <c r="EN10" s="544"/>
      <c r="EO10" s="544"/>
      <c r="EP10" s="544"/>
      <c r="EQ10" s="544"/>
      <c r="ER10" s="544"/>
      <c r="ES10" s="544"/>
      <c r="ET10" s="544"/>
      <c r="EU10" s="544"/>
      <c r="EV10" s="544"/>
      <c r="EW10" s="544"/>
      <c r="EX10" s="544"/>
      <c r="EY10" s="544"/>
      <c r="EZ10" s="544"/>
      <c r="FA10" s="544"/>
      <c r="FB10" s="544"/>
      <c r="FC10" s="544"/>
      <c r="FD10" s="544"/>
      <c r="FE10" s="544"/>
      <c r="FF10" s="544"/>
      <c r="FG10" s="544"/>
      <c r="FH10" s="544"/>
      <c r="FI10" s="544"/>
      <c r="FJ10" s="544"/>
      <c r="FK10" s="544"/>
      <c r="FL10" s="544"/>
      <c r="FM10" s="544"/>
      <c r="FN10" s="544"/>
      <c r="FO10" s="544"/>
      <c r="FP10" s="544"/>
      <c r="FQ10" s="544"/>
      <c r="FR10" s="544"/>
      <c r="FS10" s="544"/>
      <c r="FT10" s="544"/>
      <c r="FU10" s="544"/>
      <c r="FV10" s="544"/>
      <c r="FW10" s="544"/>
      <c r="FX10" s="544"/>
      <c r="FY10" s="544"/>
      <c r="FZ10" s="544"/>
      <c r="GA10" s="544"/>
      <c r="GB10" s="544"/>
      <c r="GC10" s="544"/>
      <c r="GD10" s="544"/>
      <c r="GE10" s="544"/>
      <c r="GF10" s="544"/>
      <c r="GG10" s="544"/>
      <c r="GH10" s="544"/>
      <c r="GI10" s="544"/>
      <c r="GJ10" s="544"/>
      <c r="GK10" s="544"/>
      <c r="GL10" s="544"/>
      <c r="GM10" s="544"/>
      <c r="GN10" s="544"/>
      <c r="GO10" s="544"/>
      <c r="GP10" s="544"/>
      <c r="GQ10" s="544"/>
      <c r="GR10" s="544"/>
      <c r="GS10" s="544"/>
      <c r="GT10" s="544"/>
      <c r="GU10" s="544"/>
      <c r="GV10" s="544"/>
      <c r="GW10" s="544"/>
      <c r="GX10" s="544"/>
      <c r="GY10" s="544"/>
      <c r="GZ10" s="544"/>
      <c r="HA10" s="544"/>
      <c r="HB10" s="544"/>
      <c r="HC10" s="544"/>
      <c r="HD10" s="544"/>
      <c r="HE10" s="544"/>
      <c r="HF10" s="544"/>
      <c r="HG10" s="544"/>
      <c r="HH10" s="544"/>
      <c r="HI10" s="544"/>
      <c r="HJ10" s="544"/>
      <c r="HK10" s="544"/>
      <c r="HL10" s="544"/>
      <c r="HM10" s="544"/>
      <c r="HN10" s="544"/>
      <c r="HO10" s="544"/>
      <c r="HP10" s="544"/>
      <c r="HQ10" s="544"/>
      <c r="HR10" s="544"/>
      <c r="HS10" s="544"/>
      <c r="HT10" s="544"/>
      <c r="HU10" s="544"/>
      <c r="HV10" s="544"/>
      <c r="HW10" s="544"/>
      <c r="HX10" s="544"/>
      <c r="HY10" s="544"/>
      <c r="HZ10" s="544"/>
      <c r="IA10" s="544"/>
      <c r="IB10" s="544"/>
      <c r="IC10" s="544"/>
      <c r="ID10" s="544"/>
      <c r="IE10" s="544"/>
      <c r="IF10" s="544"/>
      <c r="IG10" s="544"/>
      <c r="IH10" s="544"/>
      <c r="II10" s="544"/>
      <c r="IJ10" s="544"/>
      <c r="IK10" s="544"/>
      <c r="IL10" s="544"/>
      <c r="IM10" s="544"/>
      <c r="IN10" s="544"/>
      <c r="IO10" s="544"/>
      <c r="IP10" s="544"/>
      <c r="IQ10" s="544"/>
      <c r="IR10" s="544"/>
      <c r="IS10" s="544"/>
    </row>
    <row r="11" spans="1:253" s="545" customFormat="1">
      <c r="A11" s="566" t="s">
        <v>630</v>
      </c>
      <c r="B11" s="421">
        <f>'Sources and Uses Budget'!$C10</f>
        <v>0</v>
      </c>
      <c r="C11" s="421">
        <f>'Sources and Uses Budget'!$C10</f>
        <v>0</v>
      </c>
      <c r="D11" s="425">
        <f t="shared" si="0"/>
        <v>0</v>
      </c>
      <c r="E11" s="423"/>
      <c r="F11" s="422"/>
      <c r="G11" s="549"/>
      <c r="H11" s="544"/>
      <c r="I11" s="544"/>
      <c r="J11" s="544"/>
      <c r="K11" s="544"/>
      <c r="L11" s="544"/>
      <c r="M11" s="544"/>
      <c r="N11" s="544"/>
      <c r="O11" s="544"/>
      <c r="P11" s="544"/>
      <c r="Q11" s="544"/>
      <c r="R11" s="544"/>
      <c r="S11" s="544"/>
      <c r="T11" s="54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c r="AT11" s="544"/>
      <c r="AU11" s="544"/>
      <c r="AV11" s="544"/>
      <c r="AW11" s="544"/>
      <c r="AX11" s="544"/>
      <c r="AY11" s="544"/>
      <c r="AZ11" s="544"/>
      <c r="BA11" s="544"/>
      <c r="BB11" s="544"/>
      <c r="BC11" s="544"/>
      <c r="BD11" s="544"/>
      <c r="BE11" s="544"/>
      <c r="BF11" s="544"/>
      <c r="BG11" s="544"/>
      <c r="BH11" s="544"/>
      <c r="BI11" s="544"/>
      <c r="BJ11" s="544"/>
      <c r="BK11" s="544"/>
      <c r="BL11" s="544"/>
      <c r="BM11" s="544"/>
      <c r="BN11" s="544"/>
      <c r="BO11" s="544"/>
      <c r="BP11" s="544"/>
      <c r="BQ11" s="544"/>
      <c r="BR11" s="544"/>
      <c r="BS11" s="544"/>
      <c r="BT11" s="544"/>
      <c r="BU11" s="544"/>
      <c r="BV11" s="544"/>
      <c r="BW11" s="544"/>
      <c r="BX11" s="544"/>
      <c r="BY11" s="544"/>
      <c r="BZ11" s="544"/>
      <c r="CA11" s="544"/>
      <c r="CB11" s="544"/>
      <c r="CC11" s="544"/>
      <c r="CD11" s="544"/>
      <c r="CE11" s="544"/>
      <c r="CF11" s="544"/>
      <c r="CG11" s="544"/>
      <c r="CH11" s="544"/>
      <c r="CI11" s="544"/>
      <c r="CJ11" s="544"/>
      <c r="CK11" s="544"/>
      <c r="CL11" s="544"/>
      <c r="CM11" s="544"/>
      <c r="CN11" s="544"/>
      <c r="CO11" s="544"/>
      <c r="CP11" s="544"/>
      <c r="CQ11" s="544"/>
      <c r="CR11" s="544"/>
      <c r="CS11" s="544"/>
      <c r="CT11" s="544"/>
      <c r="CU11" s="544"/>
      <c r="CV11" s="544"/>
      <c r="CW11" s="544"/>
      <c r="CX11" s="544"/>
      <c r="CY11" s="544"/>
      <c r="CZ11" s="544"/>
      <c r="DA11" s="544"/>
      <c r="DB11" s="544"/>
      <c r="DC11" s="544"/>
      <c r="DD11" s="544"/>
      <c r="DE11" s="544"/>
      <c r="DF11" s="544"/>
      <c r="DG11" s="544"/>
      <c r="DH11" s="544"/>
      <c r="DI11" s="544"/>
      <c r="DJ11" s="544"/>
      <c r="DK11" s="544"/>
      <c r="DL11" s="544"/>
      <c r="DM11" s="544"/>
      <c r="DN11" s="544"/>
      <c r="DO11" s="544"/>
      <c r="DP11" s="544"/>
      <c r="DQ11" s="544"/>
      <c r="DR11" s="544"/>
      <c r="DS11" s="544"/>
      <c r="DT11" s="544"/>
      <c r="DU11" s="544"/>
      <c r="DV11" s="544"/>
      <c r="DW11" s="544"/>
      <c r="DX11" s="544"/>
      <c r="DY11" s="544"/>
      <c r="DZ11" s="544"/>
      <c r="EA11" s="544"/>
      <c r="EB11" s="544"/>
      <c r="EC11" s="544"/>
      <c r="ED11" s="544"/>
      <c r="EE11" s="544"/>
      <c r="EF11" s="544"/>
      <c r="EG11" s="544"/>
      <c r="EH11" s="544"/>
      <c r="EI11" s="544"/>
      <c r="EJ11" s="544"/>
      <c r="EK11" s="544"/>
      <c r="EL11" s="544"/>
      <c r="EM11" s="544"/>
      <c r="EN11" s="544"/>
      <c r="EO11" s="544"/>
      <c r="EP11" s="544"/>
      <c r="EQ11" s="544"/>
      <c r="ER11" s="544"/>
      <c r="ES11" s="544"/>
      <c r="ET11" s="544"/>
      <c r="EU11" s="544"/>
      <c r="EV11" s="544"/>
      <c r="EW11" s="544"/>
      <c r="EX11" s="544"/>
      <c r="EY11" s="544"/>
      <c r="EZ11" s="544"/>
      <c r="FA11" s="544"/>
      <c r="FB11" s="544"/>
      <c r="FC11" s="544"/>
      <c r="FD11" s="544"/>
      <c r="FE11" s="544"/>
      <c r="FF11" s="544"/>
      <c r="FG11" s="544"/>
      <c r="FH11" s="544"/>
      <c r="FI11" s="544"/>
      <c r="FJ11" s="544"/>
      <c r="FK11" s="544"/>
      <c r="FL11" s="544"/>
      <c r="FM11" s="544"/>
      <c r="FN11" s="544"/>
      <c r="FO11" s="544"/>
      <c r="FP11" s="544"/>
      <c r="FQ11" s="544"/>
      <c r="FR11" s="544"/>
      <c r="FS11" s="544"/>
      <c r="FT11" s="544"/>
      <c r="FU11" s="544"/>
      <c r="FV11" s="544"/>
      <c r="FW11" s="544"/>
      <c r="FX11" s="544"/>
      <c r="FY11" s="544"/>
      <c r="FZ11" s="544"/>
      <c r="GA11" s="544"/>
      <c r="GB11" s="544"/>
      <c r="GC11" s="544"/>
      <c r="GD11" s="544"/>
      <c r="GE11" s="544"/>
      <c r="GF11" s="544"/>
      <c r="GG11" s="544"/>
      <c r="GH11" s="544"/>
      <c r="GI11" s="544"/>
      <c r="GJ11" s="544"/>
      <c r="GK11" s="544"/>
      <c r="GL11" s="544"/>
      <c r="GM11" s="544"/>
      <c r="GN11" s="544"/>
      <c r="GO11" s="544"/>
      <c r="GP11" s="544"/>
      <c r="GQ11" s="544"/>
      <c r="GR11" s="544"/>
      <c r="GS11" s="544"/>
      <c r="GT11" s="544"/>
      <c r="GU11" s="544"/>
      <c r="GV11" s="544"/>
      <c r="GW11" s="544"/>
      <c r="GX11" s="544"/>
      <c r="GY11" s="544"/>
      <c r="GZ11" s="544"/>
      <c r="HA11" s="544"/>
      <c r="HB11" s="544"/>
      <c r="HC11" s="544"/>
      <c r="HD11" s="544"/>
      <c r="HE11" s="544"/>
      <c r="HF11" s="544"/>
      <c r="HG11" s="544"/>
      <c r="HH11" s="544"/>
      <c r="HI11" s="544"/>
      <c r="HJ11" s="544"/>
      <c r="HK11" s="544"/>
      <c r="HL11" s="544"/>
      <c r="HM11" s="544"/>
      <c r="HN11" s="544"/>
      <c r="HO11" s="544"/>
      <c r="HP11" s="544"/>
      <c r="HQ11" s="544"/>
      <c r="HR11" s="544"/>
      <c r="HS11" s="544"/>
      <c r="HT11" s="544"/>
      <c r="HU11" s="544"/>
      <c r="HV11" s="544"/>
      <c r="HW11" s="544"/>
      <c r="HX11" s="544"/>
      <c r="HY11" s="544"/>
      <c r="HZ11" s="544"/>
      <c r="IA11" s="544"/>
      <c r="IB11" s="544"/>
      <c r="IC11" s="544"/>
      <c r="ID11" s="544"/>
      <c r="IE11" s="544"/>
      <c r="IF11" s="544"/>
      <c r="IG11" s="544"/>
      <c r="IH11" s="544"/>
      <c r="II11" s="544"/>
      <c r="IJ11" s="544"/>
      <c r="IK11" s="544"/>
      <c r="IL11" s="544"/>
      <c r="IM11" s="544"/>
      <c r="IN11" s="544"/>
      <c r="IO11" s="544"/>
      <c r="IP11" s="544"/>
      <c r="IQ11" s="544"/>
      <c r="IR11" s="544"/>
      <c r="IS11" s="544"/>
    </row>
    <row r="12" spans="1:253" s="545" customFormat="1">
      <c r="A12" s="567" t="s">
        <v>631</v>
      </c>
      <c r="B12" s="425">
        <f>SUM(B10:B11)</f>
        <v>27650000</v>
      </c>
      <c r="C12" s="425">
        <f>SUM(C10:C11)</f>
        <v>27650000</v>
      </c>
      <c r="D12" s="425">
        <f t="shared" si="0"/>
        <v>0</v>
      </c>
      <c r="E12" s="423"/>
      <c r="F12" s="422"/>
      <c r="G12" s="549"/>
      <c r="H12" s="544"/>
      <c r="I12" s="544"/>
      <c r="J12" s="544"/>
      <c r="K12" s="544"/>
      <c r="L12" s="544"/>
      <c r="M12" s="544"/>
      <c r="N12" s="544"/>
      <c r="O12" s="544"/>
      <c r="P12" s="544"/>
      <c r="Q12" s="544"/>
      <c r="R12" s="544"/>
      <c r="S12" s="544"/>
      <c r="T12" s="544"/>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c r="AT12" s="544"/>
      <c r="AU12" s="544"/>
      <c r="AV12" s="544"/>
      <c r="AW12" s="544"/>
      <c r="AX12" s="544"/>
      <c r="AY12" s="544"/>
      <c r="AZ12" s="544"/>
      <c r="BA12" s="544"/>
      <c r="BB12" s="544"/>
      <c r="BC12" s="544"/>
      <c r="BD12" s="544"/>
      <c r="BE12" s="544"/>
      <c r="BF12" s="544"/>
      <c r="BG12" s="544"/>
      <c r="BH12" s="544"/>
      <c r="BI12" s="544"/>
      <c r="BJ12" s="544"/>
      <c r="BK12" s="544"/>
      <c r="BL12" s="544"/>
      <c r="BM12" s="544"/>
      <c r="BN12" s="544"/>
      <c r="BO12" s="544"/>
      <c r="BP12" s="544"/>
      <c r="BQ12" s="544"/>
      <c r="BR12" s="544"/>
      <c r="BS12" s="544"/>
      <c r="BT12" s="544"/>
      <c r="BU12" s="544"/>
      <c r="BV12" s="544"/>
      <c r="BW12" s="544"/>
      <c r="BX12" s="544"/>
      <c r="BY12" s="544"/>
      <c r="BZ12" s="544"/>
      <c r="CA12" s="544"/>
      <c r="CB12" s="544"/>
      <c r="CC12" s="544"/>
      <c r="CD12" s="544"/>
      <c r="CE12" s="544"/>
      <c r="CF12" s="544"/>
      <c r="CG12" s="544"/>
      <c r="CH12" s="544"/>
      <c r="CI12" s="544"/>
      <c r="CJ12" s="544"/>
      <c r="CK12" s="544"/>
      <c r="CL12" s="544"/>
      <c r="CM12" s="544"/>
      <c r="CN12" s="544"/>
      <c r="CO12" s="544"/>
      <c r="CP12" s="544"/>
      <c r="CQ12" s="544"/>
      <c r="CR12" s="544"/>
      <c r="CS12" s="544"/>
      <c r="CT12" s="544"/>
      <c r="CU12" s="544"/>
      <c r="CV12" s="544"/>
      <c r="CW12" s="544"/>
      <c r="CX12" s="544"/>
      <c r="CY12" s="544"/>
      <c r="CZ12" s="544"/>
      <c r="DA12" s="544"/>
      <c r="DB12" s="544"/>
      <c r="DC12" s="544"/>
      <c r="DD12" s="544"/>
      <c r="DE12" s="544"/>
      <c r="DF12" s="544"/>
      <c r="DG12" s="544"/>
      <c r="DH12" s="544"/>
      <c r="DI12" s="544"/>
      <c r="DJ12" s="544"/>
      <c r="DK12" s="544"/>
      <c r="DL12" s="544"/>
      <c r="DM12" s="544"/>
      <c r="DN12" s="544"/>
      <c r="DO12" s="544"/>
      <c r="DP12" s="544"/>
      <c r="DQ12" s="544"/>
      <c r="DR12" s="544"/>
      <c r="DS12" s="544"/>
      <c r="DT12" s="544"/>
      <c r="DU12" s="544"/>
      <c r="DV12" s="544"/>
      <c r="DW12" s="544"/>
      <c r="DX12" s="544"/>
      <c r="DY12" s="544"/>
      <c r="DZ12" s="544"/>
      <c r="EA12" s="544"/>
      <c r="EB12" s="544"/>
      <c r="EC12" s="544"/>
      <c r="ED12" s="544"/>
      <c r="EE12" s="544"/>
      <c r="EF12" s="544"/>
      <c r="EG12" s="544"/>
      <c r="EH12" s="544"/>
      <c r="EI12" s="544"/>
      <c r="EJ12" s="544"/>
      <c r="EK12" s="544"/>
      <c r="EL12" s="544"/>
      <c r="EM12" s="544"/>
      <c r="EN12" s="544"/>
      <c r="EO12" s="544"/>
      <c r="EP12" s="544"/>
      <c r="EQ12" s="544"/>
      <c r="ER12" s="544"/>
      <c r="ES12" s="544"/>
      <c r="ET12" s="544"/>
      <c r="EU12" s="544"/>
      <c r="EV12" s="544"/>
      <c r="EW12" s="544"/>
      <c r="EX12" s="544"/>
      <c r="EY12" s="544"/>
      <c r="EZ12" s="544"/>
      <c r="FA12" s="544"/>
      <c r="FB12" s="544"/>
      <c r="FC12" s="544"/>
      <c r="FD12" s="544"/>
      <c r="FE12" s="544"/>
      <c r="FF12" s="544"/>
      <c r="FG12" s="544"/>
      <c r="FH12" s="544"/>
      <c r="FI12" s="544"/>
      <c r="FJ12" s="544"/>
      <c r="FK12" s="544"/>
      <c r="FL12" s="544"/>
      <c r="FM12" s="544"/>
      <c r="FN12" s="544"/>
      <c r="FO12" s="544"/>
      <c r="FP12" s="544"/>
      <c r="FQ12" s="544"/>
      <c r="FR12" s="544"/>
      <c r="FS12" s="544"/>
      <c r="FT12" s="544"/>
      <c r="FU12" s="544"/>
      <c r="FV12" s="544"/>
      <c r="FW12" s="544"/>
      <c r="FX12" s="544"/>
      <c r="FY12" s="544"/>
      <c r="FZ12" s="544"/>
      <c r="GA12" s="544"/>
      <c r="GB12" s="544"/>
      <c r="GC12" s="544"/>
      <c r="GD12" s="544"/>
      <c r="GE12" s="544"/>
      <c r="GF12" s="544"/>
      <c r="GG12" s="544"/>
      <c r="GH12" s="544"/>
      <c r="GI12" s="544"/>
      <c r="GJ12" s="544"/>
      <c r="GK12" s="544"/>
      <c r="GL12" s="544"/>
      <c r="GM12" s="544"/>
      <c r="GN12" s="544"/>
      <c r="GO12" s="544"/>
      <c r="GP12" s="544"/>
      <c r="GQ12" s="544"/>
      <c r="GR12" s="544"/>
      <c r="GS12" s="544"/>
      <c r="GT12" s="544"/>
      <c r="GU12" s="544"/>
      <c r="GV12" s="544"/>
      <c r="GW12" s="544"/>
      <c r="GX12" s="544"/>
      <c r="GY12" s="544"/>
      <c r="GZ12" s="544"/>
      <c r="HA12" s="544"/>
      <c r="HB12" s="544"/>
      <c r="HC12" s="544"/>
      <c r="HD12" s="544"/>
      <c r="HE12" s="544"/>
      <c r="HF12" s="544"/>
      <c r="HG12" s="544"/>
      <c r="HH12" s="544"/>
      <c r="HI12" s="544"/>
      <c r="HJ12" s="544"/>
      <c r="HK12" s="544"/>
      <c r="HL12" s="544"/>
      <c r="HM12" s="544"/>
      <c r="HN12" s="544"/>
      <c r="HO12" s="544"/>
      <c r="HP12" s="544"/>
      <c r="HQ12" s="544"/>
      <c r="HR12" s="544"/>
      <c r="HS12" s="544"/>
      <c r="HT12" s="544"/>
      <c r="HU12" s="544"/>
      <c r="HV12" s="544"/>
      <c r="HW12" s="544"/>
      <c r="HX12" s="544"/>
      <c r="HY12" s="544"/>
      <c r="HZ12" s="544"/>
      <c r="IA12" s="544"/>
      <c r="IB12" s="544"/>
      <c r="IC12" s="544"/>
      <c r="ID12" s="544"/>
      <c r="IE12" s="544"/>
      <c r="IF12" s="544"/>
      <c r="IG12" s="544"/>
      <c r="IH12" s="544"/>
      <c r="II12" s="544"/>
      <c r="IJ12" s="544"/>
      <c r="IK12" s="544"/>
      <c r="IL12" s="544"/>
      <c r="IM12" s="544"/>
      <c r="IN12" s="544"/>
      <c r="IO12" s="544"/>
      <c r="IP12" s="544"/>
      <c r="IQ12" s="544"/>
      <c r="IR12" s="544"/>
      <c r="IS12" s="544"/>
    </row>
    <row r="13" spans="1:253" s="545" customFormat="1">
      <c r="A13" s="567" t="s">
        <v>89</v>
      </c>
      <c r="B13" s="425">
        <f>SUM(B9+B12)</f>
        <v>27650000</v>
      </c>
      <c r="C13" s="425">
        <f>SUM(C9+C12)</f>
        <v>27650000</v>
      </c>
      <c r="D13" s="425">
        <f t="shared" si="0"/>
        <v>0</v>
      </c>
      <c r="E13" s="423"/>
      <c r="F13" s="422"/>
      <c r="G13" s="549"/>
      <c r="H13" s="544"/>
      <c r="I13" s="544"/>
      <c r="J13" s="544"/>
      <c r="K13" s="544"/>
      <c r="L13" s="544"/>
      <c r="M13" s="544"/>
      <c r="N13" s="544"/>
      <c r="O13" s="544"/>
      <c r="P13" s="544"/>
      <c r="Q13" s="544"/>
      <c r="R13" s="544"/>
      <c r="S13" s="544"/>
      <c r="T13" s="544"/>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c r="AT13" s="544"/>
      <c r="AU13" s="544"/>
      <c r="AV13" s="544"/>
      <c r="AW13" s="544"/>
      <c r="AX13" s="544"/>
      <c r="AY13" s="544"/>
      <c r="AZ13" s="544"/>
      <c r="BA13" s="544"/>
      <c r="BB13" s="544"/>
      <c r="BC13" s="544"/>
      <c r="BD13" s="544"/>
      <c r="BE13" s="544"/>
      <c r="BF13" s="544"/>
      <c r="BG13" s="544"/>
      <c r="BH13" s="544"/>
      <c r="BI13" s="544"/>
      <c r="BJ13" s="544"/>
      <c r="BK13" s="544"/>
      <c r="BL13" s="544"/>
      <c r="BM13" s="544"/>
      <c r="BN13" s="544"/>
      <c r="BO13" s="544"/>
      <c r="BP13" s="544"/>
      <c r="BQ13" s="544"/>
      <c r="BR13" s="544"/>
      <c r="BS13" s="544"/>
      <c r="BT13" s="544"/>
      <c r="BU13" s="544"/>
      <c r="BV13" s="544"/>
      <c r="BW13" s="544"/>
      <c r="BX13" s="544"/>
      <c r="BY13" s="544"/>
      <c r="BZ13" s="544"/>
      <c r="CA13" s="544"/>
      <c r="CB13" s="544"/>
      <c r="CC13" s="544"/>
      <c r="CD13" s="544"/>
      <c r="CE13" s="544"/>
      <c r="CF13" s="544"/>
      <c r="CG13" s="544"/>
      <c r="CH13" s="544"/>
      <c r="CI13" s="544"/>
      <c r="CJ13" s="544"/>
      <c r="CK13" s="544"/>
      <c r="CL13" s="544"/>
      <c r="CM13" s="544"/>
      <c r="CN13" s="544"/>
      <c r="CO13" s="544"/>
      <c r="CP13" s="544"/>
      <c r="CQ13" s="544"/>
      <c r="CR13" s="544"/>
      <c r="CS13" s="544"/>
      <c r="CT13" s="544"/>
      <c r="CU13" s="544"/>
      <c r="CV13" s="544"/>
      <c r="CW13" s="544"/>
      <c r="CX13" s="544"/>
      <c r="CY13" s="544"/>
      <c r="CZ13" s="544"/>
      <c r="DA13" s="544"/>
      <c r="DB13" s="544"/>
      <c r="DC13" s="544"/>
      <c r="DD13" s="544"/>
      <c r="DE13" s="544"/>
      <c r="DF13" s="544"/>
      <c r="DG13" s="544"/>
      <c r="DH13" s="544"/>
      <c r="DI13" s="544"/>
      <c r="DJ13" s="544"/>
      <c r="DK13" s="544"/>
      <c r="DL13" s="544"/>
      <c r="DM13" s="544"/>
      <c r="DN13" s="544"/>
      <c r="DO13" s="544"/>
      <c r="DP13" s="544"/>
      <c r="DQ13" s="544"/>
      <c r="DR13" s="544"/>
      <c r="DS13" s="544"/>
      <c r="DT13" s="544"/>
      <c r="DU13" s="544"/>
      <c r="DV13" s="544"/>
      <c r="DW13" s="544"/>
      <c r="DX13" s="544"/>
      <c r="DY13" s="544"/>
      <c r="DZ13" s="544"/>
      <c r="EA13" s="544"/>
      <c r="EB13" s="544"/>
      <c r="EC13" s="544"/>
      <c r="ED13" s="544"/>
      <c r="EE13" s="544"/>
      <c r="EF13" s="544"/>
      <c r="EG13" s="544"/>
      <c r="EH13" s="544"/>
      <c r="EI13" s="544"/>
      <c r="EJ13" s="544"/>
      <c r="EK13" s="544"/>
      <c r="EL13" s="544"/>
      <c r="EM13" s="544"/>
      <c r="EN13" s="544"/>
      <c r="EO13" s="544"/>
      <c r="EP13" s="544"/>
      <c r="EQ13" s="544"/>
      <c r="ER13" s="544"/>
      <c r="ES13" s="544"/>
      <c r="ET13" s="544"/>
      <c r="EU13" s="544"/>
      <c r="EV13" s="544"/>
      <c r="EW13" s="544"/>
      <c r="EX13" s="544"/>
      <c r="EY13" s="544"/>
      <c r="EZ13" s="544"/>
      <c r="FA13" s="544"/>
      <c r="FB13" s="544"/>
      <c r="FC13" s="544"/>
      <c r="FD13" s="544"/>
      <c r="FE13" s="544"/>
      <c r="FF13" s="544"/>
      <c r="FG13" s="544"/>
      <c r="FH13" s="544"/>
      <c r="FI13" s="544"/>
      <c r="FJ13" s="544"/>
      <c r="FK13" s="544"/>
      <c r="FL13" s="544"/>
      <c r="FM13" s="544"/>
      <c r="FN13" s="544"/>
      <c r="FO13" s="544"/>
      <c r="FP13" s="544"/>
      <c r="FQ13" s="544"/>
      <c r="FR13" s="544"/>
      <c r="FS13" s="544"/>
      <c r="FT13" s="544"/>
      <c r="FU13" s="544"/>
      <c r="FV13" s="544"/>
      <c r="FW13" s="544"/>
      <c r="FX13" s="544"/>
      <c r="FY13" s="544"/>
      <c r="FZ13" s="544"/>
      <c r="GA13" s="544"/>
      <c r="GB13" s="544"/>
      <c r="GC13" s="544"/>
      <c r="GD13" s="544"/>
      <c r="GE13" s="544"/>
      <c r="GF13" s="544"/>
      <c r="GG13" s="544"/>
      <c r="GH13" s="544"/>
      <c r="GI13" s="544"/>
      <c r="GJ13" s="544"/>
      <c r="GK13" s="544"/>
      <c r="GL13" s="544"/>
      <c r="GM13" s="544"/>
      <c r="GN13" s="544"/>
      <c r="GO13" s="544"/>
      <c r="GP13" s="544"/>
      <c r="GQ13" s="544"/>
      <c r="GR13" s="544"/>
      <c r="GS13" s="544"/>
      <c r="GT13" s="544"/>
      <c r="GU13" s="544"/>
      <c r="GV13" s="544"/>
      <c r="GW13" s="544"/>
      <c r="GX13" s="544"/>
      <c r="GY13" s="544"/>
      <c r="GZ13" s="544"/>
      <c r="HA13" s="544"/>
      <c r="HB13" s="544"/>
      <c r="HC13" s="544"/>
      <c r="HD13" s="544"/>
      <c r="HE13" s="544"/>
      <c r="HF13" s="544"/>
      <c r="HG13" s="544"/>
      <c r="HH13" s="544"/>
      <c r="HI13" s="544"/>
      <c r="HJ13" s="544"/>
      <c r="HK13" s="544"/>
      <c r="HL13" s="544"/>
      <c r="HM13" s="544"/>
      <c r="HN13" s="544"/>
      <c r="HO13" s="544"/>
      <c r="HP13" s="544"/>
      <c r="HQ13" s="544"/>
      <c r="HR13" s="544"/>
      <c r="HS13" s="544"/>
      <c r="HT13" s="544"/>
      <c r="HU13" s="544"/>
      <c r="HV13" s="544"/>
      <c r="HW13" s="544"/>
      <c r="HX13" s="544"/>
      <c r="HY13" s="544"/>
      <c r="HZ13" s="544"/>
      <c r="IA13" s="544"/>
      <c r="IB13" s="544"/>
      <c r="IC13" s="544"/>
      <c r="ID13" s="544"/>
      <c r="IE13" s="544"/>
      <c r="IF13" s="544"/>
      <c r="IG13" s="544"/>
      <c r="IH13" s="544"/>
      <c r="II13" s="544"/>
      <c r="IJ13" s="544"/>
      <c r="IK13" s="544"/>
      <c r="IL13" s="544"/>
      <c r="IM13" s="544"/>
      <c r="IN13" s="544"/>
      <c r="IO13" s="544"/>
      <c r="IP13" s="544"/>
      <c r="IQ13" s="544"/>
      <c r="IR13" s="544"/>
      <c r="IS13" s="544"/>
    </row>
    <row r="14" spans="1:253" s="545" customFormat="1">
      <c r="A14" s="568" t="s">
        <v>970</v>
      </c>
      <c r="B14" s="421">
        <f>'Sources and Uses Budget'!$C13</f>
        <v>170320</v>
      </c>
      <c r="C14" s="421">
        <f>'Sources and Uses Budget'!$C13</f>
        <v>170320</v>
      </c>
      <c r="D14" s="425">
        <f t="shared" si="0"/>
        <v>0</v>
      </c>
      <c r="E14" s="423"/>
      <c r="F14" s="422"/>
      <c r="G14" s="549"/>
      <c r="H14" s="544"/>
      <c r="I14" s="544"/>
      <c r="J14" s="544"/>
      <c r="K14" s="544"/>
      <c r="L14" s="544"/>
      <c r="M14" s="544"/>
      <c r="N14" s="544"/>
      <c r="O14" s="544"/>
      <c r="P14" s="544"/>
      <c r="Q14" s="544"/>
      <c r="R14" s="544"/>
      <c r="S14" s="544"/>
      <c r="T14" s="544"/>
      <c r="U14" s="544"/>
      <c r="V14" s="544"/>
      <c r="W14" s="544"/>
      <c r="X14" s="544"/>
      <c r="Y14" s="544"/>
      <c r="Z14" s="544"/>
      <c r="AA14" s="544"/>
      <c r="AB14" s="544"/>
      <c r="AC14" s="544"/>
      <c r="AD14" s="544"/>
      <c r="AE14" s="544"/>
      <c r="AF14" s="544"/>
      <c r="AG14" s="544"/>
      <c r="AH14" s="544"/>
      <c r="AI14" s="544"/>
      <c r="AJ14" s="544"/>
      <c r="AK14" s="544"/>
      <c r="AL14" s="544"/>
      <c r="AM14" s="544"/>
      <c r="AN14" s="544"/>
      <c r="AO14" s="544"/>
      <c r="AP14" s="544"/>
      <c r="AQ14" s="544"/>
      <c r="AR14" s="544"/>
      <c r="AS14" s="544"/>
      <c r="AT14" s="544"/>
      <c r="AU14" s="544"/>
      <c r="AV14" s="544"/>
      <c r="AW14" s="544"/>
      <c r="AX14" s="544"/>
      <c r="AY14" s="544"/>
      <c r="AZ14" s="544"/>
      <c r="BA14" s="544"/>
      <c r="BB14" s="544"/>
      <c r="BC14" s="544"/>
      <c r="BD14" s="544"/>
      <c r="BE14" s="544"/>
      <c r="BF14" s="544"/>
      <c r="BG14" s="544"/>
      <c r="BH14" s="544"/>
      <c r="BI14" s="544"/>
      <c r="BJ14" s="544"/>
      <c r="BK14" s="544"/>
      <c r="BL14" s="544"/>
      <c r="BM14" s="544"/>
      <c r="BN14" s="544"/>
      <c r="BO14" s="544"/>
      <c r="BP14" s="544"/>
      <c r="BQ14" s="544"/>
      <c r="BR14" s="544"/>
      <c r="BS14" s="544"/>
      <c r="BT14" s="544"/>
      <c r="BU14" s="544"/>
      <c r="BV14" s="544"/>
      <c r="BW14" s="544"/>
      <c r="BX14" s="544"/>
      <c r="BY14" s="544"/>
      <c r="BZ14" s="544"/>
      <c r="CA14" s="544"/>
      <c r="CB14" s="544"/>
      <c r="CC14" s="544"/>
      <c r="CD14" s="544"/>
      <c r="CE14" s="544"/>
      <c r="CF14" s="544"/>
      <c r="CG14" s="544"/>
      <c r="CH14" s="544"/>
      <c r="CI14" s="544"/>
      <c r="CJ14" s="544"/>
      <c r="CK14" s="544"/>
      <c r="CL14" s="544"/>
      <c r="CM14" s="544"/>
      <c r="CN14" s="544"/>
      <c r="CO14" s="544"/>
      <c r="CP14" s="544"/>
      <c r="CQ14" s="544"/>
      <c r="CR14" s="544"/>
      <c r="CS14" s="544"/>
      <c r="CT14" s="544"/>
      <c r="CU14" s="544"/>
      <c r="CV14" s="544"/>
      <c r="CW14" s="544"/>
      <c r="CX14" s="544"/>
      <c r="CY14" s="544"/>
      <c r="CZ14" s="544"/>
      <c r="DA14" s="544"/>
      <c r="DB14" s="544"/>
      <c r="DC14" s="544"/>
      <c r="DD14" s="544"/>
      <c r="DE14" s="544"/>
      <c r="DF14" s="544"/>
      <c r="DG14" s="544"/>
      <c r="DH14" s="544"/>
      <c r="DI14" s="544"/>
      <c r="DJ14" s="544"/>
      <c r="DK14" s="544"/>
      <c r="DL14" s="544"/>
      <c r="DM14" s="544"/>
      <c r="DN14" s="544"/>
      <c r="DO14" s="544"/>
      <c r="DP14" s="544"/>
      <c r="DQ14" s="544"/>
      <c r="DR14" s="544"/>
      <c r="DS14" s="544"/>
      <c r="DT14" s="544"/>
      <c r="DU14" s="544"/>
      <c r="DV14" s="544"/>
      <c r="DW14" s="544"/>
      <c r="DX14" s="544"/>
      <c r="DY14" s="544"/>
      <c r="DZ14" s="544"/>
      <c r="EA14" s="544"/>
      <c r="EB14" s="544"/>
      <c r="EC14" s="544"/>
      <c r="ED14" s="544"/>
      <c r="EE14" s="544"/>
      <c r="EF14" s="544"/>
      <c r="EG14" s="544"/>
      <c r="EH14" s="544"/>
      <c r="EI14" s="544"/>
      <c r="EJ14" s="544"/>
      <c r="EK14" s="544"/>
      <c r="EL14" s="544"/>
      <c r="EM14" s="544"/>
      <c r="EN14" s="544"/>
      <c r="EO14" s="544"/>
      <c r="EP14" s="544"/>
      <c r="EQ14" s="544"/>
      <c r="ER14" s="544"/>
      <c r="ES14" s="544"/>
      <c r="ET14" s="544"/>
      <c r="EU14" s="544"/>
      <c r="EV14" s="544"/>
      <c r="EW14" s="544"/>
      <c r="EX14" s="544"/>
      <c r="EY14" s="544"/>
      <c r="EZ14" s="544"/>
      <c r="FA14" s="544"/>
      <c r="FB14" s="544"/>
      <c r="FC14" s="544"/>
      <c r="FD14" s="544"/>
      <c r="FE14" s="544"/>
      <c r="FF14" s="544"/>
      <c r="FG14" s="544"/>
      <c r="FH14" s="544"/>
      <c r="FI14" s="544"/>
      <c r="FJ14" s="544"/>
      <c r="FK14" s="544"/>
      <c r="FL14" s="544"/>
      <c r="FM14" s="544"/>
      <c r="FN14" s="544"/>
      <c r="FO14" s="544"/>
      <c r="FP14" s="544"/>
      <c r="FQ14" s="544"/>
      <c r="FR14" s="544"/>
      <c r="FS14" s="544"/>
      <c r="FT14" s="544"/>
      <c r="FU14" s="544"/>
      <c r="FV14" s="544"/>
      <c r="FW14" s="544"/>
      <c r="FX14" s="544"/>
      <c r="FY14" s="544"/>
      <c r="FZ14" s="544"/>
      <c r="GA14" s="544"/>
      <c r="GB14" s="544"/>
      <c r="GC14" s="544"/>
      <c r="GD14" s="544"/>
      <c r="GE14" s="544"/>
      <c r="GF14" s="544"/>
      <c r="GG14" s="544"/>
      <c r="GH14" s="544"/>
      <c r="GI14" s="544"/>
      <c r="GJ14" s="544"/>
      <c r="GK14" s="544"/>
      <c r="GL14" s="544"/>
      <c r="GM14" s="544"/>
      <c r="GN14" s="544"/>
      <c r="GO14" s="544"/>
      <c r="GP14" s="544"/>
      <c r="GQ14" s="544"/>
      <c r="GR14" s="544"/>
      <c r="GS14" s="544"/>
      <c r="GT14" s="544"/>
      <c r="GU14" s="544"/>
      <c r="GV14" s="544"/>
      <c r="GW14" s="544"/>
      <c r="GX14" s="544"/>
      <c r="GY14" s="544"/>
      <c r="GZ14" s="544"/>
      <c r="HA14" s="544"/>
      <c r="HB14" s="544"/>
      <c r="HC14" s="544"/>
      <c r="HD14" s="544"/>
      <c r="HE14" s="544"/>
      <c r="HF14" s="544"/>
      <c r="HG14" s="544"/>
      <c r="HH14" s="544"/>
      <c r="HI14" s="544"/>
      <c r="HJ14" s="544"/>
      <c r="HK14" s="544"/>
      <c r="HL14" s="544"/>
      <c r="HM14" s="544"/>
      <c r="HN14" s="544"/>
      <c r="HO14" s="544"/>
      <c r="HP14" s="544"/>
      <c r="HQ14" s="544"/>
      <c r="HR14" s="544"/>
      <c r="HS14" s="544"/>
      <c r="HT14" s="544"/>
      <c r="HU14" s="544"/>
      <c r="HV14" s="544"/>
      <c r="HW14" s="544"/>
      <c r="HX14" s="544"/>
      <c r="HY14" s="544"/>
      <c r="HZ14" s="544"/>
      <c r="IA14" s="544"/>
      <c r="IB14" s="544"/>
      <c r="IC14" s="544"/>
      <c r="ID14" s="544"/>
      <c r="IE14" s="544"/>
      <c r="IF14" s="544"/>
      <c r="IG14" s="544"/>
      <c r="IH14" s="544"/>
      <c r="II14" s="544"/>
      <c r="IJ14" s="544"/>
      <c r="IK14" s="544"/>
      <c r="IL14" s="544"/>
      <c r="IM14" s="544"/>
      <c r="IN14" s="544"/>
      <c r="IO14" s="544"/>
      <c r="IP14" s="544"/>
      <c r="IQ14" s="544"/>
      <c r="IR14" s="544"/>
      <c r="IS14" s="544"/>
    </row>
    <row r="15" spans="1:253" s="545" customFormat="1" ht="24">
      <c r="A15" s="569" t="s">
        <v>971</v>
      </c>
      <c r="B15" s="421">
        <f>'Sources and Uses Budget'!$C14</f>
        <v>0</v>
      </c>
      <c r="C15" s="421">
        <f>'Sources and Uses Budget'!$C14</f>
        <v>0</v>
      </c>
      <c r="D15" s="425">
        <f t="shared" si="0"/>
        <v>0</v>
      </c>
      <c r="E15" s="423"/>
      <c r="F15" s="422"/>
      <c r="G15" s="549"/>
      <c r="H15" s="544"/>
      <c r="I15" s="544"/>
      <c r="J15" s="544"/>
      <c r="K15" s="544"/>
      <c r="L15" s="544"/>
      <c r="M15" s="544"/>
      <c r="N15" s="544"/>
      <c r="O15" s="544"/>
      <c r="P15" s="544"/>
      <c r="Q15" s="544"/>
      <c r="R15" s="544"/>
      <c r="S15" s="544"/>
      <c r="T15" s="544"/>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c r="AT15" s="544"/>
      <c r="AU15" s="544"/>
      <c r="AV15" s="544"/>
      <c r="AW15" s="544"/>
      <c r="AX15" s="544"/>
      <c r="AY15" s="544"/>
      <c r="AZ15" s="544"/>
      <c r="BA15" s="544"/>
      <c r="BB15" s="544"/>
      <c r="BC15" s="544"/>
      <c r="BD15" s="544"/>
      <c r="BE15" s="544"/>
      <c r="BF15" s="544"/>
      <c r="BG15" s="544"/>
      <c r="BH15" s="544"/>
      <c r="BI15" s="544"/>
      <c r="BJ15" s="544"/>
      <c r="BK15" s="544"/>
      <c r="BL15" s="544"/>
      <c r="BM15" s="544"/>
      <c r="BN15" s="544"/>
      <c r="BO15" s="544"/>
      <c r="BP15" s="544"/>
      <c r="BQ15" s="544"/>
      <c r="BR15" s="544"/>
      <c r="BS15" s="544"/>
      <c r="BT15" s="544"/>
      <c r="BU15" s="544"/>
      <c r="BV15" s="544"/>
      <c r="BW15" s="544"/>
      <c r="BX15" s="544"/>
      <c r="BY15" s="544"/>
      <c r="BZ15" s="544"/>
      <c r="CA15" s="544"/>
      <c r="CB15" s="544"/>
      <c r="CC15" s="544"/>
      <c r="CD15" s="544"/>
      <c r="CE15" s="544"/>
      <c r="CF15" s="544"/>
      <c r="CG15" s="544"/>
      <c r="CH15" s="544"/>
      <c r="CI15" s="544"/>
      <c r="CJ15" s="544"/>
      <c r="CK15" s="544"/>
      <c r="CL15" s="544"/>
      <c r="CM15" s="544"/>
      <c r="CN15" s="544"/>
      <c r="CO15" s="544"/>
      <c r="CP15" s="544"/>
      <c r="CQ15" s="544"/>
      <c r="CR15" s="544"/>
      <c r="CS15" s="544"/>
      <c r="CT15" s="544"/>
      <c r="CU15" s="544"/>
      <c r="CV15" s="544"/>
      <c r="CW15" s="544"/>
      <c r="CX15" s="544"/>
      <c r="CY15" s="544"/>
      <c r="CZ15" s="544"/>
      <c r="DA15" s="544"/>
      <c r="DB15" s="544"/>
      <c r="DC15" s="544"/>
      <c r="DD15" s="544"/>
      <c r="DE15" s="544"/>
      <c r="DF15" s="544"/>
      <c r="DG15" s="544"/>
      <c r="DH15" s="544"/>
      <c r="DI15" s="544"/>
      <c r="DJ15" s="544"/>
      <c r="DK15" s="544"/>
      <c r="DL15" s="544"/>
      <c r="DM15" s="544"/>
      <c r="DN15" s="544"/>
      <c r="DO15" s="544"/>
      <c r="DP15" s="544"/>
      <c r="DQ15" s="544"/>
      <c r="DR15" s="544"/>
      <c r="DS15" s="544"/>
      <c r="DT15" s="544"/>
      <c r="DU15" s="544"/>
      <c r="DV15" s="544"/>
      <c r="DW15" s="544"/>
      <c r="DX15" s="544"/>
      <c r="DY15" s="544"/>
      <c r="DZ15" s="544"/>
      <c r="EA15" s="544"/>
      <c r="EB15" s="544"/>
      <c r="EC15" s="544"/>
      <c r="ED15" s="544"/>
      <c r="EE15" s="544"/>
      <c r="EF15" s="544"/>
      <c r="EG15" s="544"/>
      <c r="EH15" s="544"/>
      <c r="EI15" s="544"/>
      <c r="EJ15" s="544"/>
      <c r="EK15" s="544"/>
      <c r="EL15" s="544"/>
      <c r="EM15" s="544"/>
      <c r="EN15" s="544"/>
      <c r="EO15" s="544"/>
      <c r="EP15" s="544"/>
      <c r="EQ15" s="544"/>
      <c r="ER15" s="544"/>
      <c r="ES15" s="544"/>
      <c r="ET15" s="544"/>
      <c r="EU15" s="544"/>
      <c r="EV15" s="544"/>
      <c r="EW15" s="544"/>
      <c r="EX15" s="544"/>
      <c r="EY15" s="544"/>
      <c r="EZ15" s="544"/>
      <c r="FA15" s="544"/>
      <c r="FB15" s="544"/>
      <c r="FC15" s="544"/>
      <c r="FD15" s="544"/>
      <c r="FE15" s="544"/>
      <c r="FF15" s="544"/>
      <c r="FG15" s="544"/>
      <c r="FH15" s="544"/>
      <c r="FI15" s="544"/>
      <c r="FJ15" s="544"/>
      <c r="FK15" s="544"/>
      <c r="FL15" s="544"/>
      <c r="FM15" s="544"/>
      <c r="FN15" s="544"/>
      <c r="FO15" s="544"/>
      <c r="FP15" s="544"/>
      <c r="FQ15" s="544"/>
      <c r="FR15" s="544"/>
      <c r="FS15" s="544"/>
      <c r="FT15" s="544"/>
      <c r="FU15" s="544"/>
      <c r="FV15" s="544"/>
      <c r="FW15" s="544"/>
      <c r="FX15" s="544"/>
      <c r="FY15" s="544"/>
      <c r="FZ15" s="544"/>
      <c r="GA15" s="544"/>
      <c r="GB15" s="544"/>
      <c r="GC15" s="544"/>
      <c r="GD15" s="544"/>
      <c r="GE15" s="544"/>
      <c r="GF15" s="544"/>
      <c r="GG15" s="544"/>
      <c r="GH15" s="544"/>
      <c r="GI15" s="544"/>
      <c r="GJ15" s="544"/>
      <c r="GK15" s="544"/>
      <c r="GL15" s="544"/>
      <c r="GM15" s="544"/>
      <c r="GN15" s="544"/>
      <c r="GO15" s="544"/>
      <c r="GP15" s="544"/>
      <c r="GQ15" s="544"/>
      <c r="GR15" s="544"/>
      <c r="GS15" s="544"/>
      <c r="GT15" s="544"/>
      <c r="GU15" s="544"/>
      <c r="GV15" s="544"/>
      <c r="GW15" s="544"/>
      <c r="GX15" s="544"/>
      <c r="GY15" s="544"/>
      <c r="GZ15" s="544"/>
      <c r="HA15" s="544"/>
      <c r="HB15" s="544"/>
      <c r="HC15" s="544"/>
      <c r="HD15" s="544"/>
      <c r="HE15" s="544"/>
      <c r="HF15" s="544"/>
      <c r="HG15" s="544"/>
      <c r="HH15" s="544"/>
      <c r="HI15" s="544"/>
      <c r="HJ15" s="544"/>
      <c r="HK15" s="544"/>
      <c r="HL15" s="544"/>
      <c r="HM15" s="544"/>
      <c r="HN15" s="544"/>
      <c r="HO15" s="544"/>
      <c r="HP15" s="544"/>
      <c r="HQ15" s="544"/>
      <c r="HR15" s="544"/>
      <c r="HS15" s="544"/>
      <c r="HT15" s="544"/>
      <c r="HU15" s="544"/>
      <c r="HV15" s="544"/>
      <c r="HW15" s="544"/>
      <c r="HX15" s="544"/>
      <c r="HY15" s="544"/>
      <c r="HZ15" s="544"/>
      <c r="IA15" s="544"/>
      <c r="IB15" s="544"/>
      <c r="IC15" s="544"/>
      <c r="ID15" s="544"/>
      <c r="IE15" s="544"/>
      <c r="IF15" s="544"/>
      <c r="IG15" s="544"/>
      <c r="IH15" s="544"/>
      <c r="II15" s="544"/>
      <c r="IJ15" s="544"/>
      <c r="IK15" s="544"/>
      <c r="IL15" s="544"/>
      <c r="IM15" s="544"/>
      <c r="IN15" s="544"/>
      <c r="IO15" s="544"/>
      <c r="IP15" s="544"/>
      <c r="IQ15" s="544"/>
      <c r="IR15" s="544"/>
      <c r="IS15" s="544"/>
    </row>
    <row r="16" spans="1:253" s="545" customFormat="1">
      <c r="A16" s="569" t="s">
        <v>1352</v>
      </c>
      <c r="B16" s="421">
        <f>'Sources and Uses Budget'!$C15</f>
        <v>0</v>
      </c>
      <c r="C16" s="421">
        <f>'Sources and Uses Budget'!$C15</f>
        <v>0</v>
      </c>
      <c r="D16" s="425">
        <f t="shared" si="0"/>
        <v>0</v>
      </c>
      <c r="E16" s="423"/>
      <c r="F16" s="422"/>
      <c r="G16" s="549"/>
      <c r="H16" s="544"/>
      <c r="I16" s="544"/>
      <c r="J16" s="544"/>
      <c r="K16" s="544"/>
      <c r="L16" s="544"/>
      <c r="M16" s="544"/>
      <c r="N16" s="544"/>
      <c r="O16" s="544"/>
      <c r="P16" s="544"/>
      <c r="Q16" s="544"/>
      <c r="R16" s="544"/>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544"/>
      <c r="AR16" s="544"/>
      <c r="AS16" s="544"/>
      <c r="AT16" s="544"/>
      <c r="AU16" s="544"/>
      <c r="AV16" s="544"/>
      <c r="AW16" s="544"/>
      <c r="AX16" s="544"/>
      <c r="AY16" s="544"/>
      <c r="AZ16" s="544"/>
      <c r="BA16" s="544"/>
      <c r="BB16" s="544"/>
      <c r="BC16" s="544"/>
      <c r="BD16" s="544"/>
      <c r="BE16" s="544"/>
      <c r="BF16" s="544"/>
      <c r="BG16" s="544"/>
      <c r="BH16" s="544"/>
      <c r="BI16" s="544"/>
      <c r="BJ16" s="544"/>
      <c r="BK16" s="544"/>
      <c r="BL16" s="544"/>
      <c r="BM16" s="544"/>
      <c r="BN16" s="544"/>
      <c r="BO16" s="544"/>
      <c r="BP16" s="544"/>
      <c r="BQ16" s="544"/>
      <c r="BR16" s="544"/>
      <c r="BS16" s="544"/>
      <c r="BT16" s="544"/>
      <c r="BU16" s="544"/>
      <c r="BV16" s="544"/>
      <c r="BW16" s="544"/>
      <c r="BX16" s="544"/>
      <c r="BY16" s="544"/>
      <c r="BZ16" s="544"/>
      <c r="CA16" s="544"/>
      <c r="CB16" s="544"/>
      <c r="CC16" s="544"/>
      <c r="CD16" s="544"/>
      <c r="CE16" s="544"/>
      <c r="CF16" s="544"/>
      <c r="CG16" s="544"/>
      <c r="CH16" s="544"/>
      <c r="CI16" s="544"/>
      <c r="CJ16" s="544"/>
      <c r="CK16" s="544"/>
      <c r="CL16" s="544"/>
      <c r="CM16" s="544"/>
      <c r="CN16" s="544"/>
      <c r="CO16" s="544"/>
      <c r="CP16" s="544"/>
      <c r="CQ16" s="544"/>
      <c r="CR16" s="544"/>
      <c r="CS16" s="544"/>
      <c r="CT16" s="544"/>
      <c r="CU16" s="544"/>
      <c r="CV16" s="544"/>
      <c r="CW16" s="544"/>
      <c r="CX16" s="544"/>
      <c r="CY16" s="544"/>
      <c r="CZ16" s="544"/>
      <c r="DA16" s="544"/>
      <c r="DB16" s="544"/>
      <c r="DC16" s="544"/>
      <c r="DD16" s="544"/>
      <c r="DE16" s="544"/>
      <c r="DF16" s="544"/>
      <c r="DG16" s="544"/>
      <c r="DH16" s="544"/>
      <c r="DI16" s="544"/>
      <c r="DJ16" s="544"/>
      <c r="DK16" s="544"/>
      <c r="DL16" s="544"/>
      <c r="DM16" s="544"/>
      <c r="DN16" s="544"/>
      <c r="DO16" s="544"/>
      <c r="DP16" s="544"/>
      <c r="DQ16" s="544"/>
      <c r="DR16" s="544"/>
      <c r="DS16" s="544"/>
      <c r="DT16" s="544"/>
      <c r="DU16" s="544"/>
      <c r="DV16" s="544"/>
      <c r="DW16" s="544"/>
      <c r="DX16" s="544"/>
      <c r="DY16" s="544"/>
      <c r="DZ16" s="544"/>
      <c r="EA16" s="544"/>
      <c r="EB16" s="544"/>
      <c r="EC16" s="544"/>
      <c r="ED16" s="544"/>
      <c r="EE16" s="544"/>
      <c r="EF16" s="544"/>
      <c r="EG16" s="544"/>
      <c r="EH16" s="544"/>
      <c r="EI16" s="544"/>
      <c r="EJ16" s="544"/>
      <c r="EK16" s="544"/>
      <c r="EL16" s="544"/>
      <c r="EM16" s="544"/>
      <c r="EN16" s="544"/>
      <c r="EO16" s="544"/>
      <c r="EP16" s="544"/>
      <c r="EQ16" s="544"/>
      <c r="ER16" s="544"/>
      <c r="ES16" s="544"/>
      <c r="ET16" s="544"/>
      <c r="EU16" s="544"/>
      <c r="EV16" s="544"/>
      <c r="EW16" s="544"/>
      <c r="EX16" s="544"/>
      <c r="EY16" s="544"/>
      <c r="EZ16" s="544"/>
      <c r="FA16" s="544"/>
      <c r="FB16" s="544"/>
      <c r="FC16" s="544"/>
      <c r="FD16" s="544"/>
      <c r="FE16" s="544"/>
      <c r="FF16" s="544"/>
      <c r="FG16" s="544"/>
      <c r="FH16" s="544"/>
      <c r="FI16" s="544"/>
      <c r="FJ16" s="544"/>
      <c r="FK16" s="544"/>
      <c r="FL16" s="544"/>
      <c r="FM16" s="544"/>
      <c r="FN16" s="544"/>
      <c r="FO16" s="544"/>
      <c r="FP16" s="544"/>
      <c r="FQ16" s="544"/>
      <c r="FR16" s="544"/>
      <c r="FS16" s="544"/>
      <c r="FT16" s="544"/>
      <c r="FU16" s="544"/>
      <c r="FV16" s="544"/>
      <c r="FW16" s="544"/>
      <c r="FX16" s="544"/>
      <c r="FY16" s="544"/>
      <c r="FZ16" s="544"/>
      <c r="GA16" s="544"/>
      <c r="GB16" s="544"/>
      <c r="GC16" s="544"/>
      <c r="GD16" s="544"/>
      <c r="GE16" s="544"/>
      <c r="GF16" s="544"/>
      <c r="GG16" s="544"/>
      <c r="GH16" s="544"/>
      <c r="GI16" s="544"/>
      <c r="GJ16" s="544"/>
      <c r="GK16" s="544"/>
      <c r="GL16" s="544"/>
      <c r="GM16" s="544"/>
      <c r="GN16" s="544"/>
      <c r="GO16" s="544"/>
      <c r="GP16" s="544"/>
      <c r="GQ16" s="544"/>
      <c r="GR16" s="544"/>
      <c r="GS16" s="544"/>
      <c r="GT16" s="544"/>
      <c r="GU16" s="544"/>
      <c r="GV16" s="544"/>
      <c r="GW16" s="544"/>
      <c r="GX16" s="544"/>
      <c r="GY16" s="544"/>
      <c r="GZ16" s="544"/>
      <c r="HA16" s="544"/>
      <c r="HB16" s="544"/>
      <c r="HC16" s="544"/>
      <c r="HD16" s="544"/>
      <c r="HE16" s="544"/>
      <c r="HF16" s="544"/>
      <c r="HG16" s="544"/>
      <c r="HH16" s="544"/>
      <c r="HI16" s="544"/>
      <c r="HJ16" s="544"/>
      <c r="HK16" s="544"/>
      <c r="HL16" s="544"/>
      <c r="HM16" s="544"/>
      <c r="HN16" s="544"/>
      <c r="HO16" s="544"/>
      <c r="HP16" s="544"/>
      <c r="HQ16" s="544"/>
      <c r="HR16" s="544"/>
      <c r="HS16" s="544"/>
      <c r="HT16" s="544"/>
      <c r="HU16" s="544"/>
      <c r="HV16" s="544"/>
      <c r="HW16" s="544"/>
      <c r="HX16" s="544"/>
      <c r="HY16" s="544"/>
      <c r="HZ16" s="544"/>
      <c r="IA16" s="544"/>
      <c r="IB16" s="544"/>
      <c r="IC16" s="544"/>
      <c r="ID16" s="544"/>
      <c r="IE16" s="544"/>
      <c r="IF16" s="544"/>
      <c r="IG16" s="544"/>
      <c r="IH16" s="544"/>
      <c r="II16" s="544"/>
      <c r="IJ16" s="544"/>
      <c r="IK16" s="544"/>
      <c r="IL16" s="544"/>
      <c r="IM16" s="544"/>
      <c r="IN16" s="544"/>
      <c r="IO16" s="544"/>
      <c r="IP16" s="544"/>
      <c r="IQ16" s="544"/>
      <c r="IR16" s="544"/>
      <c r="IS16" s="544"/>
    </row>
    <row r="17" spans="1:253" s="545" customFormat="1">
      <c r="A17" s="419" t="s">
        <v>632</v>
      </c>
      <c r="B17" s="419"/>
      <c r="C17" s="419"/>
      <c r="D17" s="419"/>
      <c r="E17" s="439"/>
      <c r="F17" s="419"/>
      <c r="G17" s="549"/>
      <c r="H17" s="544"/>
      <c r="I17" s="544"/>
      <c r="J17" s="544"/>
      <c r="K17" s="544"/>
      <c r="L17" s="544"/>
      <c r="M17" s="544"/>
      <c r="N17" s="544"/>
      <c r="O17" s="544"/>
      <c r="P17" s="544"/>
      <c r="Q17" s="544"/>
      <c r="R17" s="544"/>
      <c r="S17" s="544"/>
      <c r="T17" s="544"/>
      <c r="U17" s="544"/>
      <c r="V17" s="544"/>
      <c r="W17" s="544"/>
      <c r="X17" s="544"/>
      <c r="Y17" s="544"/>
      <c r="Z17" s="544"/>
      <c r="AA17" s="544"/>
      <c r="AB17" s="544"/>
      <c r="AC17" s="544"/>
      <c r="AD17" s="544"/>
      <c r="AE17" s="544"/>
      <c r="AF17" s="544"/>
      <c r="AG17" s="544"/>
      <c r="AH17" s="544"/>
      <c r="AI17" s="544"/>
      <c r="AJ17" s="544"/>
      <c r="AK17" s="544"/>
      <c r="AL17" s="544"/>
      <c r="AM17" s="544"/>
      <c r="AN17" s="544"/>
      <c r="AO17" s="544"/>
      <c r="AP17" s="544"/>
      <c r="AQ17" s="544"/>
      <c r="AR17" s="544"/>
      <c r="AS17" s="544"/>
      <c r="AT17" s="544"/>
      <c r="AU17" s="544"/>
      <c r="AV17" s="544"/>
      <c r="AW17" s="544"/>
      <c r="AX17" s="544"/>
      <c r="AY17" s="544"/>
      <c r="AZ17" s="544"/>
      <c r="BA17" s="544"/>
      <c r="BB17" s="544"/>
      <c r="BC17" s="544"/>
      <c r="BD17" s="544"/>
      <c r="BE17" s="544"/>
      <c r="BF17" s="544"/>
      <c r="BG17" s="544"/>
      <c r="BH17" s="544"/>
      <c r="BI17" s="544"/>
      <c r="BJ17" s="544"/>
      <c r="BK17" s="544"/>
      <c r="BL17" s="544"/>
      <c r="BM17" s="544"/>
      <c r="BN17" s="544"/>
      <c r="BO17" s="544"/>
      <c r="BP17" s="544"/>
      <c r="BQ17" s="544"/>
      <c r="BR17" s="544"/>
      <c r="BS17" s="544"/>
      <c r="BT17" s="544"/>
      <c r="BU17" s="544"/>
      <c r="BV17" s="544"/>
      <c r="BW17" s="544"/>
      <c r="BX17" s="544"/>
      <c r="BY17" s="544"/>
      <c r="BZ17" s="544"/>
      <c r="CA17" s="544"/>
      <c r="CB17" s="544"/>
      <c r="CC17" s="544"/>
      <c r="CD17" s="544"/>
      <c r="CE17" s="544"/>
      <c r="CF17" s="544"/>
      <c r="CG17" s="544"/>
      <c r="CH17" s="544"/>
      <c r="CI17" s="544"/>
      <c r="CJ17" s="544"/>
      <c r="CK17" s="544"/>
      <c r="CL17" s="544"/>
      <c r="CM17" s="544"/>
      <c r="CN17" s="544"/>
      <c r="CO17" s="544"/>
      <c r="CP17" s="544"/>
      <c r="CQ17" s="544"/>
      <c r="CR17" s="544"/>
      <c r="CS17" s="544"/>
      <c r="CT17" s="544"/>
      <c r="CU17" s="544"/>
      <c r="CV17" s="544"/>
      <c r="CW17" s="544"/>
      <c r="CX17" s="544"/>
      <c r="CY17" s="544"/>
      <c r="CZ17" s="544"/>
      <c r="DA17" s="544"/>
      <c r="DB17" s="544"/>
      <c r="DC17" s="544"/>
      <c r="DD17" s="544"/>
      <c r="DE17" s="544"/>
      <c r="DF17" s="544"/>
      <c r="DG17" s="544"/>
      <c r="DH17" s="544"/>
      <c r="DI17" s="544"/>
      <c r="DJ17" s="544"/>
      <c r="DK17" s="544"/>
      <c r="DL17" s="544"/>
      <c r="DM17" s="544"/>
      <c r="DN17" s="544"/>
      <c r="DO17" s="544"/>
      <c r="DP17" s="544"/>
      <c r="DQ17" s="544"/>
      <c r="DR17" s="544"/>
      <c r="DS17" s="544"/>
      <c r="DT17" s="544"/>
      <c r="DU17" s="544"/>
      <c r="DV17" s="544"/>
      <c r="DW17" s="544"/>
      <c r="DX17" s="544"/>
      <c r="DY17" s="544"/>
      <c r="DZ17" s="544"/>
      <c r="EA17" s="544"/>
      <c r="EB17" s="544"/>
      <c r="EC17" s="544"/>
      <c r="ED17" s="544"/>
      <c r="EE17" s="544"/>
      <c r="EF17" s="544"/>
      <c r="EG17" s="544"/>
      <c r="EH17" s="544"/>
      <c r="EI17" s="544"/>
      <c r="EJ17" s="544"/>
      <c r="EK17" s="544"/>
      <c r="EL17" s="544"/>
      <c r="EM17" s="544"/>
      <c r="EN17" s="544"/>
      <c r="EO17" s="544"/>
      <c r="EP17" s="544"/>
      <c r="EQ17" s="544"/>
      <c r="ER17" s="544"/>
      <c r="ES17" s="544"/>
      <c r="ET17" s="544"/>
      <c r="EU17" s="544"/>
      <c r="EV17" s="544"/>
      <c r="EW17" s="544"/>
      <c r="EX17" s="544"/>
      <c r="EY17" s="544"/>
      <c r="EZ17" s="544"/>
      <c r="FA17" s="544"/>
      <c r="FB17" s="544"/>
      <c r="FC17" s="544"/>
      <c r="FD17" s="544"/>
      <c r="FE17" s="544"/>
      <c r="FF17" s="544"/>
      <c r="FG17" s="544"/>
      <c r="FH17" s="544"/>
      <c r="FI17" s="544"/>
      <c r="FJ17" s="544"/>
      <c r="FK17" s="544"/>
      <c r="FL17" s="544"/>
      <c r="FM17" s="544"/>
      <c r="FN17" s="544"/>
      <c r="FO17" s="544"/>
      <c r="FP17" s="544"/>
      <c r="FQ17" s="544"/>
      <c r="FR17" s="544"/>
      <c r="FS17" s="544"/>
      <c r="FT17" s="544"/>
      <c r="FU17" s="544"/>
      <c r="FV17" s="544"/>
      <c r="FW17" s="544"/>
      <c r="FX17" s="544"/>
      <c r="FY17" s="544"/>
      <c r="FZ17" s="544"/>
      <c r="GA17" s="544"/>
      <c r="GB17" s="544"/>
      <c r="GC17" s="544"/>
      <c r="GD17" s="544"/>
      <c r="GE17" s="544"/>
      <c r="GF17" s="544"/>
      <c r="GG17" s="544"/>
      <c r="GH17" s="544"/>
      <c r="GI17" s="544"/>
      <c r="GJ17" s="544"/>
      <c r="GK17" s="544"/>
      <c r="GL17" s="544"/>
      <c r="GM17" s="544"/>
      <c r="GN17" s="544"/>
      <c r="GO17" s="544"/>
      <c r="GP17" s="544"/>
      <c r="GQ17" s="544"/>
      <c r="GR17" s="544"/>
      <c r="GS17" s="544"/>
      <c r="GT17" s="544"/>
      <c r="GU17" s="544"/>
      <c r="GV17" s="544"/>
      <c r="GW17" s="544"/>
      <c r="GX17" s="544"/>
      <c r="GY17" s="544"/>
      <c r="GZ17" s="544"/>
      <c r="HA17" s="544"/>
      <c r="HB17" s="544"/>
      <c r="HC17" s="544"/>
      <c r="HD17" s="544"/>
      <c r="HE17" s="544"/>
      <c r="HF17" s="544"/>
      <c r="HG17" s="544"/>
      <c r="HH17" s="544"/>
      <c r="HI17" s="544"/>
      <c r="HJ17" s="544"/>
      <c r="HK17" s="544"/>
      <c r="HL17" s="544"/>
      <c r="HM17" s="544"/>
      <c r="HN17" s="544"/>
      <c r="HO17" s="544"/>
      <c r="HP17" s="544"/>
      <c r="HQ17" s="544"/>
      <c r="HR17" s="544"/>
      <c r="HS17" s="544"/>
      <c r="HT17" s="544"/>
      <c r="HU17" s="544"/>
      <c r="HV17" s="544"/>
      <c r="HW17" s="544"/>
      <c r="HX17" s="544"/>
      <c r="HY17" s="544"/>
      <c r="HZ17" s="544"/>
      <c r="IA17" s="544"/>
      <c r="IB17" s="544"/>
      <c r="IC17" s="544"/>
      <c r="ID17" s="544"/>
      <c r="IE17" s="544"/>
      <c r="IF17" s="544"/>
      <c r="IG17" s="544"/>
      <c r="IH17" s="544"/>
      <c r="II17" s="544"/>
      <c r="IJ17" s="544"/>
      <c r="IK17" s="544"/>
      <c r="IL17" s="544"/>
      <c r="IM17" s="544"/>
      <c r="IN17" s="544"/>
      <c r="IO17" s="544"/>
      <c r="IP17" s="544"/>
      <c r="IQ17" s="544"/>
      <c r="IR17" s="544"/>
      <c r="IS17" s="544"/>
    </row>
    <row r="18" spans="1:253" s="545" customFormat="1">
      <c r="A18" s="215" t="s">
        <v>633</v>
      </c>
      <c r="B18" s="421">
        <f>'Sources and Uses Budget'!$C17</f>
        <v>6021397</v>
      </c>
      <c r="C18" s="421">
        <f>'Sources and Uses Budget'!$C17</f>
        <v>6021397</v>
      </c>
      <c r="D18" s="425">
        <f t="shared" si="0"/>
        <v>0</v>
      </c>
      <c r="E18" s="423"/>
      <c r="F18" s="422"/>
      <c r="G18" s="549"/>
      <c r="H18" s="544"/>
      <c r="I18" s="544"/>
      <c r="J18" s="544"/>
      <c r="K18" s="544"/>
      <c r="L18" s="544"/>
      <c r="M18" s="544"/>
      <c r="N18" s="544"/>
      <c r="O18" s="544"/>
      <c r="P18" s="544"/>
      <c r="Q18" s="544"/>
      <c r="R18" s="544"/>
      <c r="S18" s="544"/>
      <c r="T18" s="544"/>
      <c r="U18" s="544"/>
      <c r="V18" s="544"/>
      <c r="W18" s="544"/>
      <c r="X18" s="544"/>
      <c r="Y18" s="544"/>
      <c r="Z18" s="544"/>
      <c r="AA18" s="544"/>
      <c r="AB18" s="544"/>
      <c r="AC18" s="544"/>
      <c r="AD18" s="544"/>
      <c r="AE18" s="544"/>
      <c r="AF18" s="544"/>
      <c r="AG18" s="544"/>
      <c r="AH18" s="544"/>
      <c r="AI18" s="544"/>
      <c r="AJ18" s="544"/>
      <c r="AK18" s="544"/>
      <c r="AL18" s="544"/>
      <c r="AM18" s="544"/>
      <c r="AN18" s="544"/>
      <c r="AO18" s="544"/>
      <c r="AP18" s="544"/>
      <c r="AQ18" s="544"/>
      <c r="AR18" s="544"/>
      <c r="AS18" s="544"/>
      <c r="AT18" s="544"/>
      <c r="AU18" s="544"/>
      <c r="AV18" s="544"/>
      <c r="AW18" s="544"/>
      <c r="AX18" s="544"/>
      <c r="AY18" s="544"/>
      <c r="AZ18" s="544"/>
      <c r="BA18" s="544"/>
      <c r="BB18" s="544"/>
      <c r="BC18" s="544"/>
      <c r="BD18" s="544"/>
      <c r="BE18" s="544"/>
      <c r="BF18" s="544"/>
      <c r="BG18" s="544"/>
      <c r="BH18" s="544"/>
      <c r="BI18" s="544"/>
      <c r="BJ18" s="544"/>
      <c r="BK18" s="544"/>
      <c r="BL18" s="544"/>
      <c r="BM18" s="544"/>
      <c r="BN18" s="544"/>
      <c r="BO18" s="544"/>
      <c r="BP18" s="544"/>
      <c r="BQ18" s="544"/>
      <c r="BR18" s="544"/>
      <c r="BS18" s="544"/>
      <c r="BT18" s="544"/>
      <c r="BU18" s="544"/>
      <c r="BV18" s="544"/>
      <c r="BW18" s="544"/>
      <c r="BX18" s="544"/>
      <c r="BY18" s="544"/>
      <c r="BZ18" s="544"/>
      <c r="CA18" s="544"/>
      <c r="CB18" s="544"/>
      <c r="CC18" s="544"/>
      <c r="CD18" s="544"/>
      <c r="CE18" s="544"/>
      <c r="CF18" s="544"/>
      <c r="CG18" s="544"/>
      <c r="CH18" s="544"/>
      <c r="CI18" s="544"/>
      <c r="CJ18" s="544"/>
      <c r="CK18" s="544"/>
      <c r="CL18" s="544"/>
      <c r="CM18" s="544"/>
      <c r="CN18" s="544"/>
      <c r="CO18" s="544"/>
      <c r="CP18" s="544"/>
      <c r="CQ18" s="544"/>
      <c r="CR18" s="544"/>
      <c r="CS18" s="544"/>
      <c r="CT18" s="544"/>
      <c r="CU18" s="544"/>
      <c r="CV18" s="544"/>
      <c r="CW18" s="544"/>
      <c r="CX18" s="544"/>
      <c r="CY18" s="544"/>
      <c r="CZ18" s="544"/>
      <c r="DA18" s="544"/>
      <c r="DB18" s="544"/>
      <c r="DC18" s="544"/>
      <c r="DD18" s="544"/>
      <c r="DE18" s="544"/>
      <c r="DF18" s="544"/>
      <c r="DG18" s="544"/>
      <c r="DH18" s="544"/>
      <c r="DI18" s="544"/>
      <c r="DJ18" s="544"/>
      <c r="DK18" s="544"/>
      <c r="DL18" s="544"/>
      <c r="DM18" s="544"/>
      <c r="DN18" s="544"/>
      <c r="DO18" s="544"/>
      <c r="DP18" s="544"/>
      <c r="DQ18" s="544"/>
      <c r="DR18" s="544"/>
      <c r="DS18" s="544"/>
      <c r="DT18" s="544"/>
      <c r="DU18" s="544"/>
      <c r="DV18" s="544"/>
      <c r="DW18" s="544"/>
      <c r="DX18" s="544"/>
      <c r="DY18" s="544"/>
      <c r="DZ18" s="544"/>
      <c r="EA18" s="544"/>
      <c r="EB18" s="544"/>
      <c r="EC18" s="544"/>
      <c r="ED18" s="544"/>
      <c r="EE18" s="544"/>
      <c r="EF18" s="544"/>
      <c r="EG18" s="544"/>
      <c r="EH18" s="544"/>
      <c r="EI18" s="544"/>
      <c r="EJ18" s="544"/>
      <c r="EK18" s="544"/>
      <c r="EL18" s="544"/>
      <c r="EM18" s="544"/>
      <c r="EN18" s="544"/>
      <c r="EO18" s="544"/>
      <c r="EP18" s="544"/>
      <c r="EQ18" s="544"/>
      <c r="ER18" s="544"/>
      <c r="ES18" s="544"/>
      <c r="ET18" s="544"/>
      <c r="EU18" s="544"/>
      <c r="EV18" s="544"/>
      <c r="EW18" s="544"/>
      <c r="EX18" s="544"/>
      <c r="EY18" s="544"/>
      <c r="EZ18" s="544"/>
      <c r="FA18" s="544"/>
      <c r="FB18" s="544"/>
      <c r="FC18" s="544"/>
      <c r="FD18" s="544"/>
      <c r="FE18" s="544"/>
      <c r="FF18" s="544"/>
      <c r="FG18" s="544"/>
      <c r="FH18" s="544"/>
      <c r="FI18" s="544"/>
      <c r="FJ18" s="544"/>
      <c r="FK18" s="544"/>
      <c r="FL18" s="544"/>
      <c r="FM18" s="544"/>
      <c r="FN18" s="544"/>
      <c r="FO18" s="544"/>
      <c r="FP18" s="544"/>
      <c r="FQ18" s="544"/>
      <c r="FR18" s="544"/>
      <c r="FS18" s="544"/>
      <c r="FT18" s="544"/>
      <c r="FU18" s="544"/>
      <c r="FV18" s="544"/>
      <c r="FW18" s="544"/>
      <c r="FX18" s="544"/>
      <c r="FY18" s="544"/>
      <c r="FZ18" s="544"/>
      <c r="GA18" s="544"/>
      <c r="GB18" s="544"/>
      <c r="GC18" s="544"/>
      <c r="GD18" s="544"/>
      <c r="GE18" s="544"/>
      <c r="GF18" s="544"/>
      <c r="GG18" s="544"/>
      <c r="GH18" s="544"/>
      <c r="GI18" s="544"/>
      <c r="GJ18" s="544"/>
      <c r="GK18" s="544"/>
      <c r="GL18" s="544"/>
      <c r="GM18" s="544"/>
      <c r="GN18" s="544"/>
      <c r="GO18" s="544"/>
      <c r="GP18" s="544"/>
      <c r="GQ18" s="544"/>
      <c r="GR18" s="544"/>
      <c r="GS18" s="544"/>
      <c r="GT18" s="544"/>
      <c r="GU18" s="544"/>
      <c r="GV18" s="544"/>
      <c r="GW18" s="544"/>
      <c r="GX18" s="544"/>
      <c r="GY18" s="544"/>
      <c r="GZ18" s="544"/>
      <c r="HA18" s="544"/>
      <c r="HB18" s="544"/>
      <c r="HC18" s="544"/>
      <c r="HD18" s="544"/>
      <c r="HE18" s="544"/>
      <c r="HF18" s="544"/>
      <c r="HG18" s="544"/>
      <c r="HH18" s="544"/>
      <c r="HI18" s="544"/>
      <c r="HJ18" s="544"/>
      <c r="HK18" s="544"/>
      <c r="HL18" s="544"/>
      <c r="HM18" s="544"/>
      <c r="HN18" s="544"/>
      <c r="HO18" s="544"/>
      <c r="HP18" s="544"/>
      <c r="HQ18" s="544"/>
      <c r="HR18" s="544"/>
      <c r="HS18" s="544"/>
      <c r="HT18" s="544"/>
      <c r="HU18" s="544"/>
      <c r="HV18" s="544"/>
      <c r="HW18" s="544"/>
      <c r="HX18" s="544"/>
      <c r="HY18" s="544"/>
      <c r="HZ18" s="544"/>
      <c r="IA18" s="544"/>
      <c r="IB18" s="544"/>
      <c r="IC18" s="544"/>
      <c r="ID18" s="544"/>
      <c r="IE18" s="544"/>
      <c r="IF18" s="544"/>
      <c r="IG18" s="544"/>
      <c r="IH18" s="544"/>
      <c r="II18" s="544"/>
      <c r="IJ18" s="544"/>
      <c r="IK18" s="544"/>
      <c r="IL18" s="544"/>
      <c r="IM18" s="544"/>
      <c r="IN18" s="544"/>
      <c r="IO18" s="544"/>
      <c r="IP18" s="544"/>
      <c r="IQ18" s="544"/>
      <c r="IR18" s="544"/>
      <c r="IS18" s="544"/>
    </row>
    <row r="19" spans="1:253" s="545" customFormat="1">
      <c r="A19" s="215" t="s">
        <v>634</v>
      </c>
      <c r="B19" s="421">
        <f>'Sources and Uses Budget'!$C18</f>
        <v>23148450</v>
      </c>
      <c r="C19" s="421">
        <f>'Sources and Uses Budget'!$C18</f>
        <v>23148450</v>
      </c>
      <c r="D19" s="425">
        <f t="shared" si="0"/>
        <v>0</v>
      </c>
      <c r="E19" s="423"/>
      <c r="F19" s="422"/>
      <c r="G19" s="549"/>
      <c r="H19" s="544"/>
      <c r="I19" s="544"/>
      <c r="J19" s="544"/>
      <c r="K19" s="544"/>
      <c r="L19" s="544"/>
      <c r="M19" s="544"/>
      <c r="N19" s="544"/>
      <c r="O19" s="544"/>
      <c r="P19" s="544"/>
      <c r="Q19" s="544"/>
      <c r="R19" s="544"/>
      <c r="S19" s="544"/>
      <c r="T19" s="544"/>
      <c r="U19" s="544"/>
      <c r="V19" s="544"/>
      <c r="W19" s="544"/>
      <c r="X19" s="544"/>
      <c r="Y19" s="544"/>
      <c r="Z19" s="544"/>
      <c r="AA19" s="544"/>
      <c r="AB19" s="544"/>
      <c r="AC19" s="544"/>
      <c r="AD19" s="544"/>
      <c r="AE19" s="544"/>
      <c r="AF19" s="544"/>
      <c r="AG19" s="544"/>
      <c r="AH19" s="544"/>
      <c r="AI19" s="544"/>
      <c r="AJ19" s="544"/>
      <c r="AK19" s="544"/>
      <c r="AL19" s="544"/>
      <c r="AM19" s="544"/>
      <c r="AN19" s="544"/>
      <c r="AO19" s="544"/>
      <c r="AP19" s="544"/>
      <c r="AQ19" s="544"/>
      <c r="AR19" s="544"/>
      <c r="AS19" s="544"/>
      <c r="AT19" s="544"/>
      <c r="AU19" s="544"/>
      <c r="AV19" s="544"/>
      <c r="AW19" s="544"/>
      <c r="AX19" s="544"/>
      <c r="AY19" s="544"/>
      <c r="AZ19" s="544"/>
      <c r="BA19" s="544"/>
      <c r="BB19" s="544"/>
      <c r="BC19" s="544"/>
      <c r="BD19" s="544"/>
      <c r="BE19" s="544"/>
      <c r="BF19" s="544"/>
      <c r="BG19" s="544"/>
      <c r="BH19" s="544"/>
      <c r="BI19" s="544"/>
      <c r="BJ19" s="544"/>
      <c r="BK19" s="544"/>
      <c r="BL19" s="544"/>
      <c r="BM19" s="544"/>
      <c r="BN19" s="544"/>
      <c r="BO19" s="544"/>
      <c r="BP19" s="544"/>
      <c r="BQ19" s="544"/>
      <c r="BR19" s="544"/>
      <c r="BS19" s="544"/>
      <c r="BT19" s="544"/>
      <c r="BU19" s="544"/>
      <c r="BV19" s="544"/>
      <c r="BW19" s="544"/>
      <c r="BX19" s="544"/>
      <c r="BY19" s="544"/>
      <c r="BZ19" s="544"/>
      <c r="CA19" s="544"/>
      <c r="CB19" s="544"/>
      <c r="CC19" s="544"/>
      <c r="CD19" s="544"/>
      <c r="CE19" s="544"/>
      <c r="CF19" s="544"/>
      <c r="CG19" s="544"/>
      <c r="CH19" s="544"/>
      <c r="CI19" s="544"/>
      <c r="CJ19" s="544"/>
      <c r="CK19" s="544"/>
      <c r="CL19" s="544"/>
      <c r="CM19" s="544"/>
      <c r="CN19" s="544"/>
      <c r="CO19" s="544"/>
      <c r="CP19" s="544"/>
      <c r="CQ19" s="544"/>
      <c r="CR19" s="544"/>
      <c r="CS19" s="544"/>
      <c r="CT19" s="544"/>
      <c r="CU19" s="544"/>
      <c r="CV19" s="544"/>
      <c r="CW19" s="544"/>
      <c r="CX19" s="544"/>
      <c r="CY19" s="544"/>
      <c r="CZ19" s="544"/>
      <c r="DA19" s="544"/>
      <c r="DB19" s="544"/>
      <c r="DC19" s="544"/>
      <c r="DD19" s="544"/>
      <c r="DE19" s="544"/>
      <c r="DF19" s="544"/>
      <c r="DG19" s="544"/>
      <c r="DH19" s="544"/>
      <c r="DI19" s="544"/>
      <c r="DJ19" s="544"/>
      <c r="DK19" s="544"/>
      <c r="DL19" s="544"/>
      <c r="DM19" s="544"/>
      <c r="DN19" s="544"/>
      <c r="DO19" s="544"/>
      <c r="DP19" s="544"/>
      <c r="DQ19" s="544"/>
      <c r="DR19" s="544"/>
      <c r="DS19" s="544"/>
      <c r="DT19" s="544"/>
      <c r="DU19" s="544"/>
      <c r="DV19" s="544"/>
      <c r="DW19" s="544"/>
      <c r="DX19" s="544"/>
      <c r="DY19" s="544"/>
      <c r="DZ19" s="544"/>
      <c r="EA19" s="544"/>
      <c r="EB19" s="544"/>
      <c r="EC19" s="544"/>
      <c r="ED19" s="544"/>
      <c r="EE19" s="544"/>
      <c r="EF19" s="544"/>
      <c r="EG19" s="544"/>
      <c r="EH19" s="544"/>
      <c r="EI19" s="544"/>
      <c r="EJ19" s="544"/>
      <c r="EK19" s="544"/>
      <c r="EL19" s="544"/>
      <c r="EM19" s="544"/>
      <c r="EN19" s="544"/>
      <c r="EO19" s="544"/>
      <c r="EP19" s="544"/>
      <c r="EQ19" s="544"/>
      <c r="ER19" s="544"/>
      <c r="ES19" s="544"/>
      <c r="ET19" s="544"/>
      <c r="EU19" s="544"/>
      <c r="EV19" s="544"/>
      <c r="EW19" s="544"/>
      <c r="EX19" s="544"/>
      <c r="EY19" s="544"/>
      <c r="EZ19" s="544"/>
      <c r="FA19" s="544"/>
      <c r="FB19" s="544"/>
      <c r="FC19" s="544"/>
      <c r="FD19" s="544"/>
      <c r="FE19" s="544"/>
      <c r="FF19" s="544"/>
      <c r="FG19" s="544"/>
      <c r="FH19" s="544"/>
      <c r="FI19" s="544"/>
      <c r="FJ19" s="544"/>
      <c r="FK19" s="544"/>
      <c r="FL19" s="544"/>
      <c r="FM19" s="544"/>
      <c r="FN19" s="544"/>
      <c r="FO19" s="544"/>
      <c r="FP19" s="544"/>
      <c r="FQ19" s="544"/>
      <c r="FR19" s="544"/>
      <c r="FS19" s="544"/>
      <c r="FT19" s="544"/>
      <c r="FU19" s="544"/>
      <c r="FV19" s="544"/>
      <c r="FW19" s="544"/>
      <c r="FX19" s="544"/>
      <c r="FY19" s="544"/>
      <c r="FZ19" s="544"/>
      <c r="GA19" s="544"/>
      <c r="GB19" s="544"/>
      <c r="GC19" s="544"/>
      <c r="GD19" s="544"/>
      <c r="GE19" s="544"/>
      <c r="GF19" s="544"/>
      <c r="GG19" s="544"/>
      <c r="GH19" s="544"/>
      <c r="GI19" s="544"/>
      <c r="GJ19" s="544"/>
      <c r="GK19" s="544"/>
      <c r="GL19" s="544"/>
      <c r="GM19" s="544"/>
      <c r="GN19" s="544"/>
      <c r="GO19" s="544"/>
      <c r="GP19" s="544"/>
      <c r="GQ19" s="544"/>
      <c r="GR19" s="544"/>
      <c r="GS19" s="544"/>
      <c r="GT19" s="544"/>
      <c r="GU19" s="544"/>
      <c r="GV19" s="544"/>
      <c r="GW19" s="544"/>
      <c r="GX19" s="544"/>
      <c r="GY19" s="544"/>
      <c r="GZ19" s="544"/>
      <c r="HA19" s="544"/>
      <c r="HB19" s="544"/>
      <c r="HC19" s="544"/>
      <c r="HD19" s="544"/>
      <c r="HE19" s="544"/>
      <c r="HF19" s="544"/>
      <c r="HG19" s="544"/>
      <c r="HH19" s="544"/>
      <c r="HI19" s="544"/>
      <c r="HJ19" s="544"/>
      <c r="HK19" s="544"/>
      <c r="HL19" s="544"/>
      <c r="HM19" s="544"/>
      <c r="HN19" s="544"/>
      <c r="HO19" s="544"/>
      <c r="HP19" s="544"/>
      <c r="HQ19" s="544"/>
      <c r="HR19" s="544"/>
      <c r="HS19" s="544"/>
      <c r="HT19" s="544"/>
      <c r="HU19" s="544"/>
      <c r="HV19" s="544"/>
      <c r="HW19" s="544"/>
      <c r="HX19" s="544"/>
      <c r="HY19" s="544"/>
      <c r="HZ19" s="544"/>
      <c r="IA19" s="544"/>
      <c r="IB19" s="544"/>
      <c r="IC19" s="544"/>
      <c r="ID19" s="544"/>
      <c r="IE19" s="544"/>
      <c r="IF19" s="544"/>
      <c r="IG19" s="544"/>
      <c r="IH19" s="544"/>
      <c r="II19" s="544"/>
      <c r="IJ19" s="544"/>
      <c r="IK19" s="544"/>
      <c r="IL19" s="544"/>
      <c r="IM19" s="544"/>
      <c r="IN19" s="544"/>
      <c r="IO19" s="544"/>
      <c r="IP19" s="544"/>
      <c r="IQ19" s="544"/>
      <c r="IR19" s="544"/>
      <c r="IS19" s="544"/>
    </row>
    <row r="20" spans="1:253" s="545" customFormat="1">
      <c r="A20" s="215" t="s">
        <v>635</v>
      </c>
      <c r="B20" s="421">
        <f>'Sources and Uses Budget'!$C19</f>
        <v>1750191</v>
      </c>
      <c r="C20" s="421">
        <f>'Sources and Uses Budget'!$C19</f>
        <v>1750191</v>
      </c>
      <c r="D20" s="425">
        <f t="shared" si="0"/>
        <v>0</v>
      </c>
      <c r="E20" s="423"/>
      <c r="F20" s="422"/>
      <c r="G20" s="549"/>
      <c r="H20" s="544"/>
      <c r="I20" s="544"/>
      <c r="J20" s="544"/>
      <c r="K20" s="544"/>
      <c r="L20" s="544"/>
      <c r="M20" s="544"/>
      <c r="N20" s="544"/>
      <c r="O20" s="544"/>
      <c r="P20" s="544"/>
      <c r="Q20" s="544"/>
      <c r="R20" s="544"/>
      <c r="S20" s="544"/>
      <c r="T20" s="544"/>
      <c r="U20" s="544"/>
      <c r="V20" s="544"/>
      <c r="W20" s="544"/>
      <c r="X20" s="544"/>
      <c r="Y20" s="544"/>
      <c r="Z20" s="544"/>
      <c r="AA20" s="544"/>
      <c r="AB20" s="544"/>
      <c r="AC20" s="544"/>
      <c r="AD20" s="544"/>
      <c r="AE20" s="544"/>
      <c r="AF20" s="544"/>
      <c r="AG20" s="544"/>
      <c r="AH20" s="544"/>
      <c r="AI20" s="544"/>
      <c r="AJ20" s="544"/>
      <c r="AK20" s="544"/>
      <c r="AL20" s="544"/>
      <c r="AM20" s="544"/>
      <c r="AN20" s="544"/>
      <c r="AO20" s="544"/>
      <c r="AP20" s="544"/>
      <c r="AQ20" s="544"/>
      <c r="AR20" s="544"/>
      <c r="AS20" s="544"/>
      <c r="AT20" s="544"/>
      <c r="AU20" s="544"/>
      <c r="AV20" s="544"/>
      <c r="AW20" s="544"/>
      <c r="AX20" s="544"/>
      <c r="AY20" s="544"/>
      <c r="AZ20" s="544"/>
      <c r="BA20" s="544"/>
      <c r="BB20" s="544"/>
      <c r="BC20" s="544"/>
      <c r="BD20" s="544"/>
      <c r="BE20" s="544"/>
      <c r="BF20" s="544"/>
      <c r="BG20" s="544"/>
      <c r="BH20" s="544"/>
      <c r="BI20" s="544"/>
      <c r="BJ20" s="544"/>
      <c r="BK20" s="544"/>
      <c r="BL20" s="544"/>
      <c r="BM20" s="544"/>
      <c r="BN20" s="544"/>
      <c r="BO20" s="544"/>
      <c r="BP20" s="544"/>
      <c r="BQ20" s="544"/>
      <c r="BR20" s="544"/>
      <c r="BS20" s="544"/>
      <c r="BT20" s="544"/>
      <c r="BU20" s="544"/>
      <c r="BV20" s="544"/>
      <c r="BW20" s="544"/>
      <c r="BX20" s="544"/>
      <c r="BY20" s="544"/>
      <c r="BZ20" s="544"/>
      <c r="CA20" s="544"/>
      <c r="CB20" s="544"/>
      <c r="CC20" s="544"/>
      <c r="CD20" s="544"/>
      <c r="CE20" s="544"/>
      <c r="CF20" s="544"/>
      <c r="CG20" s="544"/>
      <c r="CH20" s="544"/>
      <c r="CI20" s="544"/>
      <c r="CJ20" s="544"/>
      <c r="CK20" s="544"/>
      <c r="CL20" s="544"/>
      <c r="CM20" s="544"/>
      <c r="CN20" s="544"/>
      <c r="CO20" s="544"/>
      <c r="CP20" s="544"/>
      <c r="CQ20" s="544"/>
      <c r="CR20" s="544"/>
      <c r="CS20" s="544"/>
      <c r="CT20" s="544"/>
      <c r="CU20" s="544"/>
      <c r="CV20" s="544"/>
      <c r="CW20" s="544"/>
      <c r="CX20" s="544"/>
      <c r="CY20" s="544"/>
      <c r="CZ20" s="544"/>
      <c r="DA20" s="544"/>
      <c r="DB20" s="544"/>
      <c r="DC20" s="544"/>
      <c r="DD20" s="544"/>
      <c r="DE20" s="544"/>
      <c r="DF20" s="544"/>
      <c r="DG20" s="544"/>
      <c r="DH20" s="544"/>
      <c r="DI20" s="544"/>
      <c r="DJ20" s="544"/>
      <c r="DK20" s="544"/>
      <c r="DL20" s="544"/>
      <c r="DM20" s="544"/>
      <c r="DN20" s="544"/>
      <c r="DO20" s="544"/>
      <c r="DP20" s="544"/>
      <c r="DQ20" s="544"/>
      <c r="DR20" s="544"/>
      <c r="DS20" s="544"/>
      <c r="DT20" s="544"/>
      <c r="DU20" s="544"/>
      <c r="DV20" s="544"/>
      <c r="DW20" s="544"/>
      <c r="DX20" s="544"/>
      <c r="DY20" s="544"/>
      <c r="DZ20" s="544"/>
      <c r="EA20" s="544"/>
      <c r="EB20" s="544"/>
      <c r="EC20" s="544"/>
      <c r="ED20" s="544"/>
      <c r="EE20" s="544"/>
      <c r="EF20" s="544"/>
      <c r="EG20" s="544"/>
      <c r="EH20" s="544"/>
      <c r="EI20" s="544"/>
      <c r="EJ20" s="544"/>
      <c r="EK20" s="544"/>
      <c r="EL20" s="544"/>
      <c r="EM20" s="544"/>
      <c r="EN20" s="544"/>
      <c r="EO20" s="544"/>
      <c r="EP20" s="544"/>
      <c r="EQ20" s="544"/>
      <c r="ER20" s="544"/>
      <c r="ES20" s="544"/>
      <c r="ET20" s="544"/>
      <c r="EU20" s="544"/>
      <c r="EV20" s="544"/>
      <c r="EW20" s="544"/>
      <c r="EX20" s="544"/>
      <c r="EY20" s="544"/>
      <c r="EZ20" s="544"/>
      <c r="FA20" s="544"/>
      <c r="FB20" s="544"/>
      <c r="FC20" s="544"/>
      <c r="FD20" s="544"/>
      <c r="FE20" s="544"/>
      <c r="FF20" s="544"/>
      <c r="FG20" s="544"/>
      <c r="FH20" s="544"/>
      <c r="FI20" s="544"/>
      <c r="FJ20" s="544"/>
      <c r="FK20" s="544"/>
      <c r="FL20" s="544"/>
      <c r="FM20" s="544"/>
      <c r="FN20" s="544"/>
      <c r="FO20" s="544"/>
      <c r="FP20" s="544"/>
      <c r="FQ20" s="544"/>
      <c r="FR20" s="544"/>
      <c r="FS20" s="544"/>
      <c r="FT20" s="544"/>
      <c r="FU20" s="544"/>
      <c r="FV20" s="544"/>
      <c r="FW20" s="544"/>
      <c r="FX20" s="544"/>
      <c r="FY20" s="544"/>
      <c r="FZ20" s="544"/>
      <c r="GA20" s="544"/>
      <c r="GB20" s="544"/>
      <c r="GC20" s="544"/>
      <c r="GD20" s="544"/>
      <c r="GE20" s="544"/>
      <c r="GF20" s="544"/>
      <c r="GG20" s="544"/>
      <c r="GH20" s="544"/>
      <c r="GI20" s="544"/>
      <c r="GJ20" s="544"/>
      <c r="GK20" s="544"/>
      <c r="GL20" s="544"/>
      <c r="GM20" s="544"/>
      <c r="GN20" s="544"/>
      <c r="GO20" s="544"/>
      <c r="GP20" s="544"/>
      <c r="GQ20" s="544"/>
      <c r="GR20" s="544"/>
      <c r="GS20" s="544"/>
      <c r="GT20" s="544"/>
      <c r="GU20" s="544"/>
      <c r="GV20" s="544"/>
      <c r="GW20" s="544"/>
      <c r="GX20" s="544"/>
      <c r="GY20" s="544"/>
      <c r="GZ20" s="544"/>
      <c r="HA20" s="544"/>
      <c r="HB20" s="544"/>
      <c r="HC20" s="544"/>
      <c r="HD20" s="544"/>
      <c r="HE20" s="544"/>
      <c r="HF20" s="544"/>
      <c r="HG20" s="544"/>
      <c r="HH20" s="544"/>
      <c r="HI20" s="544"/>
      <c r="HJ20" s="544"/>
      <c r="HK20" s="544"/>
      <c r="HL20" s="544"/>
      <c r="HM20" s="544"/>
      <c r="HN20" s="544"/>
      <c r="HO20" s="544"/>
      <c r="HP20" s="544"/>
      <c r="HQ20" s="544"/>
      <c r="HR20" s="544"/>
      <c r="HS20" s="544"/>
      <c r="HT20" s="544"/>
      <c r="HU20" s="544"/>
      <c r="HV20" s="544"/>
      <c r="HW20" s="544"/>
      <c r="HX20" s="544"/>
      <c r="HY20" s="544"/>
      <c r="HZ20" s="544"/>
      <c r="IA20" s="544"/>
      <c r="IB20" s="544"/>
      <c r="IC20" s="544"/>
      <c r="ID20" s="544"/>
      <c r="IE20" s="544"/>
      <c r="IF20" s="544"/>
      <c r="IG20" s="544"/>
      <c r="IH20" s="544"/>
      <c r="II20" s="544"/>
      <c r="IJ20" s="544"/>
      <c r="IK20" s="544"/>
      <c r="IL20" s="544"/>
      <c r="IM20" s="544"/>
      <c r="IN20" s="544"/>
      <c r="IO20" s="544"/>
      <c r="IP20" s="544"/>
      <c r="IQ20" s="544"/>
      <c r="IR20" s="544"/>
      <c r="IS20" s="544"/>
    </row>
    <row r="21" spans="1:253" s="545" customFormat="1">
      <c r="A21" s="215" t="s">
        <v>142</v>
      </c>
      <c r="B21" s="421">
        <f>'Sources and Uses Budget'!$C20</f>
        <v>2333588</v>
      </c>
      <c r="C21" s="421">
        <f>'Sources and Uses Budget'!$C20</f>
        <v>2333588</v>
      </c>
      <c r="D21" s="425">
        <f t="shared" si="0"/>
        <v>0</v>
      </c>
      <c r="E21" s="423"/>
      <c r="F21" s="422"/>
      <c r="G21" s="549"/>
      <c r="H21" s="544"/>
      <c r="I21" s="544"/>
      <c r="J21" s="544"/>
      <c r="K21" s="544"/>
      <c r="L21" s="544"/>
      <c r="M21" s="544"/>
      <c r="N21" s="544"/>
      <c r="O21" s="544"/>
      <c r="P21" s="544"/>
      <c r="Q21" s="544"/>
      <c r="R21" s="544"/>
      <c r="S21" s="544"/>
      <c r="T21" s="544"/>
      <c r="U21" s="544"/>
      <c r="V21" s="544"/>
      <c r="W21" s="544"/>
      <c r="X21" s="544"/>
      <c r="Y21" s="544"/>
      <c r="Z21" s="544"/>
      <c r="AA21" s="544"/>
      <c r="AB21" s="544"/>
      <c r="AC21" s="544"/>
      <c r="AD21" s="544"/>
      <c r="AE21" s="544"/>
      <c r="AF21" s="544"/>
      <c r="AG21" s="544"/>
      <c r="AH21" s="544"/>
      <c r="AI21" s="544"/>
      <c r="AJ21" s="544"/>
      <c r="AK21" s="544"/>
      <c r="AL21" s="544"/>
      <c r="AM21" s="544"/>
      <c r="AN21" s="544"/>
      <c r="AO21" s="544"/>
      <c r="AP21" s="544"/>
      <c r="AQ21" s="544"/>
      <c r="AR21" s="544"/>
      <c r="AS21" s="544"/>
      <c r="AT21" s="544"/>
      <c r="AU21" s="544"/>
      <c r="AV21" s="544"/>
      <c r="AW21" s="544"/>
      <c r="AX21" s="544"/>
      <c r="AY21" s="544"/>
      <c r="AZ21" s="544"/>
      <c r="BA21" s="544"/>
      <c r="BB21" s="544"/>
      <c r="BC21" s="544"/>
      <c r="BD21" s="544"/>
      <c r="BE21" s="544"/>
      <c r="BF21" s="544"/>
      <c r="BG21" s="544"/>
      <c r="BH21" s="544"/>
      <c r="BI21" s="544"/>
      <c r="BJ21" s="544"/>
      <c r="BK21" s="544"/>
      <c r="BL21" s="544"/>
      <c r="BM21" s="544"/>
      <c r="BN21" s="544"/>
      <c r="BO21" s="544"/>
      <c r="BP21" s="544"/>
      <c r="BQ21" s="544"/>
      <c r="BR21" s="544"/>
      <c r="BS21" s="544"/>
      <c r="BT21" s="544"/>
      <c r="BU21" s="544"/>
      <c r="BV21" s="544"/>
      <c r="BW21" s="544"/>
      <c r="BX21" s="544"/>
      <c r="BY21" s="544"/>
      <c r="BZ21" s="544"/>
      <c r="CA21" s="544"/>
      <c r="CB21" s="544"/>
      <c r="CC21" s="544"/>
      <c r="CD21" s="544"/>
      <c r="CE21" s="544"/>
      <c r="CF21" s="544"/>
      <c r="CG21" s="544"/>
      <c r="CH21" s="544"/>
      <c r="CI21" s="544"/>
      <c r="CJ21" s="544"/>
      <c r="CK21" s="544"/>
      <c r="CL21" s="544"/>
      <c r="CM21" s="544"/>
      <c r="CN21" s="544"/>
      <c r="CO21" s="544"/>
      <c r="CP21" s="544"/>
      <c r="CQ21" s="544"/>
      <c r="CR21" s="544"/>
      <c r="CS21" s="544"/>
      <c r="CT21" s="544"/>
      <c r="CU21" s="544"/>
      <c r="CV21" s="544"/>
      <c r="CW21" s="544"/>
      <c r="CX21" s="544"/>
      <c r="CY21" s="544"/>
      <c r="CZ21" s="544"/>
      <c r="DA21" s="544"/>
      <c r="DB21" s="544"/>
      <c r="DC21" s="544"/>
      <c r="DD21" s="544"/>
      <c r="DE21" s="544"/>
      <c r="DF21" s="544"/>
      <c r="DG21" s="544"/>
      <c r="DH21" s="544"/>
      <c r="DI21" s="544"/>
      <c r="DJ21" s="544"/>
      <c r="DK21" s="544"/>
      <c r="DL21" s="544"/>
      <c r="DM21" s="544"/>
      <c r="DN21" s="544"/>
      <c r="DO21" s="544"/>
      <c r="DP21" s="544"/>
      <c r="DQ21" s="544"/>
      <c r="DR21" s="544"/>
      <c r="DS21" s="544"/>
      <c r="DT21" s="544"/>
      <c r="DU21" s="544"/>
      <c r="DV21" s="544"/>
      <c r="DW21" s="544"/>
      <c r="DX21" s="544"/>
      <c r="DY21" s="544"/>
      <c r="DZ21" s="544"/>
      <c r="EA21" s="544"/>
      <c r="EB21" s="544"/>
      <c r="EC21" s="544"/>
      <c r="ED21" s="544"/>
      <c r="EE21" s="544"/>
      <c r="EF21" s="544"/>
      <c r="EG21" s="544"/>
      <c r="EH21" s="544"/>
      <c r="EI21" s="544"/>
      <c r="EJ21" s="544"/>
      <c r="EK21" s="544"/>
      <c r="EL21" s="544"/>
      <c r="EM21" s="544"/>
      <c r="EN21" s="544"/>
      <c r="EO21" s="544"/>
      <c r="EP21" s="544"/>
      <c r="EQ21" s="544"/>
      <c r="ER21" s="544"/>
      <c r="ES21" s="544"/>
      <c r="ET21" s="544"/>
      <c r="EU21" s="544"/>
      <c r="EV21" s="544"/>
      <c r="EW21" s="544"/>
      <c r="EX21" s="544"/>
      <c r="EY21" s="544"/>
      <c r="EZ21" s="544"/>
      <c r="FA21" s="544"/>
      <c r="FB21" s="544"/>
      <c r="FC21" s="544"/>
      <c r="FD21" s="544"/>
      <c r="FE21" s="544"/>
      <c r="FF21" s="544"/>
      <c r="FG21" s="544"/>
      <c r="FH21" s="544"/>
      <c r="FI21" s="544"/>
      <c r="FJ21" s="544"/>
      <c r="FK21" s="544"/>
      <c r="FL21" s="544"/>
      <c r="FM21" s="544"/>
      <c r="FN21" s="544"/>
      <c r="FO21" s="544"/>
      <c r="FP21" s="544"/>
      <c r="FQ21" s="544"/>
      <c r="FR21" s="544"/>
      <c r="FS21" s="544"/>
      <c r="FT21" s="544"/>
      <c r="FU21" s="544"/>
      <c r="FV21" s="544"/>
      <c r="FW21" s="544"/>
      <c r="FX21" s="544"/>
      <c r="FY21" s="544"/>
      <c r="FZ21" s="544"/>
      <c r="GA21" s="544"/>
      <c r="GB21" s="544"/>
      <c r="GC21" s="544"/>
      <c r="GD21" s="544"/>
      <c r="GE21" s="544"/>
      <c r="GF21" s="544"/>
      <c r="GG21" s="544"/>
      <c r="GH21" s="544"/>
      <c r="GI21" s="544"/>
      <c r="GJ21" s="544"/>
      <c r="GK21" s="544"/>
      <c r="GL21" s="544"/>
      <c r="GM21" s="544"/>
      <c r="GN21" s="544"/>
      <c r="GO21" s="544"/>
      <c r="GP21" s="544"/>
      <c r="GQ21" s="544"/>
      <c r="GR21" s="544"/>
      <c r="GS21" s="544"/>
      <c r="GT21" s="544"/>
      <c r="GU21" s="544"/>
      <c r="GV21" s="544"/>
      <c r="GW21" s="544"/>
      <c r="GX21" s="544"/>
      <c r="GY21" s="544"/>
      <c r="GZ21" s="544"/>
      <c r="HA21" s="544"/>
      <c r="HB21" s="544"/>
      <c r="HC21" s="544"/>
      <c r="HD21" s="544"/>
      <c r="HE21" s="544"/>
      <c r="HF21" s="544"/>
      <c r="HG21" s="544"/>
      <c r="HH21" s="544"/>
      <c r="HI21" s="544"/>
      <c r="HJ21" s="544"/>
      <c r="HK21" s="544"/>
      <c r="HL21" s="544"/>
      <c r="HM21" s="544"/>
      <c r="HN21" s="544"/>
      <c r="HO21" s="544"/>
      <c r="HP21" s="544"/>
      <c r="HQ21" s="544"/>
      <c r="HR21" s="544"/>
      <c r="HS21" s="544"/>
      <c r="HT21" s="544"/>
      <c r="HU21" s="544"/>
      <c r="HV21" s="544"/>
      <c r="HW21" s="544"/>
      <c r="HX21" s="544"/>
      <c r="HY21" s="544"/>
      <c r="HZ21" s="544"/>
      <c r="IA21" s="544"/>
      <c r="IB21" s="544"/>
      <c r="IC21" s="544"/>
      <c r="ID21" s="544"/>
      <c r="IE21" s="544"/>
      <c r="IF21" s="544"/>
      <c r="IG21" s="544"/>
      <c r="IH21" s="544"/>
      <c r="II21" s="544"/>
      <c r="IJ21" s="544"/>
      <c r="IK21" s="544"/>
      <c r="IL21" s="544"/>
      <c r="IM21" s="544"/>
      <c r="IN21" s="544"/>
      <c r="IO21" s="544"/>
      <c r="IP21" s="544"/>
      <c r="IQ21" s="544"/>
      <c r="IR21" s="544"/>
      <c r="IS21" s="544"/>
    </row>
    <row r="22" spans="1:253" s="545" customFormat="1">
      <c r="A22" s="215" t="s">
        <v>143</v>
      </c>
      <c r="B22" s="421">
        <f>'Sources and Uses Budget'!$C21</f>
        <v>0</v>
      </c>
      <c r="C22" s="421">
        <f>'Sources and Uses Budget'!$C21</f>
        <v>0</v>
      </c>
      <c r="D22" s="425">
        <f t="shared" si="0"/>
        <v>0</v>
      </c>
      <c r="E22" s="423"/>
      <c r="F22" s="422"/>
      <c r="G22" s="549"/>
      <c r="H22" s="544"/>
      <c r="I22" s="544"/>
      <c r="J22" s="544"/>
      <c r="K22" s="544"/>
      <c r="L22" s="544"/>
      <c r="M22" s="544"/>
      <c r="N22" s="544"/>
      <c r="O22" s="544"/>
      <c r="P22" s="544"/>
      <c r="Q22" s="544"/>
      <c r="R22" s="544"/>
      <c r="S22" s="544"/>
      <c r="T22" s="544"/>
      <c r="U22" s="544"/>
      <c r="V22" s="544"/>
      <c r="W22" s="544"/>
      <c r="X22" s="544"/>
      <c r="Y22" s="544"/>
      <c r="Z22" s="544"/>
      <c r="AA22" s="544"/>
      <c r="AB22" s="544"/>
      <c r="AC22" s="544"/>
      <c r="AD22" s="544"/>
      <c r="AE22" s="544"/>
      <c r="AF22" s="544"/>
      <c r="AG22" s="544"/>
      <c r="AH22" s="544"/>
      <c r="AI22" s="544"/>
      <c r="AJ22" s="544"/>
      <c r="AK22" s="544"/>
      <c r="AL22" s="544"/>
      <c r="AM22" s="544"/>
      <c r="AN22" s="544"/>
      <c r="AO22" s="544"/>
      <c r="AP22" s="544"/>
      <c r="AQ22" s="544"/>
      <c r="AR22" s="544"/>
      <c r="AS22" s="544"/>
      <c r="AT22" s="544"/>
      <c r="AU22" s="544"/>
      <c r="AV22" s="544"/>
      <c r="AW22" s="544"/>
      <c r="AX22" s="544"/>
      <c r="AY22" s="544"/>
      <c r="AZ22" s="544"/>
      <c r="BA22" s="544"/>
      <c r="BB22" s="544"/>
      <c r="BC22" s="544"/>
      <c r="BD22" s="544"/>
      <c r="BE22" s="544"/>
      <c r="BF22" s="544"/>
      <c r="BG22" s="544"/>
      <c r="BH22" s="544"/>
      <c r="BI22" s="544"/>
      <c r="BJ22" s="544"/>
      <c r="BK22" s="544"/>
      <c r="BL22" s="544"/>
      <c r="BM22" s="544"/>
      <c r="BN22" s="544"/>
      <c r="BO22" s="544"/>
      <c r="BP22" s="544"/>
      <c r="BQ22" s="544"/>
      <c r="BR22" s="544"/>
      <c r="BS22" s="544"/>
      <c r="BT22" s="544"/>
      <c r="BU22" s="544"/>
      <c r="BV22" s="544"/>
      <c r="BW22" s="544"/>
      <c r="BX22" s="544"/>
      <c r="BY22" s="544"/>
      <c r="BZ22" s="544"/>
      <c r="CA22" s="544"/>
      <c r="CB22" s="544"/>
      <c r="CC22" s="544"/>
      <c r="CD22" s="544"/>
      <c r="CE22" s="544"/>
      <c r="CF22" s="544"/>
      <c r="CG22" s="544"/>
      <c r="CH22" s="544"/>
      <c r="CI22" s="544"/>
      <c r="CJ22" s="544"/>
      <c r="CK22" s="544"/>
      <c r="CL22" s="544"/>
      <c r="CM22" s="544"/>
      <c r="CN22" s="544"/>
      <c r="CO22" s="544"/>
      <c r="CP22" s="544"/>
      <c r="CQ22" s="544"/>
      <c r="CR22" s="544"/>
      <c r="CS22" s="544"/>
      <c r="CT22" s="544"/>
      <c r="CU22" s="544"/>
      <c r="CV22" s="544"/>
      <c r="CW22" s="544"/>
      <c r="CX22" s="544"/>
      <c r="CY22" s="544"/>
      <c r="CZ22" s="544"/>
      <c r="DA22" s="544"/>
      <c r="DB22" s="544"/>
      <c r="DC22" s="544"/>
      <c r="DD22" s="544"/>
      <c r="DE22" s="544"/>
      <c r="DF22" s="544"/>
      <c r="DG22" s="544"/>
      <c r="DH22" s="544"/>
      <c r="DI22" s="544"/>
      <c r="DJ22" s="544"/>
      <c r="DK22" s="544"/>
      <c r="DL22" s="544"/>
      <c r="DM22" s="544"/>
      <c r="DN22" s="544"/>
      <c r="DO22" s="544"/>
      <c r="DP22" s="544"/>
      <c r="DQ22" s="544"/>
      <c r="DR22" s="544"/>
      <c r="DS22" s="544"/>
      <c r="DT22" s="544"/>
      <c r="DU22" s="544"/>
      <c r="DV22" s="544"/>
      <c r="DW22" s="544"/>
      <c r="DX22" s="544"/>
      <c r="DY22" s="544"/>
      <c r="DZ22" s="544"/>
      <c r="EA22" s="544"/>
      <c r="EB22" s="544"/>
      <c r="EC22" s="544"/>
      <c r="ED22" s="544"/>
      <c r="EE22" s="544"/>
      <c r="EF22" s="544"/>
      <c r="EG22" s="544"/>
      <c r="EH22" s="544"/>
      <c r="EI22" s="544"/>
      <c r="EJ22" s="544"/>
      <c r="EK22" s="544"/>
      <c r="EL22" s="544"/>
      <c r="EM22" s="544"/>
      <c r="EN22" s="544"/>
      <c r="EO22" s="544"/>
      <c r="EP22" s="544"/>
      <c r="EQ22" s="544"/>
      <c r="ER22" s="544"/>
      <c r="ES22" s="544"/>
      <c r="ET22" s="544"/>
      <c r="EU22" s="544"/>
      <c r="EV22" s="544"/>
      <c r="EW22" s="544"/>
      <c r="EX22" s="544"/>
      <c r="EY22" s="544"/>
      <c r="EZ22" s="544"/>
      <c r="FA22" s="544"/>
      <c r="FB22" s="544"/>
      <c r="FC22" s="544"/>
      <c r="FD22" s="544"/>
      <c r="FE22" s="544"/>
      <c r="FF22" s="544"/>
      <c r="FG22" s="544"/>
      <c r="FH22" s="544"/>
      <c r="FI22" s="544"/>
      <c r="FJ22" s="544"/>
      <c r="FK22" s="544"/>
      <c r="FL22" s="544"/>
      <c r="FM22" s="544"/>
      <c r="FN22" s="544"/>
      <c r="FO22" s="544"/>
      <c r="FP22" s="544"/>
      <c r="FQ22" s="544"/>
      <c r="FR22" s="544"/>
      <c r="FS22" s="544"/>
      <c r="FT22" s="544"/>
      <c r="FU22" s="544"/>
      <c r="FV22" s="544"/>
      <c r="FW22" s="544"/>
      <c r="FX22" s="544"/>
      <c r="FY22" s="544"/>
      <c r="FZ22" s="544"/>
      <c r="GA22" s="544"/>
      <c r="GB22" s="544"/>
      <c r="GC22" s="544"/>
      <c r="GD22" s="544"/>
      <c r="GE22" s="544"/>
      <c r="GF22" s="544"/>
      <c r="GG22" s="544"/>
      <c r="GH22" s="544"/>
      <c r="GI22" s="544"/>
      <c r="GJ22" s="544"/>
      <c r="GK22" s="544"/>
      <c r="GL22" s="544"/>
      <c r="GM22" s="544"/>
      <c r="GN22" s="544"/>
      <c r="GO22" s="544"/>
      <c r="GP22" s="544"/>
      <c r="GQ22" s="544"/>
      <c r="GR22" s="544"/>
      <c r="GS22" s="544"/>
      <c r="GT22" s="544"/>
      <c r="GU22" s="544"/>
      <c r="GV22" s="544"/>
      <c r="GW22" s="544"/>
      <c r="GX22" s="544"/>
      <c r="GY22" s="544"/>
      <c r="GZ22" s="544"/>
      <c r="HA22" s="544"/>
      <c r="HB22" s="544"/>
      <c r="HC22" s="544"/>
      <c r="HD22" s="544"/>
      <c r="HE22" s="544"/>
      <c r="HF22" s="544"/>
      <c r="HG22" s="544"/>
      <c r="HH22" s="544"/>
      <c r="HI22" s="544"/>
      <c r="HJ22" s="544"/>
      <c r="HK22" s="544"/>
      <c r="HL22" s="544"/>
      <c r="HM22" s="544"/>
      <c r="HN22" s="544"/>
      <c r="HO22" s="544"/>
      <c r="HP22" s="544"/>
      <c r="HQ22" s="544"/>
      <c r="HR22" s="544"/>
      <c r="HS22" s="544"/>
      <c r="HT22" s="544"/>
      <c r="HU22" s="544"/>
      <c r="HV22" s="544"/>
      <c r="HW22" s="544"/>
      <c r="HX22" s="544"/>
      <c r="HY22" s="544"/>
      <c r="HZ22" s="544"/>
      <c r="IA22" s="544"/>
      <c r="IB22" s="544"/>
      <c r="IC22" s="544"/>
      <c r="ID22" s="544"/>
      <c r="IE22" s="544"/>
      <c r="IF22" s="544"/>
      <c r="IG22" s="544"/>
      <c r="IH22" s="544"/>
      <c r="II22" s="544"/>
      <c r="IJ22" s="544"/>
      <c r="IK22" s="544"/>
      <c r="IL22" s="544"/>
      <c r="IM22" s="544"/>
      <c r="IN22" s="544"/>
      <c r="IO22" s="544"/>
      <c r="IP22" s="544"/>
      <c r="IQ22" s="544"/>
      <c r="IR22" s="544"/>
      <c r="IS22" s="544"/>
    </row>
    <row r="23" spans="1:253" s="545" customFormat="1">
      <c r="A23" s="215" t="s">
        <v>144</v>
      </c>
      <c r="B23" s="421">
        <f>'Sources and Uses Budget'!$C22</f>
        <v>0</v>
      </c>
      <c r="C23" s="421">
        <f>'Sources and Uses Budget'!$C22</f>
        <v>0</v>
      </c>
      <c r="D23" s="425">
        <f t="shared" si="0"/>
        <v>0</v>
      </c>
      <c r="E23" s="423"/>
      <c r="F23" s="422"/>
      <c r="G23" s="549"/>
      <c r="H23" s="544"/>
      <c r="I23" s="544"/>
      <c r="J23" s="544"/>
      <c r="K23" s="544"/>
      <c r="L23" s="544"/>
      <c r="M23" s="544"/>
      <c r="N23" s="544"/>
      <c r="O23" s="544"/>
      <c r="P23" s="544"/>
      <c r="Q23" s="544"/>
      <c r="R23" s="544"/>
      <c r="S23" s="544"/>
      <c r="T23" s="544"/>
      <c r="U23" s="544"/>
      <c r="V23" s="544"/>
      <c r="W23" s="544"/>
      <c r="X23" s="544"/>
      <c r="Y23" s="544"/>
      <c r="Z23" s="544"/>
      <c r="AA23" s="544"/>
      <c r="AB23" s="544"/>
      <c r="AC23" s="544"/>
      <c r="AD23" s="544"/>
      <c r="AE23" s="544"/>
      <c r="AF23" s="544"/>
      <c r="AG23" s="544"/>
      <c r="AH23" s="544"/>
      <c r="AI23" s="544"/>
      <c r="AJ23" s="544"/>
      <c r="AK23" s="544"/>
      <c r="AL23" s="544"/>
      <c r="AM23" s="544"/>
      <c r="AN23" s="544"/>
      <c r="AO23" s="544"/>
      <c r="AP23" s="544"/>
      <c r="AQ23" s="544"/>
      <c r="AR23" s="544"/>
      <c r="AS23" s="544"/>
      <c r="AT23" s="544"/>
      <c r="AU23" s="544"/>
      <c r="AV23" s="544"/>
      <c r="AW23" s="544"/>
      <c r="AX23" s="544"/>
      <c r="AY23" s="544"/>
      <c r="AZ23" s="544"/>
      <c r="BA23" s="544"/>
      <c r="BB23" s="544"/>
      <c r="BC23" s="544"/>
      <c r="BD23" s="544"/>
      <c r="BE23" s="544"/>
      <c r="BF23" s="544"/>
      <c r="BG23" s="544"/>
      <c r="BH23" s="544"/>
      <c r="BI23" s="544"/>
      <c r="BJ23" s="544"/>
      <c r="BK23" s="544"/>
      <c r="BL23" s="544"/>
      <c r="BM23" s="544"/>
      <c r="BN23" s="544"/>
      <c r="BO23" s="544"/>
      <c r="BP23" s="544"/>
      <c r="BQ23" s="544"/>
      <c r="BR23" s="544"/>
      <c r="BS23" s="544"/>
      <c r="BT23" s="544"/>
      <c r="BU23" s="544"/>
      <c r="BV23" s="544"/>
      <c r="BW23" s="544"/>
      <c r="BX23" s="544"/>
      <c r="BY23" s="544"/>
      <c r="BZ23" s="544"/>
      <c r="CA23" s="544"/>
      <c r="CB23" s="544"/>
      <c r="CC23" s="544"/>
      <c r="CD23" s="544"/>
      <c r="CE23" s="544"/>
      <c r="CF23" s="544"/>
      <c r="CG23" s="544"/>
      <c r="CH23" s="544"/>
      <c r="CI23" s="544"/>
      <c r="CJ23" s="544"/>
      <c r="CK23" s="544"/>
      <c r="CL23" s="544"/>
      <c r="CM23" s="544"/>
      <c r="CN23" s="544"/>
      <c r="CO23" s="544"/>
      <c r="CP23" s="544"/>
      <c r="CQ23" s="544"/>
      <c r="CR23" s="544"/>
      <c r="CS23" s="544"/>
      <c r="CT23" s="544"/>
      <c r="CU23" s="544"/>
      <c r="CV23" s="544"/>
      <c r="CW23" s="544"/>
      <c r="CX23" s="544"/>
      <c r="CY23" s="544"/>
      <c r="CZ23" s="544"/>
      <c r="DA23" s="544"/>
      <c r="DB23" s="544"/>
      <c r="DC23" s="544"/>
      <c r="DD23" s="544"/>
      <c r="DE23" s="544"/>
      <c r="DF23" s="544"/>
      <c r="DG23" s="544"/>
      <c r="DH23" s="544"/>
      <c r="DI23" s="544"/>
      <c r="DJ23" s="544"/>
      <c r="DK23" s="544"/>
      <c r="DL23" s="544"/>
      <c r="DM23" s="544"/>
      <c r="DN23" s="544"/>
      <c r="DO23" s="544"/>
      <c r="DP23" s="544"/>
      <c r="DQ23" s="544"/>
      <c r="DR23" s="544"/>
      <c r="DS23" s="544"/>
      <c r="DT23" s="544"/>
      <c r="DU23" s="544"/>
      <c r="DV23" s="544"/>
      <c r="DW23" s="544"/>
      <c r="DX23" s="544"/>
      <c r="DY23" s="544"/>
      <c r="DZ23" s="544"/>
      <c r="EA23" s="544"/>
      <c r="EB23" s="544"/>
      <c r="EC23" s="544"/>
      <c r="ED23" s="544"/>
      <c r="EE23" s="544"/>
      <c r="EF23" s="544"/>
      <c r="EG23" s="544"/>
      <c r="EH23" s="544"/>
      <c r="EI23" s="544"/>
      <c r="EJ23" s="544"/>
      <c r="EK23" s="544"/>
      <c r="EL23" s="544"/>
      <c r="EM23" s="544"/>
      <c r="EN23" s="544"/>
      <c r="EO23" s="544"/>
      <c r="EP23" s="544"/>
      <c r="EQ23" s="544"/>
      <c r="ER23" s="544"/>
      <c r="ES23" s="544"/>
      <c r="ET23" s="544"/>
      <c r="EU23" s="544"/>
      <c r="EV23" s="544"/>
      <c r="EW23" s="544"/>
      <c r="EX23" s="544"/>
      <c r="EY23" s="544"/>
      <c r="EZ23" s="544"/>
      <c r="FA23" s="544"/>
      <c r="FB23" s="544"/>
      <c r="FC23" s="544"/>
      <c r="FD23" s="544"/>
      <c r="FE23" s="544"/>
      <c r="FF23" s="544"/>
      <c r="FG23" s="544"/>
      <c r="FH23" s="544"/>
      <c r="FI23" s="544"/>
      <c r="FJ23" s="544"/>
      <c r="FK23" s="544"/>
      <c r="FL23" s="544"/>
      <c r="FM23" s="544"/>
      <c r="FN23" s="544"/>
      <c r="FO23" s="544"/>
      <c r="FP23" s="544"/>
      <c r="FQ23" s="544"/>
      <c r="FR23" s="544"/>
      <c r="FS23" s="544"/>
      <c r="FT23" s="544"/>
      <c r="FU23" s="544"/>
      <c r="FV23" s="544"/>
      <c r="FW23" s="544"/>
      <c r="FX23" s="544"/>
      <c r="FY23" s="544"/>
      <c r="FZ23" s="544"/>
      <c r="GA23" s="544"/>
      <c r="GB23" s="544"/>
      <c r="GC23" s="544"/>
      <c r="GD23" s="544"/>
      <c r="GE23" s="544"/>
      <c r="GF23" s="544"/>
      <c r="GG23" s="544"/>
      <c r="GH23" s="544"/>
      <c r="GI23" s="544"/>
      <c r="GJ23" s="544"/>
      <c r="GK23" s="544"/>
      <c r="GL23" s="544"/>
      <c r="GM23" s="544"/>
      <c r="GN23" s="544"/>
      <c r="GO23" s="544"/>
      <c r="GP23" s="544"/>
      <c r="GQ23" s="544"/>
      <c r="GR23" s="544"/>
      <c r="GS23" s="544"/>
      <c r="GT23" s="544"/>
      <c r="GU23" s="544"/>
      <c r="GV23" s="544"/>
      <c r="GW23" s="544"/>
      <c r="GX23" s="544"/>
      <c r="GY23" s="544"/>
      <c r="GZ23" s="544"/>
      <c r="HA23" s="544"/>
      <c r="HB23" s="544"/>
      <c r="HC23" s="544"/>
      <c r="HD23" s="544"/>
      <c r="HE23" s="544"/>
      <c r="HF23" s="544"/>
      <c r="HG23" s="544"/>
      <c r="HH23" s="544"/>
      <c r="HI23" s="544"/>
      <c r="HJ23" s="544"/>
      <c r="HK23" s="544"/>
      <c r="HL23" s="544"/>
      <c r="HM23" s="544"/>
      <c r="HN23" s="544"/>
      <c r="HO23" s="544"/>
      <c r="HP23" s="544"/>
      <c r="HQ23" s="544"/>
      <c r="HR23" s="544"/>
      <c r="HS23" s="544"/>
      <c r="HT23" s="544"/>
      <c r="HU23" s="544"/>
      <c r="HV23" s="544"/>
      <c r="HW23" s="544"/>
      <c r="HX23" s="544"/>
      <c r="HY23" s="544"/>
      <c r="HZ23" s="544"/>
      <c r="IA23" s="544"/>
      <c r="IB23" s="544"/>
      <c r="IC23" s="544"/>
      <c r="ID23" s="544"/>
      <c r="IE23" s="544"/>
      <c r="IF23" s="544"/>
      <c r="IG23" s="544"/>
      <c r="IH23" s="544"/>
      <c r="II23" s="544"/>
      <c r="IJ23" s="544"/>
      <c r="IK23" s="544"/>
      <c r="IL23" s="544"/>
      <c r="IM23" s="544"/>
      <c r="IN23" s="544"/>
      <c r="IO23" s="544"/>
      <c r="IP23" s="544"/>
      <c r="IQ23" s="544"/>
      <c r="IR23" s="544"/>
      <c r="IS23" s="544"/>
    </row>
    <row r="24" spans="1:253" s="545" customFormat="1">
      <c r="A24" s="215" t="s">
        <v>145</v>
      </c>
      <c r="B24" s="421">
        <f>'Sources and Uses Budget'!$C23</f>
        <v>335453</v>
      </c>
      <c r="C24" s="421">
        <f>'Sources and Uses Budget'!$C23</f>
        <v>335453</v>
      </c>
      <c r="D24" s="425">
        <f t="shared" si="0"/>
        <v>0</v>
      </c>
      <c r="E24" s="423"/>
      <c r="F24" s="422"/>
      <c r="G24" s="549"/>
      <c r="H24" s="544"/>
      <c r="I24" s="544"/>
      <c r="J24" s="544"/>
      <c r="K24" s="544"/>
      <c r="L24" s="544"/>
      <c r="M24" s="544"/>
      <c r="N24" s="544"/>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c r="BA24" s="544"/>
      <c r="BB24" s="544"/>
      <c r="BC24" s="544"/>
      <c r="BD24" s="544"/>
      <c r="BE24" s="544"/>
      <c r="BF24" s="544"/>
      <c r="BG24" s="544"/>
      <c r="BH24" s="544"/>
      <c r="BI24" s="544"/>
      <c r="BJ24" s="544"/>
      <c r="BK24" s="544"/>
      <c r="BL24" s="544"/>
      <c r="BM24" s="544"/>
      <c r="BN24" s="544"/>
      <c r="BO24" s="544"/>
      <c r="BP24" s="544"/>
      <c r="BQ24" s="544"/>
      <c r="BR24" s="544"/>
      <c r="BS24" s="544"/>
      <c r="BT24" s="544"/>
      <c r="BU24" s="544"/>
      <c r="BV24" s="544"/>
      <c r="BW24" s="544"/>
      <c r="BX24" s="544"/>
      <c r="BY24" s="544"/>
      <c r="BZ24" s="544"/>
      <c r="CA24" s="544"/>
      <c r="CB24" s="544"/>
      <c r="CC24" s="544"/>
      <c r="CD24" s="544"/>
      <c r="CE24" s="544"/>
      <c r="CF24" s="544"/>
      <c r="CG24" s="544"/>
      <c r="CH24" s="544"/>
      <c r="CI24" s="544"/>
      <c r="CJ24" s="544"/>
      <c r="CK24" s="544"/>
      <c r="CL24" s="544"/>
      <c r="CM24" s="544"/>
      <c r="CN24" s="544"/>
      <c r="CO24" s="544"/>
      <c r="CP24" s="544"/>
      <c r="CQ24" s="544"/>
      <c r="CR24" s="544"/>
      <c r="CS24" s="544"/>
      <c r="CT24" s="544"/>
      <c r="CU24" s="544"/>
      <c r="CV24" s="544"/>
      <c r="CW24" s="544"/>
      <c r="CX24" s="544"/>
      <c r="CY24" s="544"/>
      <c r="CZ24" s="544"/>
      <c r="DA24" s="544"/>
      <c r="DB24" s="544"/>
      <c r="DC24" s="544"/>
      <c r="DD24" s="544"/>
      <c r="DE24" s="544"/>
      <c r="DF24" s="544"/>
      <c r="DG24" s="544"/>
      <c r="DH24" s="544"/>
      <c r="DI24" s="544"/>
      <c r="DJ24" s="544"/>
      <c r="DK24" s="544"/>
      <c r="DL24" s="544"/>
      <c r="DM24" s="544"/>
      <c r="DN24" s="544"/>
      <c r="DO24" s="544"/>
      <c r="DP24" s="544"/>
      <c r="DQ24" s="544"/>
      <c r="DR24" s="544"/>
      <c r="DS24" s="544"/>
      <c r="DT24" s="544"/>
      <c r="DU24" s="544"/>
      <c r="DV24" s="544"/>
      <c r="DW24" s="544"/>
      <c r="DX24" s="544"/>
      <c r="DY24" s="544"/>
      <c r="DZ24" s="544"/>
      <c r="EA24" s="544"/>
      <c r="EB24" s="544"/>
      <c r="EC24" s="544"/>
      <c r="ED24" s="544"/>
      <c r="EE24" s="544"/>
      <c r="EF24" s="544"/>
      <c r="EG24" s="544"/>
      <c r="EH24" s="544"/>
      <c r="EI24" s="544"/>
      <c r="EJ24" s="544"/>
      <c r="EK24" s="544"/>
      <c r="EL24" s="544"/>
      <c r="EM24" s="544"/>
      <c r="EN24" s="544"/>
      <c r="EO24" s="544"/>
      <c r="EP24" s="544"/>
      <c r="EQ24" s="544"/>
      <c r="ER24" s="544"/>
      <c r="ES24" s="544"/>
      <c r="ET24" s="544"/>
      <c r="EU24" s="544"/>
      <c r="EV24" s="544"/>
      <c r="EW24" s="544"/>
      <c r="EX24" s="544"/>
      <c r="EY24" s="544"/>
      <c r="EZ24" s="544"/>
      <c r="FA24" s="544"/>
      <c r="FB24" s="544"/>
      <c r="FC24" s="544"/>
      <c r="FD24" s="544"/>
      <c r="FE24" s="544"/>
      <c r="FF24" s="544"/>
      <c r="FG24" s="544"/>
      <c r="FH24" s="544"/>
      <c r="FI24" s="544"/>
      <c r="FJ24" s="544"/>
      <c r="FK24" s="544"/>
      <c r="FL24" s="544"/>
      <c r="FM24" s="544"/>
      <c r="FN24" s="544"/>
      <c r="FO24" s="544"/>
      <c r="FP24" s="544"/>
      <c r="FQ24" s="544"/>
      <c r="FR24" s="544"/>
      <c r="FS24" s="544"/>
      <c r="FT24" s="544"/>
      <c r="FU24" s="544"/>
      <c r="FV24" s="544"/>
      <c r="FW24" s="544"/>
      <c r="FX24" s="544"/>
      <c r="FY24" s="544"/>
      <c r="FZ24" s="544"/>
      <c r="GA24" s="544"/>
      <c r="GB24" s="544"/>
      <c r="GC24" s="544"/>
      <c r="GD24" s="544"/>
      <c r="GE24" s="544"/>
      <c r="GF24" s="544"/>
      <c r="GG24" s="544"/>
      <c r="GH24" s="544"/>
      <c r="GI24" s="544"/>
      <c r="GJ24" s="544"/>
      <c r="GK24" s="544"/>
      <c r="GL24" s="544"/>
      <c r="GM24" s="544"/>
      <c r="GN24" s="544"/>
      <c r="GO24" s="544"/>
      <c r="GP24" s="544"/>
      <c r="GQ24" s="544"/>
      <c r="GR24" s="544"/>
      <c r="GS24" s="544"/>
      <c r="GT24" s="544"/>
      <c r="GU24" s="544"/>
      <c r="GV24" s="544"/>
      <c r="GW24" s="544"/>
      <c r="GX24" s="544"/>
      <c r="GY24" s="544"/>
      <c r="GZ24" s="544"/>
      <c r="HA24" s="544"/>
      <c r="HB24" s="544"/>
      <c r="HC24" s="544"/>
      <c r="HD24" s="544"/>
      <c r="HE24" s="544"/>
      <c r="HF24" s="544"/>
      <c r="HG24" s="544"/>
      <c r="HH24" s="544"/>
      <c r="HI24" s="544"/>
      <c r="HJ24" s="544"/>
      <c r="HK24" s="544"/>
      <c r="HL24" s="544"/>
      <c r="HM24" s="544"/>
      <c r="HN24" s="544"/>
      <c r="HO24" s="544"/>
      <c r="HP24" s="544"/>
      <c r="HQ24" s="544"/>
      <c r="HR24" s="544"/>
      <c r="HS24" s="544"/>
      <c r="HT24" s="544"/>
      <c r="HU24" s="544"/>
      <c r="HV24" s="544"/>
      <c r="HW24" s="544"/>
      <c r="HX24" s="544"/>
      <c r="HY24" s="544"/>
      <c r="HZ24" s="544"/>
      <c r="IA24" s="544"/>
      <c r="IB24" s="544"/>
      <c r="IC24" s="544"/>
      <c r="ID24" s="544"/>
      <c r="IE24" s="544"/>
      <c r="IF24" s="544"/>
      <c r="IG24" s="544"/>
      <c r="IH24" s="544"/>
      <c r="II24" s="544"/>
      <c r="IJ24" s="544"/>
      <c r="IK24" s="544"/>
      <c r="IL24" s="544"/>
      <c r="IM24" s="544"/>
      <c r="IN24" s="544"/>
      <c r="IO24" s="544"/>
      <c r="IP24" s="544"/>
      <c r="IQ24" s="544"/>
      <c r="IR24" s="544"/>
      <c r="IS24" s="544"/>
    </row>
    <row r="25" spans="1:253" s="545" customFormat="1">
      <c r="A25" s="856" t="s">
        <v>1943</v>
      </c>
      <c r="B25" s="421">
        <f>'Sources and Uses Budget'!$C24</f>
        <v>0</v>
      </c>
      <c r="C25" s="421">
        <f>'Sources and Uses Budget'!$C24</f>
        <v>0</v>
      </c>
      <c r="D25" s="425">
        <f t="shared" si="0"/>
        <v>0</v>
      </c>
      <c r="E25" s="423"/>
      <c r="F25" s="422"/>
      <c r="G25" s="549"/>
      <c r="H25" s="544"/>
      <c r="I25" s="544"/>
      <c r="J25" s="544"/>
      <c r="K25" s="544"/>
      <c r="L25" s="544"/>
      <c r="M25" s="544"/>
      <c r="N25" s="544"/>
      <c r="O25" s="544"/>
      <c r="P25" s="544"/>
      <c r="Q25" s="544"/>
      <c r="R25" s="544"/>
      <c r="S25" s="544"/>
      <c r="T25" s="544"/>
      <c r="U25" s="544"/>
      <c r="V25" s="544"/>
      <c r="W25" s="544"/>
      <c r="X25" s="544"/>
      <c r="Y25" s="544"/>
      <c r="Z25" s="544"/>
      <c r="AA25" s="544"/>
      <c r="AB25" s="544"/>
      <c r="AC25" s="544"/>
      <c r="AD25" s="544"/>
      <c r="AE25" s="544"/>
      <c r="AF25" s="544"/>
      <c r="AG25" s="544"/>
      <c r="AH25" s="544"/>
      <c r="AI25" s="544"/>
      <c r="AJ25" s="544"/>
      <c r="AK25" s="544"/>
      <c r="AL25" s="544"/>
      <c r="AM25" s="544"/>
      <c r="AN25" s="544"/>
      <c r="AO25" s="544"/>
      <c r="AP25" s="544"/>
      <c r="AQ25" s="544"/>
      <c r="AR25" s="544"/>
      <c r="AS25" s="544"/>
      <c r="AT25" s="544"/>
      <c r="AU25" s="544"/>
      <c r="AV25" s="544"/>
      <c r="AW25" s="544"/>
      <c r="AX25" s="544"/>
      <c r="AY25" s="544"/>
      <c r="AZ25" s="544"/>
      <c r="BA25" s="544"/>
      <c r="BB25" s="544"/>
      <c r="BC25" s="544"/>
      <c r="BD25" s="544"/>
      <c r="BE25" s="544"/>
      <c r="BF25" s="544"/>
      <c r="BG25" s="544"/>
      <c r="BH25" s="544"/>
      <c r="BI25" s="544"/>
      <c r="BJ25" s="544"/>
      <c r="BK25" s="544"/>
      <c r="BL25" s="544"/>
      <c r="BM25" s="544"/>
      <c r="BN25" s="544"/>
      <c r="BO25" s="544"/>
      <c r="BP25" s="544"/>
      <c r="BQ25" s="544"/>
      <c r="BR25" s="544"/>
      <c r="BS25" s="544"/>
      <c r="BT25" s="544"/>
      <c r="BU25" s="544"/>
      <c r="BV25" s="544"/>
      <c r="BW25" s="544"/>
      <c r="BX25" s="544"/>
      <c r="BY25" s="544"/>
      <c r="BZ25" s="544"/>
      <c r="CA25" s="544"/>
      <c r="CB25" s="544"/>
      <c r="CC25" s="544"/>
      <c r="CD25" s="544"/>
      <c r="CE25" s="544"/>
      <c r="CF25" s="544"/>
      <c r="CG25" s="544"/>
      <c r="CH25" s="544"/>
      <c r="CI25" s="544"/>
      <c r="CJ25" s="544"/>
      <c r="CK25" s="544"/>
      <c r="CL25" s="544"/>
      <c r="CM25" s="544"/>
      <c r="CN25" s="544"/>
      <c r="CO25" s="544"/>
      <c r="CP25" s="544"/>
      <c r="CQ25" s="544"/>
      <c r="CR25" s="544"/>
      <c r="CS25" s="544"/>
      <c r="CT25" s="544"/>
      <c r="CU25" s="544"/>
      <c r="CV25" s="544"/>
      <c r="CW25" s="544"/>
      <c r="CX25" s="544"/>
      <c r="CY25" s="544"/>
      <c r="CZ25" s="544"/>
      <c r="DA25" s="544"/>
      <c r="DB25" s="544"/>
      <c r="DC25" s="544"/>
      <c r="DD25" s="544"/>
      <c r="DE25" s="544"/>
      <c r="DF25" s="544"/>
      <c r="DG25" s="544"/>
      <c r="DH25" s="544"/>
      <c r="DI25" s="544"/>
      <c r="DJ25" s="544"/>
      <c r="DK25" s="544"/>
      <c r="DL25" s="544"/>
      <c r="DM25" s="544"/>
      <c r="DN25" s="544"/>
      <c r="DO25" s="544"/>
      <c r="DP25" s="544"/>
      <c r="DQ25" s="544"/>
      <c r="DR25" s="544"/>
      <c r="DS25" s="544"/>
      <c r="DT25" s="544"/>
      <c r="DU25" s="544"/>
      <c r="DV25" s="544"/>
      <c r="DW25" s="544"/>
      <c r="DX25" s="544"/>
      <c r="DY25" s="544"/>
      <c r="DZ25" s="544"/>
      <c r="EA25" s="544"/>
      <c r="EB25" s="544"/>
      <c r="EC25" s="544"/>
      <c r="ED25" s="544"/>
      <c r="EE25" s="544"/>
      <c r="EF25" s="544"/>
      <c r="EG25" s="544"/>
      <c r="EH25" s="544"/>
      <c r="EI25" s="544"/>
      <c r="EJ25" s="544"/>
      <c r="EK25" s="544"/>
      <c r="EL25" s="544"/>
      <c r="EM25" s="544"/>
      <c r="EN25" s="544"/>
      <c r="EO25" s="544"/>
      <c r="EP25" s="544"/>
      <c r="EQ25" s="544"/>
      <c r="ER25" s="544"/>
      <c r="ES25" s="544"/>
      <c r="ET25" s="544"/>
      <c r="EU25" s="544"/>
      <c r="EV25" s="544"/>
      <c r="EW25" s="544"/>
      <c r="EX25" s="544"/>
      <c r="EY25" s="544"/>
      <c r="EZ25" s="544"/>
      <c r="FA25" s="544"/>
      <c r="FB25" s="544"/>
      <c r="FC25" s="544"/>
      <c r="FD25" s="544"/>
      <c r="FE25" s="544"/>
      <c r="FF25" s="544"/>
      <c r="FG25" s="544"/>
      <c r="FH25" s="544"/>
      <c r="FI25" s="544"/>
      <c r="FJ25" s="544"/>
      <c r="FK25" s="544"/>
      <c r="FL25" s="544"/>
      <c r="FM25" s="544"/>
      <c r="FN25" s="544"/>
      <c r="FO25" s="544"/>
      <c r="FP25" s="544"/>
      <c r="FQ25" s="544"/>
      <c r="FR25" s="544"/>
      <c r="FS25" s="544"/>
      <c r="FT25" s="544"/>
      <c r="FU25" s="544"/>
      <c r="FV25" s="544"/>
      <c r="FW25" s="544"/>
      <c r="FX25" s="544"/>
      <c r="FY25" s="544"/>
      <c r="FZ25" s="544"/>
      <c r="GA25" s="544"/>
      <c r="GB25" s="544"/>
      <c r="GC25" s="544"/>
      <c r="GD25" s="544"/>
      <c r="GE25" s="544"/>
      <c r="GF25" s="544"/>
      <c r="GG25" s="544"/>
      <c r="GH25" s="544"/>
      <c r="GI25" s="544"/>
      <c r="GJ25" s="544"/>
      <c r="GK25" s="544"/>
      <c r="GL25" s="544"/>
      <c r="GM25" s="544"/>
      <c r="GN25" s="544"/>
      <c r="GO25" s="544"/>
      <c r="GP25" s="544"/>
      <c r="GQ25" s="544"/>
      <c r="GR25" s="544"/>
      <c r="GS25" s="544"/>
      <c r="GT25" s="544"/>
      <c r="GU25" s="544"/>
      <c r="GV25" s="544"/>
      <c r="GW25" s="544"/>
      <c r="GX25" s="544"/>
      <c r="GY25" s="544"/>
      <c r="GZ25" s="544"/>
      <c r="HA25" s="544"/>
      <c r="HB25" s="544"/>
      <c r="HC25" s="544"/>
      <c r="HD25" s="544"/>
      <c r="HE25" s="544"/>
      <c r="HF25" s="544"/>
      <c r="HG25" s="544"/>
      <c r="HH25" s="544"/>
      <c r="HI25" s="544"/>
      <c r="HJ25" s="544"/>
      <c r="HK25" s="544"/>
      <c r="HL25" s="544"/>
      <c r="HM25" s="544"/>
      <c r="HN25" s="544"/>
      <c r="HO25" s="544"/>
      <c r="HP25" s="544"/>
      <c r="HQ25" s="544"/>
      <c r="HR25" s="544"/>
      <c r="HS25" s="544"/>
      <c r="HT25" s="544"/>
      <c r="HU25" s="544"/>
      <c r="HV25" s="544"/>
      <c r="HW25" s="544"/>
      <c r="HX25" s="544"/>
      <c r="HY25" s="544"/>
      <c r="HZ25" s="544"/>
      <c r="IA25" s="544"/>
      <c r="IB25" s="544"/>
      <c r="IC25" s="544"/>
      <c r="ID25" s="544"/>
      <c r="IE25" s="544"/>
      <c r="IF25" s="544"/>
      <c r="IG25" s="544"/>
      <c r="IH25" s="544"/>
      <c r="II25" s="544"/>
      <c r="IJ25" s="544"/>
      <c r="IK25" s="544"/>
      <c r="IL25" s="544"/>
      <c r="IM25" s="544"/>
      <c r="IN25" s="544"/>
      <c r="IO25" s="544"/>
      <c r="IP25" s="544"/>
      <c r="IQ25" s="544"/>
      <c r="IR25" s="544"/>
      <c r="IS25" s="544"/>
    </row>
    <row r="26" spans="1:253" s="545" customFormat="1">
      <c r="A26" s="226" t="str">
        <f>'Sources and Uses Budget'!A25</f>
        <v>Other: (Specify)</v>
      </c>
      <c r="B26" s="421">
        <f>'Sources and Uses Budget'!$C25</f>
        <v>0</v>
      </c>
      <c r="C26" s="421">
        <f>'Sources and Uses Budget'!$C25</f>
        <v>0</v>
      </c>
      <c r="D26" s="425">
        <f t="shared" si="0"/>
        <v>0</v>
      </c>
      <c r="E26" s="423"/>
      <c r="F26" s="422"/>
      <c r="G26" s="549"/>
      <c r="H26" s="544"/>
      <c r="I26" s="544"/>
      <c r="J26" s="544"/>
      <c r="K26" s="544"/>
      <c r="L26" s="544"/>
      <c r="M26" s="544"/>
      <c r="N26" s="544"/>
      <c r="O26" s="544"/>
      <c r="P26" s="544"/>
      <c r="Q26" s="544"/>
      <c r="R26" s="544"/>
      <c r="S26" s="544"/>
      <c r="T26" s="544"/>
      <c r="U26" s="544"/>
      <c r="V26" s="544"/>
      <c r="W26" s="544"/>
      <c r="X26" s="544"/>
      <c r="Y26" s="544"/>
      <c r="Z26" s="544"/>
      <c r="AA26" s="544"/>
      <c r="AB26" s="544"/>
      <c r="AC26" s="544"/>
      <c r="AD26" s="544"/>
      <c r="AE26" s="544"/>
      <c r="AF26" s="544"/>
      <c r="AG26" s="544"/>
      <c r="AH26" s="544"/>
      <c r="AI26" s="544"/>
      <c r="AJ26" s="544"/>
      <c r="AK26" s="544"/>
      <c r="AL26" s="544"/>
      <c r="AM26" s="544"/>
      <c r="AN26" s="544"/>
      <c r="AO26" s="544"/>
      <c r="AP26" s="544"/>
      <c r="AQ26" s="544"/>
      <c r="AR26" s="544"/>
      <c r="AS26" s="544"/>
      <c r="AT26" s="544"/>
      <c r="AU26" s="544"/>
      <c r="AV26" s="544"/>
      <c r="AW26" s="544"/>
      <c r="AX26" s="544"/>
      <c r="AY26" s="544"/>
      <c r="AZ26" s="544"/>
      <c r="BA26" s="544"/>
      <c r="BB26" s="544"/>
      <c r="BC26" s="544"/>
      <c r="BD26" s="544"/>
      <c r="BE26" s="544"/>
      <c r="BF26" s="544"/>
      <c r="BG26" s="544"/>
      <c r="BH26" s="544"/>
      <c r="BI26" s="544"/>
      <c r="BJ26" s="544"/>
      <c r="BK26" s="544"/>
      <c r="BL26" s="544"/>
      <c r="BM26" s="544"/>
      <c r="BN26" s="544"/>
      <c r="BO26" s="544"/>
      <c r="BP26" s="544"/>
      <c r="BQ26" s="544"/>
      <c r="BR26" s="544"/>
      <c r="BS26" s="544"/>
      <c r="BT26" s="544"/>
      <c r="BU26" s="544"/>
      <c r="BV26" s="544"/>
      <c r="BW26" s="544"/>
      <c r="BX26" s="544"/>
      <c r="BY26" s="544"/>
      <c r="BZ26" s="544"/>
      <c r="CA26" s="544"/>
      <c r="CB26" s="544"/>
      <c r="CC26" s="544"/>
      <c r="CD26" s="544"/>
      <c r="CE26" s="544"/>
      <c r="CF26" s="544"/>
      <c r="CG26" s="544"/>
      <c r="CH26" s="544"/>
      <c r="CI26" s="544"/>
      <c r="CJ26" s="544"/>
      <c r="CK26" s="544"/>
      <c r="CL26" s="544"/>
      <c r="CM26" s="544"/>
      <c r="CN26" s="544"/>
      <c r="CO26" s="544"/>
      <c r="CP26" s="544"/>
      <c r="CQ26" s="544"/>
      <c r="CR26" s="544"/>
      <c r="CS26" s="544"/>
      <c r="CT26" s="544"/>
      <c r="CU26" s="544"/>
      <c r="CV26" s="544"/>
      <c r="CW26" s="544"/>
      <c r="CX26" s="544"/>
      <c r="CY26" s="544"/>
      <c r="CZ26" s="544"/>
      <c r="DA26" s="544"/>
      <c r="DB26" s="544"/>
      <c r="DC26" s="544"/>
      <c r="DD26" s="544"/>
      <c r="DE26" s="544"/>
      <c r="DF26" s="544"/>
      <c r="DG26" s="544"/>
      <c r="DH26" s="544"/>
      <c r="DI26" s="544"/>
      <c r="DJ26" s="544"/>
      <c r="DK26" s="544"/>
      <c r="DL26" s="544"/>
      <c r="DM26" s="544"/>
      <c r="DN26" s="544"/>
      <c r="DO26" s="544"/>
      <c r="DP26" s="544"/>
      <c r="DQ26" s="544"/>
      <c r="DR26" s="544"/>
      <c r="DS26" s="544"/>
      <c r="DT26" s="544"/>
      <c r="DU26" s="544"/>
      <c r="DV26" s="544"/>
      <c r="DW26" s="544"/>
      <c r="DX26" s="544"/>
      <c r="DY26" s="544"/>
      <c r="DZ26" s="544"/>
      <c r="EA26" s="544"/>
      <c r="EB26" s="544"/>
      <c r="EC26" s="544"/>
      <c r="ED26" s="544"/>
      <c r="EE26" s="544"/>
      <c r="EF26" s="544"/>
      <c r="EG26" s="544"/>
      <c r="EH26" s="544"/>
      <c r="EI26" s="544"/>
      <c r="EJ26" s="544"/>
      <c r="EK26" s="544"/>
      <c r="EL26" s="544"/>
      <c r="EM26" s="544"/>
      <c r="EN26" s="544"/>
      <c r="EO26" s="544"/>
      <c r="EP26" s="544"/>
      <c r="EQ26" s="544"/>
      <c r="ER26" s="544"/>
      <c r="ES26" s="544"/>
      <c r="ET26" s="544"/>
      <c r="EU26" s="544"/>
      <c r="EV26" s="544"/>
      <c r="EW26" s="544"/>
      <c r="EX26" s="544"/>
      <c r="EY26" s="544"/>
      <c r="EZ26" s="544"/>
      <c r="FA26" s="544"/>
      <c r="FB26" s="544"/>
      <c r="FC26" s="544"/>
      <c r="FD26" s="544"/>
      <c r="FE26" s="544"/>
      <c r="FF26" s="544"/>
      <c r="FG26" s="544"/>
      <c r="FH26" s="544"/>
      <c r="FI26" s="544"/>
      <c r="FJ26" s="544"/>
      <c r="FK26" s="544"/>
      <c r="FL26" s="544"/>
      <c r="FM26" s="544"/>
      <c r="FN26" s="544"/>
      <c r="FO26" s="544"/>
      <c r="FP26" s="544"/>
      <c r="FQ26" s="544"/>
      <c r="FR26" s="544"/>
      <c r="FS26" s="544"/>
      <c r="FT26" s="544"/>
      <c r="FU26" s="544"/>
      <c r="FV26" s="544"/>
      <c r="FW26" s="544"/>
      <c r="FX26" s="544"/>
      <c r="FY26" s="544"/>
      <c r="FZ26" s="544"/>
      <c r="GA26" s="544"/>
      <c r="GB26" s="544"/>
      <c r="GC26" s="544"/>
      <c r="GD26" s="544"/>
      <c r="GE26" s="544"/>
      <c r="GF26" s="544"/>
      <c r="GG26" s="544"/>
      <c r="GH26" s="544"/>
      <c r="GI26" s="544"/>
      <c r="GJ26" s="544"/>
      <c r="GK26" s="544"/>
      <c r="GL26" s="544"/>
      <c r="GM26" s="544"/>
      <c r="GN26" s="544"/>
      <c r="GO26" s="544"/>
      <c r="GP26" s="544"/>
      <c r="GQ26" s="544"/>
      <c r="GR26" s="544"/>
      <c r="GS26" s="544"/>
      <c r="GT26" s="544"/>
      <c r="GU26" s="544"/>
      <c r="GV26" s="544"/>
      <c r="GW26" s="544"/>
      <c r="GX26" s="544"/>
      <c r="GY26" s="544"/>
      <c r="GZ26" s="544"/>
      <c r="HA26" s="544"/>
      <c r="HB26" s="544"/>
      <c r="HC26" s="544"/>
      <c r="HD26" s="544"/>
      <c r="HE26" s="544"/>
      <c r="HF26" s="544"/>
      <c r="HG26" s="544"/>
      <c r="HH26" s="544"/>
      <c r="HI26" s="544"/>
      <c r="HJ26" s="544"/>
      <c r="HK26" s="544"/>
      <c r="HL26" s="544"/>
      <c r="HM26" s="544"/>
      <c r="HN26" s="544"/>
      <c r="HO26" s="544"/>
      <c r="HP26" s="544"/>
      <c r="HQ26" s="544"/>
      <c r="HR26" s="544"/>
      <c r="HS26" s="544"/>
      <c r="HT26" s="544"/>
      <c r="HU26" s="544"/>
      <c r="HV26" s="544"/>
      <c r="HW26" s="544"/>
      <c r="HX26" s="544"/>
      <c r="HY26" s="544"/>
      <c r="HZ26" s="544"/>
      <c r="IA26" s="544"/>
      <c r="IB26" s="544"/>
      <c r="IC26" s="544"/>
      <c r="ID26" s="544"/>
      <c r="IE26" s="544"/>
      <c r="IF26" s="544"/>
      <c r="IG26" s="544"/>
      <c r="IH26" s="544"/>
      <c r="II26" s="544"/>
      <c r="IJ26" s="544"/>
      <c r="IK26" s="544"/>
      <c r="IL26" s="544"/>
      <c r="IM26" s="544"/>
      <c r="IN26" s="544"/>
      <c r="IO26" s="544"/>
      <c r="IP26" s="544"/>
      <c r="IQ26" s="544"/>
      <c r="IR26" s="544"/>
      <c r="IS26" s="544"/>
    </row>
    <row r="27" spans="1:253" s="545" customFormat="1">
      <c r="A27" s="1713" t="s">
        <v>138</v>
      </c>
      <c r="B27" s="425">
        <f>SUM(B18:B26)</f>
        <v>33589079</v>
      </c>
      <c r="C27" s="425">
        <f>SUM(C18:C26)</f>
        <v>33589079</v>
      </c>
      <c r="D27" s="425">
        <f>SUM(D18:D26)</f>
        <v>0</v>
      </c>
      <c r="E27" s="423"/>
      <c r="F27" s="422"/>
      <c r="G27" s="549"/>
      <c r="H27" s="544"/>
      <c r="I27" s="544"/>
      <c r="J27" s="544"/>
      <c r="K27" s="544"/>
      <c r="L27" s="544"/>
      <c r="M27" s="544"/>
      <c r="N27" s="544"/>
      <c r="O27" s="544"/>
      <c r="P27" s="544"/>
      <c r="Q27" s="544"/>
      <c r="R27" s="544"/>
      <c r="S27" s="544"/>
      <c r="T27" s="544"/>
      <c r="U27" s="544"/>
      <c r="V27" s="544"/>
      <c r="W27" s="544"/>
      <c r="X27" s="544"/>
      <c r="Y27" s="544"/>
      <c r="Z27" s="544"/>
      <c r="AA27" s="544"/>
      <c r="AB27" s="544"/>
      <c r="AC27" s="544"/>
      <c r="AD27" s="544"/>
      <c r="AE27" s="544"/>
      <c r="AF27" s="544"/>
      <c r="AG27" s="544"/>
      <c r="AH27" s="544"/>
      <c r="AI27" s="544"/>
      <c r="AJ27" s="544"/>
      <c r="AK27" s="544"/>
      <c r="AL27" s="544"/>
      <c r="AM27" s="544"/>
      <c r="AN27" s="544"/>
      <c r="AO27" s="544"/>
      <c r="AP27" s="544"/>
      <c r="AQ27" s="544"/>
      <c r="AR27" s="544"/>
      <c r="AS27" s="544"/>
      <c r="AT27" s="544"/>
      <c r="AU27" s="544"/>
      <c r="AV27" s="544"/>
      <c r="AW27" s="544"/>
      <c r="AX27" s="544"/>
      <c r="AY27" s="544"/>
      <c r="AZ27" s="544"/>
      <c r="BA27" s="544"/>
      <c r="BB27" s="544"/>
      <c r="BC27" s="544"/>
      <c r="BD27" s="544"/>
      <c r="BE27" s="544"/>
      <c r="BF27" s="544"/>
      <c r="BG27" s="544"/>
      <c r="BH27" s="544"/>
      <c r="BI27" s="544"/>
      <c r="BJ27" s="544"/>
      <c r="BK27" s="544"/>
      <c r="BL27" s="544"/>
      <c r="BM27" s="544"/>
      <c r="BN27" s="544"/>
      <c r="BO27" s="544"/>
      <c r="BP27" s="544"/>
      <c r="BQ27" s="544"/>
      <c r="BR27" s="544"/>
      <c r="BS27" s="544"/>
      <c r="BT27" s="544"/>
      <c r="BU27" s="544"/>
      <c r="BV27" s="544"/>
      <c r="BW27" s="544"/>
      <c r="BX27" s="544"/>
      <c r="BY27" s="544"/>
      <c r="BZ27" s="544"/>
      <c r="CA27" s="544"/>
      <c r="CB27" s="544"/>
      <c r="CC27" s="544"/>
      <c r="CD27" s="544"/>
      <c r="CE27" s="544"/>
      <c r="CF27" s="544"/>
      <c r="CG27" s="544"/>
      <c r="CH27" s="544"/>
      <c r="CI27" s="544"/>
      <c r="CJ27" s="544"/>
      <c r="CK27" s="544"/>
      <c r="CL27" s="544"/>
      <c r="CM27" s="544"/>
      <c r="CN27" s="544"/>
      <c r="CO27" s="544"/>
      <c r="CP27" s="544"/>
      <c r="CQ27" s="544"/>
      <c r="CR27" s="544"/>
      <c r="CS27" s="544"/>
      <c r="CT27" s="544"/>
      <c r="CU27" s="544"/>
      <c r="CV27" s="544"/>
      <c r="CW27" s="544"/>
      <c r="CX27" s="544"/>
      <c r="CY27" s="544"/>
      <c r="CZ27" s="544"/>
      <c r="DA27" s="544"/>
      <c r="DB27" s="544"/>
      <c r="DC27" s="544"/>
      <c r="DD27" s="544"/>
      <c r="DE27" s="544"/>
      <c r="DF27" s="544"/>
      <c r="DG27" s="544"/>
      <c r="DH27" s="544"/>
      <c r="DI27" s="544"/>
      <c r="DJ27" s="544"/>
      <c r="DK27" s="544"/>
      <c r="DL27" s="544"/>
      <c r="DM27" s="544"/>
      <c r="DN27" s="544"/>
      <c r="DO27" s="544"/>
      <c r="DP27" s="544"/>
      <c r="DQ27" s="544"/>
      <c r="DR27" s="544"/>
      <c r="DS27" s="544"/>
      <c r="DT27" s="544"/>
      <c r="DU27" s="544"/>
      <c r="DV27" s="544"/>
      <c r="DW27" s="544"/>
      <c r="DX27" s="544"/>
      <c r="DY27" s="544"/>
      <c r="DZ27" s="544"/>
      <c r="EA27" s="544"/>
      <c r="EB27" s="544"/>
      <c r="EC27" s="544"/>
      <c r="ED27" s="544"/>
      <c r="EE27" s="544"/>
      <c r="EF27" s="544"/>
      <c r="EG27" s="544"/>
      <c r="EH27" s="544"/>
      <c r="EI27" s="544"/>
      <c r="EJ27" s="544"/>
      <c r="EK27" s="544"/>
      <c r="EL27" s="544"/>
      <c r="EM27" s="544"/>
      <c r="EN27" s="544"/>
      <c r="EO27" s="544"/>
      <c r="EP27" s="544"/>
      <c r="EQ27" s="544"/>
      <c r="ER27" s="544"/>
      <c r="ES27" s="544"/>
      <c r="ET27" s="544"/>
      <c r="EU27" s="544"/>
      <c r="EV27" s="544"/>
      <c r="EW27" s="544"/>
      <c r="EX27" s="544"/>
      <c r="EY27" s="544"/>
      <c r="EZ27" s="544"/>
      <c r="FA27" s="544"/>
      <c r="FB27" s="544"/>
      <c r="FC27" s="544"/>
      <c r="FD27" s="544"/>
      <c r="FE27" s="544"/>
      <c r="FF27" s="544"/>
      <c r="FG27" s="544"/>
      <c r="FH27" s="544"/>
      <c r="FI27" s="544"/>
      <c r="FJ27" s="544"/>
      <c r="FK27" s="544"/>
      <c r="FL27" s="544"/>
      <c r="FM27" s="544"/>
      <c r="FN27" s="544"/>
      <c r="FO27" s="544"/>
      <c r="FP27" s="544"/>
      <c r="FQ27" s="544"/>
      <c r="FR27" s="544"/>
      <c r="FS27" s="544"/>
      <c r="FT27" s="544"/>
      <c r="FU27" s="544"/>
      <c r="FV27" s="544"/>
      <c r="FW27" s="544"/>
      <c r="FX27" s="544"/>
      <c r="FY27" s="544"/>
      <c r="FZ27" s="544"/>
      <c r="GA27" s="544"/>
      <c r="GB27" s="544"/>
      <c r="GC27" s="544"/>
      <c r="GD27" s="544"/>
      <c r="GE27" s="544"/>
      <c r="GF27" s="544"/>
      <c r="GG27" s="544"/>
      <c r="GH27" s="544"/>
      <c r="GI27" s="544"/>
      <c r="GJ27" s="544"/>
      <c r="GK27" s="544"/>
      <c r="GL27" s="544"/>
      <c r="GM27" s="544"/>
      <c r="GN27" s="544"/>
      <c r="GO27" s="544"/>
      <c r="GP27" s="544"/>
      <c r="GQ27" s="544"/>
      <c r="GR27" s="544"/>
      <c r="GS27" s="544"/>
      <c r="GT27" s="544"/>
      <c r="GU27" s="544"/>
      <c r="GV27" s="544"/>
      <c r="GW27" s="544"/>
      <c r="GX27" s="544"/>
      <c r="GY27" s="544"/>
      <c r="GZ27" s="544"/>
      <c r="HA27" s="544"/>
      <c r="HB27" s="544"/>
      <c r="HC27" s="544"/>
      <c r="HD27" s="544"/>
      <c r="HE27" s="544"/>
      <c r="HF27" s="544"/>
      <c r="HG27" s="544"/>
      <c r="HH27" s="544"/>
      <c r="HI27" s="544"/>
      <c r="HJ27" s="544"/>
      <c r="HK27" s="544"/>
      <c r="HL27" s="544"/>
      <c r="HM27" s="544"/>
      <c r="HN27" s="544"/>
      <c r="HO27" s="544"/>
      <c r="HP27" s="544"/>
      <c r="HQ27" s="544"/>
      <c r="HR27" s="544"/>
      <c r="HS27" s="544"/>
      <c r="HT27" s="544"/>
      <c r="HU27" s="544"/>
      <c r="HV27" s="544"/>
      <c r="HW27" s="544"/>
      <c r="HX27" s="544"/>
      <c r="HY27" s="544"/>
      <c r="HZ27" s="544"/>
      <c r="IA27" s="544"/>
      <c r="IB27" s="544"/>
      <c r="IC27" s="544"/>
      <c r="ID27" s="544"/>
      <c r="IE27" s="544"/>
      <c r="IF27" s="544"/>
      <c r="IG27" s="544"/>
      <c r="IH27" s="544"/>
      <c r="II27" s="544"/>
      <c r="IJ27" s="544"/>
      <c r="IK27" s="544"/>
      <c r="IL27" s="544"/>
      <c r="IM27" s="544"/>
      <c r="IN27" s="544"/>
      <c r="IO27" s="544"/>
      <c r="IP27" s="544"/>
      <c r="IQ27" s="544"/>
      <c r="IR27" s="544"/>
      <c r="IS27" s="544"/>
    </row>
    <row r="28" spans="1:253" s="545" customFormat="1">
      <c r="A28" s="426" t="s">
        <v>146</v>
      </c>
      <c r="B28" s="421">
        <f>'Sources and Uses Budget'!$C$27</f>
        <v>1052305</v>
      </c>
      <c r="C28" s="421">
        <f>'Sources and Uses Budget'!$C$27</f>
        <v>1052305</v>
      </c>
      <c r="D28" s="425">
        <f t="shared" si="0"/>
        <v>0</v>
      </c>
      <c r="E28" s="423"/>
      <c r="F28" s="422"/>
      <c r="G28" s="549"/>
      <c r="H28" s="544"/>
      <c r="I28" s="544"/>
      <c r="J28" s="544"/>
      <c r="K28" s="544"/>
      <c r="L28" s="544"/>
      <c r="M28" s="544"/>
      <c r="N28" s="544"/>
      <c r="O28" s="544"/>
      <c r="P28" s="544"/>
      <c r="Q28" s="544"/>
      <c r="R28" s="544"/>
      <c r="S28" s="544"/>
      <c r="T28" s="544"/>
      <c r="U28" s="544"/>
      <c r="V28" s="544"/>
      <c r="W28" s="544"/>
      <c r="X28" s="544"/>
      <c r="Y28" s="544"/>
      <c r="Z28" s="544"/>
      <c r="AA28" s="544"/>
      <c r="AB28" s="544"/>
      <c r="AC28" s="544"/>
      <c r="AD28" s="544"/>
      <c r="AE28" s="544"/>
      <c r="AF28" s="544"/>
      <c r="AG28" s="544"/>
      <c r="AH28" s="544"/>
      <c r="AI28" s="544"/>
      <c r="AJ28" s="544"/>
      <c r="AK28" s="544"/>
      <c r="AL28" s="544"/>
      <c r="AM28" s="544"/>
      <c r="AN28" s="544"/>
      <c r="AO28" s="544"/>
      <c r="AP28" s="544"/>
      <c r="AQ28" s="544"/>
      <c r="AR28" s="544"/>
      <c r="AS28" s="544"/>
      <c r="AT28" s="544"/>
      <c r="AU28" s="544"/>
      <c r="AV28" s="544"/>
      <c r="AW28" s="544"/>
      <c r="AX28" s="544"/>
      <c r="AY28" s="544"/>
      <c r="AZ28" s="544"/>
      <c r="BA28" s="544"/>
      <c r="BB28" s="544"/>
      <c r="BC28" s="544"/>
      <c r="BD28" s="544"/>
      <c r="BE28" s="544"/>
      <c r="BF28" s="544"/>
      <c r="BG28" s="544"/>
      <c r="BH28" s="544"/>
      <c r="BI28" s="544"/>
      <c r="BJ28" s="544"/>
      <c r="BK28" s="544"/>
      <c r="BL28" s="544"/>
      <c r="BM28" s="544"/>
      <c r="BN28" s="544"/>
      <c r="BO28" s="544"/>
      <c r="BP28" s="544"/>
      <c r="BQ28" s="544"/>
      <c r="BR28" s="544"/>
      <c r="BS28" s="544"/>
      <c r="BT28" s="544"/>
      <c r="BU28" s="544"/>
      <c r="BV28" s="544"/>
      <c r="BW28" s="544"/>
      <c r="BX28" s="544"/>
      <c r="BY28" s="544"/>
      <c r="BZ28" s="544"/>
      <c r="CA28" s="544"/>
      <c r="CB28" s="544"/>
      <c r="CC28" s="544"/>
      <c r="CD28" s="544"/>
      <c r="CE28" s="544"/>
      <c r="CF28" s="544"/>
      <c r="CG28" s="544"/>
      <c r="CH28" s="544"/>
      <c r="CI28" s="544"/>
      <c r="CJ28" s="544"/>
      <c r="CK28" s="544"/>
      <c r="CL28" s="544"/>
      <c r="CM28" s="544"/>
      <c r="CN28" s="544"/>
      <c r="CO28" s="544"/>
      <c r="CP28" s="544"/>
      <c r="CQ28" s="544"/>
      <c r="CR28" s="544"/>
      <c r="CS28" s="544"/>
      <c r="CT28" s="544"/>
      <c r="CU28" s="544"/>
      <c r="CV28" s="544"/>
      <c r="CW28" s="544"/>
      <c r="CX28" s="544"/>
      <c r="CY28" s="544"/>
      <c r="CZ28" s="544"/>
      <c r="DA28" s="544"/>
      <c r="DB28" s="544"/>
      <c r="DC28" s="544"/>
      <c r="DD28" s="544"/>
      <c r="DE28" s="544"/>
      <c r="DF28" s="544"/>
      <c r="DG28" s="544"/>
      <c r="DH28" s="544"/>
      <c r="DI28" s="544"/>
      <c r="DJ28" s="544"/>
      <c r="DK28" s="544"/>
      <c r="DL28" s="544"/>
      <c r="DM28" s="544"/>
      <c r="DN28" s="544"/>
      <c r="DO28" s="544"/>
      <c r="DP28" s="544"/>
      <c r="DQ28" s="544"/>
      <c r="DR28" s="544"/>
      <c r="DS28" s="544"/>
      <c r="DT28" s="544"/>
      <c r="DU28" s="544"/>
      <c r="DV28" s="544"/>
      <c r="DW28" s="544"/>
      <c r="DX28" s="544"/>
      <c r="DY28" s="544"/>
      <c r="DZ28" s="544"/>
      <c r="EA28" s="544"/>
      <c r="EB28" s="544"/>
      <c r="EC28" s="544"/>
      <c r="ED28" s="544"/>
      <c r="EE28" s="544"/>
      <c r="EF28" s="544"/>
      <c r="EG28" s="544"/>
      <c r="EH28" s="544"/>
      <c r="EI28" s="544"/>
      <c r="EJ28" s="544"/>
      <c r="EK28" s="544"/>
      <c r="EL28" s="544"/>
      <c r="EM28" s="544"/>
      <c r="EN28" s="544"/>
      <c r="EO28" s="544"/>
      <c r="EP28" s="544"/>
      <c r="EQ28" s="544"/>
      <c r="ER28" s="544"/>
      <c r="ES28" s="544"/>
      <c r="ET28" s="544"/>
      <c r="EU28" s="544"/>
      <c r="EV28" s="544"/>
      <c r="EW28" s="544"/>
      <c r="EX28" s="544"/>
      <c r="EY28" s="544"/>
      <c r="EZ28" s="544"/>
      <c r="FA28" s="544"/>
      <c r="FB28" s="544"/>
      <c r="FC28" s="544"/>
      <c r="FD28" s="544"/>
      <c r="FE28" s="544"/>
      <c r="FF28" s="544"/>
      <c r="FG28" s="544"/>
      <c r="FH28" s="544"/>
      <c r="FI28" s="544"/>
      <c r="FJ28" s="544"/>
      <c r="FK28" s="544"/>
      <c r="FL28" s="544"/>
      <c r="FM28" s="544"/>
      <c r="FN28" s="544"/>
      <c r="FO28" s="544"/>
      <c r="FP28" s="544"/>
      <c r="FQ28" s="544"/>
      <c r="FR28" s="544"/>
      <c r="FS28" s="544"/>
      <c r="FT28" s="544"/>
      <c r="FU28" s="544"/>
      <c r="FV28" s="544"/>
      <c r="FW28" s="544"/>
      <c r="FX28" s="544"/>
      <c r="FY28" s="544"/>
      <c r="FZ28" s="544"/>
      <c r="GA28" s="544"/>
      <c r="GB28" s="544"/>
      <c r="GC28" s="544"/>
      <c r="GD28" s="544"/>
      <c r="GE28" s="544"/>
      <c r="GF28" s="544"/>
      <c r="GG28" s="544"/>
      <c r="GH28" s="544"/>
      <c r="GI28" s="544"/>
      <c r="GJ28" s="544"/>
      <c r="GK28" s="544"/>
      <c r="GL28" s="544"/>
      <c r="GM28" s="544"/>
      <c r="GN28" s="544"/>
      <c r="GO28" s="544"/>
      <c r="GP28" s="544"/>
      <c r="GQ28" s="544"/>
      <c r="GR28" s="544"/>
      <c r="GS28" s="544"/>
      <c r="GT28" s="544"/>
      <c r="GU28" s="544"/>
      <c r="GV28" s="544"/>
      <c r="GW28" s="544"/>
      <c r="GX28" s="544"/>
      <c r="GY28" s="544"/>
      <c r="GZ28" s="544"/>
      <c r="HA28" s="544"/>
      <c r="HB28" s="544"/>
      <c r="HC28" s="544"/>
      <c r="HD28" s="544"/>
      <c r="HE28" s="544"/>
      <c r="HF28" s="544"/>
      <c r="HG28" s="544"/>
      <c r="HH28" s="544"/>
      <c r="HI28" s="544"/>
      <c r="HJ28" s="544"/>
      <c r="HK28" s="544"/>
      <c r="HL28" s="544"/>
      <c r="HM28" s="544"/>
      <c r="HN28" s="544"/>
      <c r="HO28" s="544"/>
      <c r="HP28" s="544"/>
      <c r="HQ28" s="544"/>
      <c r="HR28" s="544"/>
      <c r="HS28" s="544"/>
      <c r="HT28" s="544"/>
      <c r="HU28" s="544"/>
      <c r="HV28" s="544"/>
      <c r="HW28" s="544"/>
      <c r="HX28" s="544"/>
      <c r="HY28" s="544"/>
      <c r="HZ28" s="544"/>
      <c r="IA28" s="544"/>
      <c r="IB28" s="544"/>
      <c r="IC28" s="544"/>
      <c r="ID28" s="544"/>
      <c r="IE28" s="544"/>
      <c r="IF28" s="544"/>
      <c r="IG28" s="544"/>
      <c r="IH28" s="544"/>
      <c r="II28" s="544"/>
      <c r="IJ28" s="544"/>
      <c r="IK28" s="544"/>
      <c r="IL28" s="544"/>
      <c r="IM28" s="544"/>
      <c r="IN28" s="544"/>
      <c r="IO28" s="544"/>
      <c r="IP28" s="544"/>
      <c r="IQ28" s="544"/>
      <c r="IR28" s="544"/>
      <c r="IS28" s="544"/>
    </row>
    <row r="29" spans="1:253" s="545" customFormat="1">
      <c r="A29" s="419" t="s">
        <v>147</v>
      </c>
      <c r="B29" s="419"/>
      <c r="C29" s="419"/>
      <c r="D29" s="419"/>
      <c r="E29" s="439"/>
      <c r="F29" s="419"/>
      <c r="G29" s="549"/>
      <c r="H29" s="544"/>
      <c r="I29" s="544"/>
      <c r="J29" s="544"/>
      <c r="K29" s="544"/>
      <c r="L29" s="544"/>
      <c r="M29" s="544"/>
      <c r="N29" s="544"/>
      <c r="O29" s="544"/>
      <c r="P29" s="544"/>
      <c r="Q29" s="544"/>
      <c r="R29" s="544"/>
      <c r="S29" s="544"/>
      <c r="T29" s="544"/>
      <c r="U29" s="544"/>
      <c r="V29" s="544"/>
      <c r="W29" s="544"/>
      <c r="X29" s="544"/>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4"/>
      <c r="AY29" s="544"/>
      <c r="AZ29" s="544"/>
      <c r="BA29" s="544"/>
      <c r="BB29" s="544"/>
      <c r="BC29" s="544"/>
      <c r="BD29" s="544"/>
      <c r="BE29" s="544"/>
      <c r="BF29" s="544"/>
      <c r="BG29" s="544"/>
      <c r="BH29" s="544"/>
      <c r="BI29" s="544"/>
      <c r="BJ29" s="544"/>
      <c r="BK29" s="544"/>
      <c r="BL29" s="544"/>
      <c r="BM29" s="544"/>
      <c r="BN29" s="544"/>
      <c r="BO29" s="544"/>
      <c r="BP29" s="544"/>
      <c r="BQ29" s="544"/>
      <c r="BR29" s="544"/>
      <c r="BS29" s="544"/>
      <c r="BT29" s="544"/>
      <c r="BU29" s="544"/>
      <c r="BV29" s="544"/>
      <c r="BW29" s="544"/>
      <c r="BX29" s="544"/>
      <c r="BY29" s="544"/>
      <c r="BZ29" s="544"/>
      <c r="CA29" s="544"/>
      <c r="CB29" s="544"/>
      <c r="CC29" s="544"/>
      <c r="CD29" s="544"/>
      <c r="CE29" s="544"/>
      <c r="CF29" s="544"/>
      <c r="CG29" s="544"/>
      <c r="CH29" s="544"/>
      <c r="CI29" s="544"/>
      <c r="CJ29" s="544"/>
      <c r="CK29" s="544"/>
      <c r="CL29" s="544"/>
      <c r="CM29" s="544"/>
      <c r="CN29" s="544"/>
      <c r="CO29" s="544"/>
      <c r="CP29" s="544"/>
      <c r="CQ29" s="544"/>
      <c r="CR29" s="544"/>
      <c r="CS29" s="544"/>
      <c r="CT29" s="544"/>
      <c r="CU29" s="544"/>
      <c r="CV29" s="544"/>
      <c r="CW29" s="544"/>
      <c r="CX29" s="544"/>
      <c r="CY29" s="544"/>
      <c r="CZ29" s="544"/>
      <c r="DA29" s="544"/>
      <c r="DB29" s="544"/>
      <c r="DC29" s="544"/>
      <c r="DD29" s="544"/>
      <c r="DE29" s="544"/>
      <c r="DF29" s="544"/>
      <c r="DG29" s="544"/>
      <c r="DH29" s="544"/>
      <c r="DI29" s="544"/>
      <c r="DJ29" s="544"/>
      <c r="DK29" s="544"/>
      <c r="DL29" s="544"/>
      <c r="DM29" s="544"/>
      <c r="DN29" s="544"/>
      <c r="DO29" s="544"/>
      <c r="DP29" s="544"/>
      <c r="DQ29" s="544"/>
      <c r="DR29" s="544"/>
      <c r="DS29" s="544"/>
      <c r="DT29" s="544"/>
      <c r="DU29" s="544"/>
      <c r="DV29" s="544"/>
      <c r="DW29" s="544"/>
      <c r="DX29" s="544"/>
      <c r="DY29" s="544"/>
      <c r="DZ29" s="544"/>
      <c r="EA29" s="544"/>
      <c r="EB29" s="544"/>
      <c r="EC29" s="544"/>
      <c r="ED29" s="544"/>
      <c r="EE29" s="544"/>
      <c r="EF29" s="544"/>
      <c r="EG29" s="544"/>
      <c r="EH29" s="544"/>
      <c r="EI29" s="544"/>
      <c r="EJ29" s="544"/>
      <c r="EK29" s="544"/>
      <c r="EL29" s="544"/>
      <c r="EM29" s="544"/>
      <c r="EN29" s="544"/>
      <c r="EO29" s="544"/>
      <c r="EP29" s="544"/>
      <c r="EQ29" s="544"/>
      <c r="ER29" s="544"/>
      <c r="ES29" s="544"/>
      <c r="ET29" s="544"/>
      <c r="EU29" s="544"/>
      <c r="EV29" s="544"/>
      <c r="EW29" s="544"/>
      <c r="EX29" s="544"/>
      <c r="EY29" s="544"/>
      <c r="EZ29" s="544"/>
      <c r="FA29" s="544"/>
      <c r="FB29" s="544"/>
      <c r="FC29" s="544"/>
      <c r="FD29" s="544"/>
      <c r="FE29" s="544"/>
      <c r="FF29" s="544"/>
      <c r="FG29" s="544"/>
      <c r="FH29" s="544"/>
      <c r="FI29" s="544"/>
      <c r="FJ29" s="544"/>
      <c r="FK29" s="544"/>
      <c r="FL29" s="544"/>
      <c r="FM29" s="544"/>
      <c r="FN29" s="544"/>
      <c r="FO29" s="544"/>
      <c r="FP29" s="544"/>
      <c r="FQ29" s="544"/>
      <c r="FR29" s="544"/>
      <c r="FS29" s="544"/>
      <c r="FT29" s="544"/>
      <c r="FU29" s="544"/>
      <c r="FV29" s="544"/>
      <c r="FW29" s="544"/>
      <c r="FX29" s="544"/>
      <c r="FY29" s="544"/>
      <c r="FZ29" s="544"/>
      <c r="GA29" s="544"/>
      <c r="GB29" s="544"/>
      <c r="GC29" s="544"/>
      <c r="GD29" s="544"/>
      <c r="GE29" s="544"/>
      <c r="GF29" s="544"/>
      <c r="GG29" s="544"/>
      <c r="GH29" s="544"/>
      <c r="GI29" s="544"/>
      <c r="GJ29" s="544"/>
      <c r="GK29" s="544"/>
      <c r="GL29" s="544"/>
      <c r="GM29" s="544"/>
      <c r="GN29" s="544"/>
      <c r="GO29" s="544"/>
      <c r="GP29" s="544"/>
      <c r="GQ29" s="544"/>
      <c r="GR29" s="544"/>
      <c r="GS29" s="544"/>
      <c r="GT29" s="544"/>
      <c r="GU29" s="544"/>
      <c r="GV29" s="544"/>
      <c r="GW29" s="544"/>
      <c r="GX29" s="544"/>
      <c r="GY29" s="544"/>
      <c r="GZ29" s="544"/>
      <c r="HA29" s="544"/>
      <c r="HB29" s="544"/>
      <c r="HC29" s="544"/>
      <c r="HD29" s="544"/>
      <c r="HE29" s="544"/>
      <c r="HF29" s="544"/>
      <c r="HG29" s="544"/>
      <c r="HH29" s="544"/>
      <c r="HI29" s="544"/>
      <c r="HJ29" s="544"/>
      <c r="HK29" s="544"/>
      <c r="HL29" s="544"/>
      <c r="HM29" s="544"/>
      <c r="HN29" s="544"/>
      <c r="HO29" s="544"/>
      <c r="HP29" s="544"/>
      <c r="HQ29" s="544"/>
      <c r="HR29" s="544"/>
      <c r="HS29" s="544"/>
      <c r="HT29" s="544"/>
      <c r="HU29" s="544"/>
      <c r="HV29" s="544"/>
      <c r="HW29" s="544"/>
      <c r="HX29" s="544"/>
      <c r="HY29" s="544"/>
      <c r="HZ29" s="544"/>
      <c r="IA29" s="544"/>
      <c r="IB29" s="544"/>
      <c r="IC29" s="544"/>
      <c r="ID29" s="544"/>
      <c r="IE29" s="544"/>
      <c r="IF29" s="544"/>
      <c r="IG29" s="544"/>
      <c r="IH29" s="544"/>
      <c r="II29" s="544"/>
      <c r="IJ29" s="544"/>
      <c r="IK29" s="544"/>
      <c r="IL29" s="544"/>
      <c r="IM29" s="544"/>
      <c r="IN29" s="544"/>
      <c r="IO29" s="544"/>
      <c r="IP29" s="544"/>
      <c r="IQ29" s="544"/>
      <c r="IR29" s="544"/>
      <c r="IS29" s="544"/>
    </row>
    <row r="30" spans="1:253" s="545" customFormat="1">
      <c r="A30" s="215" t="s">
        <v>633</v>
      </c>
      <c r="B30" s="421">
        <f>'Sources and Uses Budget'!$C29</f>
        <v>0</v>
      </c>
      <c r="C30" s="421">
        <f>'Sources and Uses Budget'!$C29</f>
        <v>0</v>
      </c>
      <c r="D30" s="425">
        <f t="shared" si="0"/>
        <v>0</v>
      </c>
      <c r="E30" s="423"/>
      <c r="F30" s="422"/>
      <c r="G30" s="549"/>
      <c r="H30" s="544"/>
      <c r="I30" s="544"/>
      <c r="J30" s="544"/>
      <c r="K30" s="544"/>
      <c r="L30" s="544"/>
      <c r="M30" s="544"/>
      <c r="N30" s="544"/>
      <c r="O30" s="544"/>
      <c r="P30" s="544"/>
      <c r="Q30" s="544"/>
      <c r="R30" s="544"/>
      <c r="S30" s="544"/>
      <c r="T30" s="544"/>
      <c r="U30" s="544"/>
      <c r="V30" s="544"/>
      <c r="W30" s="544"/>
      <c r="X30" s="544"/>
      <c r="Y30" s="544"/>
      <c r="Z30" s="544"/>
      <c r="AA30" s="544"/>
      <c r="AB30" s="544"/>
      <c r="AC30" s="544"/>
      <c r="AD30" s="544"/>
      <c r="AE30" s="544"/>
      <c r="AF30" s="544"/>
      <c r="AG30" s="544"/>
      <c r="AH30" s="544"/>
      <c r="AI30" s="544"/>
      <c r="AJ30" s="544"/>
      <c r="AK30" s="544"/>
      <c r="AL30" s="544"/>
      <c r="AM30" s="544"/>
      <c r="AN30" s="544"/>
      <c r="AO30" s="544"/>
      <c r="AP30" s="544"/>
      <c r="AQ30" s="544"/>
      <c r="AR30" s="544"/>
      <c r="AS30" s="544"/>
      <c r="AT30" s="544"/>
      <c r="AU30" s="544"/>
      <c r="AV30" s="544"/>
      <c r="AW30" s="544"/>
      <c r="AX30" s="544"/>
      <c r="AY30" s="544"/>
      <c r="AZ30" s="544"/>
      <c r="BA30" s="544"/>
      <c r="BB30" s="544"/>
      <c r="BC30" s="544"/>
      <c r="BD30" s="544"/>
      <c r="BE30" s="544"/>
      <c r="BF30" s="544"/>
      <c r="BG30" s="544"/>
      <c r="BH30" s="544"/>
      <c r="BI30" s="544"/>
      <c r="BJ30" s="544"/>
      <c r="BK30" s="544"/>
      <c r="BL30" s="544"/>
      <c r="BM30" s="544"/>
      <c r="BN30" s="544"/>
      <c r="BO30" s="544"/>
      <c r="BP30" s="544"/>
      <c r="BQ30" s="544"/>
      <c r="BR30" s="544"/>
      <c r="BS30" s="544"/>
      <c r="BT30" s="544"/>
      <c r="BU30" s="544"/>
      <c r="BV30" s="544"/>
      <c r="BW30" s="544"/>
      <c r="BX30" s="544"/>
      <c r="BY30" s="544"/>
      <c r="BZ30" s="544"/>
      <c r="CA30" s="544"/>
      <c r="CB30" s="544"/>
      <c r="CC30" s="544"/>
      <c r="CD30" s="544"/>
      <c r="CE30" s="544"/>
      <c r="CF30" s="544"/>
      <c r="CG30" s="544"/>
      <c r="CH30" s="544"/>
      <c r="CI30" s="544"/>
      <c r="CJ30" s="544"/>
      <c r="CK30" s="544"/>
      <c r="CL30" s="544"/>
      <c r="CM30" s="544"/>
      <c r="CN30" s="544"/>
      <c r="CO30" s="544"/>
      <c r="CP30" s="544"/>
      <c r="CQ30" s="544"/>
      <c r="CR30" s="544"/>
      <c r="CS30" s="544"/>
      <c r="CT30" s="544"/>
      <c r="CU30" s="544"/>
      <c r="CV30" s="544"/>
      <c r="CW30" s="544"/>
      <c r="CX30" s="544"/>
      <c r="CY30" s="544"/>
      <c r="CZ30" s="544"/>
      <c r="DA30" s="544"/>
      <c r="DB30" s="544"/>
      <c r="DC30" s="544"/>
      <c r="DD30" s="544"/>
      <c r="DE30" s="544"/>
      <c r="DF30" s="544"/>
      <c r="DG30" s="544"/>
      <c r="DH30" s="544"/>
      <c r="DI30" s="544"/>
      <c r="DJ30" s="544"/>
      <c r="DK30" s="544"/>
      <c r="DL30" s="544"/>
      <c r="DM30" s="544"/>
      <c r="DN30" s="544"/>
      <c r="DO30" s="544"/>
      <c r="DP30" s="544"/>
      <c r="DQ30" s="544"/>
      <c r="DR30" s="544"/>
      <c r="DS30" s="544"/>
      <c r="DT30" s="544"/>
      <c r="DU30" s="544"/>
      <c r="DV30" s="544"/>
      <c r="DW30" s="544"/>
      <c r="DX30" s="544"/>
      <c r="DY30" s="544"/>
      <c r="DZ30" s="544"/>
      <c r="EA30" s="544"/>
      <c r="EB30" s="544"/>
      <c r="EC30" s="544"/>
      <c r="ED30" s="544"/>
      <c r="EE30" s="544"/>
      <c r="EF30" s="544"/>
      <c r="EG30" s="544"/>
      <c r="EH30" s="544"/>
      <c r="EI30" s="544"/>
      <c r="EJ30" s="544"/>
      <c r="EK30" s="544"/>
      <c r="EL30" s="544"/>
      <c r="EM30" s="544"/>
      <c r="EN30" s="544"/>
      <c r="EO30" s="544"/>
      <c r="EP30" s="544"/>
      <c r="EQ30" s="544"/>
      <c r="ER30" s="544"/>
      <c r="ES30" s="544"/>
      <c r="ET30" s="544"/>
      <c r="EU30" s="544"/>
      <c r="EV30" s="544"/>
      <c r="EW30" s="544"/>
      <c r="EX30" s="544"/>
      <c r="EY30" s="544"/>
      <c r="EZ30" s="544"/>
      <c r="FA30" s="544"/>
      <c r="FB30" s="544"/>
      <c r="FC30" s="544"/>
      <c r="FD30" s="544"/>
      <c r="FE30" s="544"/>
      <c r="FF30" s="544"/>
      <c r="FG30" s="544"/>
      <c r="FH30" s="544"/>
      <c r="FI30" s="544"/>
      <c r="FJ30" s="544"/>
      <c r="FK30" s="544"/>
      <c r="FL30" s="544"/>
      <c r="FM30" s="544"/>
      <c r="FN30" s="544"/>
      <c r="FO30" s="544"/>
      <c r="FP30" s="544"/>
      <c r="FQ30" s="544"/>
      <c r="FR30" s="544"/>
      <c r="FS30" s="544"/>
      <c r="FT30" s="544"/>
      <c r="FU30" s="544"/>
      <c r="FV30" s="544"/>
      <c r="FW30" s="544"/>
      <c r="FX30" s="544"/>
      <c r="FY30" s="544"/>
      <c r="FZ30" s="544"/>
      <c r="GA30" s="544"/>
      <c r="GB30" s="544"/>
      <c r="GC30" s="544"/>
      <c r="GD30" s="544"/>
      <c r="GE30" s="544"/>
      <c r="GF30" s="544"/>
      <c r="GG30" s="544"/>
      <c r="GH30" s="544"/>
      <c r="GI30" s="544"/>
      <c r="GJ30" s="544"/>
      <c r="GK30" s="544"/>
      <c r="GL30" s="544"/>
      <c r="GM30" s="544"/>
      <c r="GN30" s="544"/>
      <c r="GO30" s="544"/>
      <c r="GP30" s="544"/>
      <c r="GQ30" s="544"/>
      <c r="GR30" s="544"/>
      <c r="GS30" s="544"/>
      <c r="GT30" s="544"/>
      <c r="GU30" s="544"/>
      <c r="GV30" s="544"/>
      <c r="GW30" s="544"/>
      <c r="GX30" s="544"/>
      <c r="GY30" s="544"/>
      <c r="GZ30" s="544"/>
      <c r="HA30" s="544"/>
      <c r="HB30" s="544"/>
      <c r="HC30" s="544"/>
      <c r="HD30" s="544"/>
      <c r="HE30" s="544"/>
      <c r="HF30" s="544"/>
      <c r="HG30" s="544"/>
      <c r="HH30" s="544"/>
      <c r="HI30" s="544"/>
      <c r="HJ30" s="544"/>
      <c r="HK30" s="544"/>
      <c r="HL30" s="544"/>
      <c r="HM30" s="544"/>
      <c r="HN30" s="544"/>
      <c r="HO30" s="544"/>
      <c r="HP30" s="544"/>
      <c r="HQ30" s="544"/>
      <c r="HR30" s="544"/>
      <c r="HS30" s="544"/>
      <c r="HT30" s="544"/>
      <c r="HU30" s="544"/>
      <c r="HV30" s="544"/>
      <c r="HW30" s="544"/>
      <c r="HX30" s="544"/>
      <c r="HY30" s="544"/>
      <c r="HZ30" s="544"/>
      <c r="IA30" s="544"/>
      <c r="IB30" s="544"/>
      <c r="IC30" s="544"/>
      <c r="ID30" s="544"/>
      <c r="IE30" s="544"/>
      <c r="IF30" s="544"/>
      <c r="IG30" s="544"/>
      <c r="IH30" s="544"/>
      <c r="II30" s="544"/>
      <c r="IJ30" s="544"/>
      <c r="IK30" s="544"/>
      <c r="IL30" s="544"/>
      <c r="IM30" s="544"/>
      <c r="IN30" s="544"/>
      <c r="IO30" s="544"/>
      <c r="IP30" s="544"/>
      <c r="IQ30" s="544"/>
      <c r="IR30" s="544"/>
      <c r="IS30" s="544"/>
    </row>
    <row r="31" spans="1:253" s="545" customFormat="1">
      <c r="A31" s="215" t="s">
        <v>634</v>
      </c>
      <c r="B31" s="421">
        <f>'Sources and Uses Budget'!$C30</f>
        <v>0</v>
      </c>
      <c r="C31" s="421">
        <f>'Sources and Uses Budget'!$C30</f>
        <v>0</v>
      </c>
      <c r="D31" s="425">
        <f t="shared" si="0"/>
        <v>0</v>
      </c>
      <c r="E31" s="423"/>
      <c r="F31" s="422"/>
      <c r="G31" s="549"/>
      <c r="H31" s="544"/>
      <c r="I31" s="544"/>
      <c r="J31" s="544"/>
      <c r="K31" s="544"/>
      <c r="L31" s="544"/>
      <c r="M31" s="544"/>
      <c r="N31" s="544"/>
      <c r="O31" s="544"/>
      <c r="P31" s="544"/>
      <c r="Q31" s="544"/>
      <c r="R31" s="544"/>
      <c r="S31" s="544"/>
      <c r="T31" s="544"/>
      <c r="U31" s="544"/>
      <c r="V31" s="544"/>
      <c r="W31" s="544"/>
      <c r="X31" s="544"/>
      <c r="Y31" s="544"/>
      <c r="Z31" s="544"/>
      <c r="AA31" s="544"/>
      <c r="AB31" s="544"/>
      <c r="AC31" s="544"/>
      <c r="AD31" s="544"/>
      <c r="AE31" s="544"/>
      <c r="AF31" s="544"/>
      <c r="AG31" s="544"/>
      <c r="AH31" s="544"/>
      <c r="AI31" s="544"/>
      <c r="AJ31" s="544"/>
      <c r="AK31" s="544"/>
      <c r="AL31" s="544"/>
      <c r="AM31" s="544"/>
      <c r="AN31" s="544"/>
      <c r="AO31" s="544"/>
      <c r="AP31" s="544"/>
      <c r="AQ31" s="544"/>
      <c r="AR31" s="544"/>
      <c r="AS31" s="544"/>
      <c r="AT31" s="544"/>
      <c r="AU31" s="544"/>
      <c r="AV31" s="544"/>
      <c r="AW31" s="544"/>
      <c r="AX31" s="544"/>
      <c r="AY31" s="544"/>
      <c r="AZ31" s="544"/>
      <c r="BA31" s="544"/>
      <c r="BB31" s="544"/>
      <c r="BC31" s="544"/>
      <c r="BD31" s="544"/>
      <c r="BE31" s="544"/>
      <c r="BF31" s="544"/>
      <c r="BG31" s="544"/>
      <c r="BH31" s="544"/>
      <c r="BI31" s="544"/>
      <c r="BJ31" s="544"/>
      <c r="BK31" s="544"/>
      <c r="BL31" s="544"/>
      <c r="BM31" s="544"/>
      <c r="BN31" s="544"/>
      <c r="BO31" s="544"/>
      <c r="BP31" s="544"/>
      <c r="BQ31" s="544"/>
      <c r="BR31" s="544"/>
      <c r="BS31" s="544"/>
      <c r="BT31" s="544"/>
      <c r="BU31" s="544"/>
      <c r="BV31" s="544"/>
      <c r="BW31" s="544"/>
      <c r="BX31" s="544"/>
      <c r="BY31" s="544"/>
      <c r="BZ31" s="544"/>
      <c r="CA31" s="544"/>
      <c r="CB31" s="544"/>
      <c r="CC31" s="544"/>
      <c r="CD31" s="544"/>
      <c r="CE31" s="544"/>
      <c r="CF31" s="544"/>
      <c r="CG31" s="544"/>
      <c r="CH31" s="544"/>
      <c r="CI31" s="544"/>
      <c r="CJ31" s="544"/>
      <c r="CK31" s="544"/>
      <c r="CL31" s="544"/>
      <c r="CM31" s="544"/>
      <c r="CN31" s="544"/>
      <c r="CO31" s="544"/>
      <c r="CP31" s="544"/>
      <c r="CQ31" s="544"/>
      <c r="CR31" s="544"/>
      <c r="CS31" s="544"/>
      <c r="CT31" s="544"/>
      <c r="CU31" s="544"/>
      <c r="CV31" s="544"/>
      <c r="CW31" s="544"/>
      <c r="CX31" s="544"/>
      <c r="CY31" s="544"/>
      <c r="CZ31" s="544"/>
      <c r="DA31" s="544"/>
      <c r="DB31" s="544"/>
      <c r="DC31" s="544"/>
      <c r="DD31" s="544"/>
      <c r="DE31" s="544"/>
      <c r="DF31" s="544"/>
      <c r="DG31" s="544"/>
      <c r="DH31" s="544"/>
      <c r="DI31" s="544"/>
      <c r="DJ31" s="544"/>
      <c r="DK31" s="544"/>
      <c r="DL31" s="544"/>
      <c r="DM31" s="544"/>
      <c r="DN31" s="544"/>
      <c r="DO31" s="544"/>
      <c r="DP31" s="544"/>
      <c r="DQ31" s="544"/>
      <c r="DR31" s="544"/>
      <c r="DS31" s="544"/>
      <c r="DT31" s="544"/>
      <c r="DU31" s="544"/>
      <c r="DV31" s="544"/>
      <c r="DW31" s="544"/>
      <c r="DX31" s="544"/>
      <c r="DY31" s="544"/>
      <c r="DZ31" s="544"/>
      <c r="EA31" s="544"/>
      <c r="EB31" s="544"/>
      <c r="EC31" s="544"/>
      <c r="ED31" s="544"/>
      <c r="EE31" s="544"/>
      <c r="EF31" s="544"/>
      <c r="EG31" s="544"/>
      <c r="EH31" s="544"/>
      <c r="EI31" s="544"/>
      <c r="EJ31" s="544"/>
      <c r="EK31" s="544"/>
      <c r="EL31" s="544"/>
      <c r="EM31" s="544"/>
      <c r="EN31" s="544"/>
      <c r="EO31" s="544"/>
      <c r="EP31" s="544"/>
      <c r="EQ31" s="544"/>
      <c r="ER31" s="544"/>
      <c r="ES31" s="544"/>
      <c r="ET31" s="544"/>
      <c r="EU31" s="544"/>
      <c r="EV31" s="544"/>
      <c r="EW31" s="544"/>
      <c r="EX31" s="544"/>
      <c r="EY31" s="544"/>
      <c r="EZ31" s="544"/>
      <c r="FA31" s="544"/>
      <c r="FB31" s="544"/>
      <c r="FC31" s="544"/>
      <c r="FD31" s="544"/>
      <c r="FE31" s="544"/>
      <c r="FF31" s="544"/>
      <c r="FG31" s="544"/>
      <c r="FH31" s="544"/>
      <c r="FI31" s="544"/>
      <c r="FJ31" s="544"/>
      <c r="FK31" s="544"/>
      <c r="FL31" s="544"/>
      <c r="FM31" s="544"/>
      <c r="FN31" s="544"/>
      <c r="FO31" s="544"/>
      <c r="FP31" s="544"/>
      <c r="FQ31" s="544"/>
      <c r="FR31" s="544"/>
      <c r="FS31" s="544"/>
      <c r="FT31" s="544"/>
      <c r="FU31" s="544"/>
      <c r="FV31" s="544"/>
      <c r="FW31" s="544"/>
      <c r="FX31" s="544"/>
      <c r="FY31" s="544"/>
      <c r="FZ31" s="544"/>
      <c r="GA31" s="544"/>
      <c r="GB31" s="544"/>
      <c r="GC31" s="544"/>
      <c r="GD31" s="544"/>
      <c r="GE31" s="544"/>
      <c r="GF31" s="544"/>
      <c r="GG31" s="544"/>
      <c r="GH31" s="544"/>
      <c r="GI31" s="544"/>
      <c r="GJ31" s="544"/>
      <c r="GK31" s="544"/>
      <c r="GL31" s="544"/>
      <c r="GM31" s="544"/>
      <c r="GN31" s="544"/>
      <c r="GO31" s="544"/>
      <c r="GP31" s="544"/>
      <c r="GQ31" s="544"/>
      <c r="GR31" s="544"/>
      <c r="GS31" s="544"/>
      <c r="GT31" s="544"/>
      <c r="GU31" s="544"/>
      <c r="GV31" s="544"/>
      <c r="GW31" s="544"/>
      <c r="GX31" s="544"/>
      <c r="GY31" s="544"/>
      <c r="GZ31" s="544"/>
      <c r="HA31" s="544"/>
      <c r="HB31" s="544"/>
      <c r="HC31" s="544"/>
      <c r="HD31" s="544"/>
      <c r="HE31" s="544"/>
      <c r="HF31" s="544"/>
      <c r="HG31" s="544"/>
      <c r="HH31" s="544"/>
      <c r="HI31" s="544"/>
      <c r="HJ31" s="544"/>
      <c r="HK31" s="544"/>
      <c r="HL31" s="544"/>
      <c r="HM31" s="544"/>
      <c r="HN31" s="544"/>
      <c r="HO31" s="544"/>
      <c r="HP31" s="544"/>
      <c r="HQ31" s="544"/>
      <c r="HR31" s="544"/>
      <c r="HS31" s="544"/>
      <c r="HT31" s="544"/>
      <c r="HU31" s="544"/>
      <c r="HV31" s="544"/>
      <c r="HW31" s="544"/>
      <c r="HX31" s="544"/>
      <c r="HY31" s="544"/>
      <c r="HZ31" s="544"/>
      <c r="IA31" s="544"/>
      <c r="IB31" s="544"/>
      <c r="IC31" s="544"/>
      <c r="ID31" s="544"/>
      <c r="IE31" s="544"/>
      <c r="IF31" s="544"/>
      <c r="IG31" s="544"/>
      <c r="IH31" s="544"/>
      <c r="II31" s="544"/>
      <c r="IJ31" s="544"/>
      <c r="IK31" s="544"/>
      <c r="IL31" s="544"/>
      <c r="IM31" s="544"/>
      <c r="IN31" s="544"/>
      <c r="IO31" s="544"/>
      <c r="IP31" s="544"/>
      <c r="IQ31" s="544"/>
      <c r="IR31" s="544"/>
      <c r="IS31" s="544"/>
    </row>
    <row r="32" spans="1:253" s="545" customFormat="1">
      <c r="A32" s="215" t="s">
        <v>635</v>
      </c>
      <c r="B32" s="421">
        <f>'Sources and Uses Budget'!$C31</f>
        <v>0</v>
      </c>
      <c r="C32" s="421">
        <f>'Sources and Uses Budget'!$C31</f>
        <v>0</v>
      </c>
      <c r="D32" s="425">
        <f t="shared" si="0"/>
        <v>0</v>
      </c>
      <c r="E32" s="423"/>
      <c r="F32" s="422"/>
      <c r="G32" s="549"/>
      <c r="H32" s="544"/>
      <c r="I32" s="544"/>
      <c r="J32" s="544"/>
      <c r="K32" s="544"/>
      <c r="L32" s="544"/>
      <c r="M32" s="544"/>
      <c r="N32" s="544"/>
      <c r="O32" s="544"/>
      <c r="P32" s="544"/>
      <c r="Q32" s="544"/>
      <c r="R32" s="544"/>
      <c r="S32" s="544"/>
      <c r="T32" s="544"/>
      <c r="U32" s="544"/>
      <c r="V32" s="544"/>
      <c r="W32" s="544"/>
      <c r="X32" s="544"/>
      <c r="Y32" s="544"/>
      <c r="Z32" s="544"/>
      <c r="AA32" s="544"/>
      <c r="AB32" s="544"/>
      <c r="AC32" s="544"/>
      <c r="AD32" s="544"/>
      <c r="AE32" s="544"/>
      <c r="AF32" s="544"/>
      <c r="AG32" s="544"/>
      <c r="AH32" s="544"/>
      <c r="AI32" s="544"/>
      <c r="AJ32" s="544"/>
      <c r="AK32" s="544"/>
      <c r="AL32" s="544"/>
      <c r="AM32" s="544"/>
      <c r="AN32" s="544"/>
      <c r="AO32" s="544"/>
      <c r="AP32" s="544"/>
      <c r="AQ32" s="544"/>
      <c r="AR32" s="544"/>
      <c r="AS32" s="544"/>
      <c r="AT32" s="544"/>
      <c r="AU32" s="544"/>
      <c r="AV32" s="544"/>
      <c r="AW32" s="544"/>
      <c r="AX32" s="544"/>
      <c r="AY32" s="544"/>
      <c r="AZ32" s="544"/>
      <c r="BA32" s="544"/>
      <c r="BB32" s="544"/>
      <c r="BC32" s="544"/>
      <c r="BD32" s="544"/>
      <c r="BE32" s="544"/>
      <c r="BF32" s="544"/>
      <c r="BG32" s="544"/>
      <c r="BH32" s="544"/>
      <c r="BI32" s="544"/>
      <c r="BJ32" s="544"/>
      <c r="BK32" s="544"/>
      <c r="BL32" s="544"/>
      <c r="BM32" s="544"/>
      <c r="BN32" s="544"/>
      <c r="BO32" s="544"/>
      <c r="BP32" s="544"/>
      <c r="BQ32" s="544"/>
      <c r="BR32" s="544"/>
      <c r="BS32" s="544"/>
      <c r="BT32" s="544"/>
      <c r="BU32" s="544"/>
      <c r="BV32" s="544"/>
      <c r="BW32" s="544"/>
      <c r="BX32" s="544"/>
      <c r="BY32" s="544"/>
      <c r="BZ32" s="544"/>
      <c r="CA32" s="544"/>
      <c r="CB32" s="544"/>
      <c r="CC32" s="544"/>
      <c r="CD32" s="544"/>
      <c r="CE32" s="544"/>
      <c r="CF32" s="544"/>
      <c r="CG32" s="544"/>
      <c r="CH32" s="544"/>
      <c r="CI32" s="544"/>
      <c r="CJ32" s="544"/>
      <c r="CK32" s="544"/>
      <c r="CL32" s="544"/>
      <c r="CM32" s="544"/>
      <c r="CN32" s="544"/>
      <c r="CO32" s="544"/>
      <c r="CP32" s="544"/>
      <c r="CQ32" s="544"/>
      <c r="CR32" s="544"/>
      <c r="CS32" s="544"/>
      <c r="CT32" s="544"/>
      <c r="CU32" s="544"/>
      <c r="CV32" s="544"/>
      <c r="CW32" s="544"/>
      <c r="CX32" s="544"/>
      <c r="CY32" s="544"/>
      <c r="CZ32" s="544"/>
      <c r="DA32" s="544"/>
      <c r="DB32" s="544"/>
      <c r="DC32" s="544"/>
      <c r="DD32" s="544"/>
      <c r="DE32" s="544"/>
      <c r="DF32" s="544"/>
      <c r="DG32" s="544"/>
      <c r="DH32" s="544"/>
      <c r="DI32" s="544"/>
      <c r="DJ32" s="544"/>
      <c r="DK32" s="544"/>
      <c r="DL32" s="544"/>
      <c r="DM32" s="544"/>
      <c r="DN32" s="544"/>
      <c r="DO32" s="544"/>
      <c r="DP32" s="544"/>
      <c r="DQ32" s="544"/>
      <c r="DR32" s="544"/>
      <c r="DS32" s="544"/>
      <c r="DT32" s="544"/>
      <c r="DU32" s="544"/>
      <c r="DV32" s="544"/>
      <c r="DW32" s="544"/>
      <c r="DX32" s="544"/>
      <c r="DY32" s="544"/>
      <c r="DZ32" s="544"/>
      <c r="EA32" s="544"/>
      <c r="EB32" s="544"/>
      <c r="EC32" s="544"/>
      <c r="ED32" s="544"/>
      <c r="EE32" s="544"/>
      <c r="EF32" s="544"/>
      <c r="EG32" s="544"/>
      <c r="EH32" s="544"/>
      <c r="EI32" s="544"/>
      <c r="EJ32" s="544"/>
      <c r="EK32" s="544"/>
      <c r="EL32" s="544"/>
      <c r="EM32" s="544"/>
      <c r="EN32" s="544"/>
      <c r="EO32" s="544"/>
      <c r="EP32" s="544"/>
      <c r="EQ32" s="544"/>
      <c r="ER32" s="544"/>
      <c r="ES32" s="544"/>
      <c r="ET32" s="544"/>
      <c r="EU32" s="544"/>
      <c r="EV32" s="544"/>
      <c r="EW32" s="544"/>
      <c r="EX32" s="544"/>
      <c r="EY32" s="544"/>
      <c r="EZ32" s="544"/>
      <c r="FA32" s="544"/>
      <c r="FB32" s="544"/>
      <c r="FC32" s="544"/>
      <c r="FD32" s="544"/>
      <c r="FE32" s="544"/>
      <c r="FF32" s="544"/>
      <c r="FG32" s="544"/>
      <c r="FH32" s="544"/>
      <c r="FI32" s="544"/>
      <c r="FJ32" s="544"/>
      <c r="FK32" s="544"/>
      <c r="FL32" s="544"/>
      <c r="FM32" s="544"/>
      <c r="FN32" s="544"/>
      <c r="FO32" s="544"/>
      <c r="FP32" s="544"/>
      <c r="FQ32" s="544"/>
      <c r="FR32" s="544"/>
      <c r="FS32" s="544"/>
      <c r="FT32" s="544"/>
      <c r="FU32" s="544"/>
      <c r="FV32" s="544"/>
      <c r="FW32" s="544"/>
      <c r="FX32" s="544"/>
      <c r="FY32" s="544"/>
      <c r="FZ32" s="544"/>
      <c r="GA32" s="544"/>
      <c r="GB32" s="544"/>
      <c r="GC32" s="544"/>
      <c r="GD32" s="544"/>
      <c r="GE32" s="544"/>
      <c r="GF32" s="544"/>
      <c r="GG32" s="544"/>
      <c r="GH32" s="544"/>
      <c r="GI32" s="544"/>
      <c r="GJ32" s="544"/>
      <c r="GK32" s="544"/>
      <c r="GL32" s="544"/>
      <c r="GM32" s="544"/>
      <c r="GN32" s="544"/>
      <c r="GO32" s="544"/>
      <c r="GP32" s="544"/>
      <c r="GQ32" s="544"/>
      <c r="GR32" s="544"/>
      <c r="GS32" s="544"/>
      <c r="GT32" s="544"/>
      <c r="GU32" s="544"/>
      <c r="GV32" s="544"/>
      <c r="GW32" s="544"/>
      <c r="GX32" s="544"/>
      <c r="GY32" s="544"/>
      <c r="GZ32" s="544"/>
      <c r="HA32" s="544"/>
      <c r="HB32" s="544"/>
      <c r="HC32" s="544"/>
      <c r="HD32" s="544"/>
      <c r="HE32" s="544"/>
      <c r="HF32" s="544"/>
      <c r="HG32" s="544"/>
      <c r="HH32" s="544"/>
      <c r="HI32" s="544"/>
      <c r="HJ32" s="544"/>
      <c r="HK32" s="544"/>
      <c r="HL32" s="544"/>
      <c r="HM32" s="544"/>
      <c r="HN32" s="544"/>
      <c r="HO32" s="544"/>
      <c r="HP32" s="544"/>
      <c r="HQ32" s="544"/>
      <c r="HR32" s="544"/>
      <c r="HS32" s="544"/>
      <c r="HT32" s="544"/>
      <c r="HU32" s="544"/>
      <c r="HV32" s="544"/>
      <c r="HW32" s="544"/>
      <c r="HX32" s="544"/>
      <c r="HY32" s="544"/>
      <c r="HZ32" s="544"/>
      <c r="IA32" s="544"/>
      <c r="IB32" s="544"/>
      <c r="IC32" s="544"/>
      <c r="ID32" s="544"/>
      <c r="IE32" s="544"/>
      <c r="IF32" s="544"/>
      <c r="IG32" s="544"/>
      <c r="IH32" s="544"/>
      <c r="II32" s="544"/>
      <c r="IJ32" s="544"/>
      <c r="IK32" s="544"/>
      <c r="IL32" s="544"/>
      <c r="IM32" s="544"/>
      <c r="IN32" s="544"/>
      <c r="IO32" s="544"/>
      <c r="IP32" s="544"/>
      <c r="IQ32" s="544"/>
      <c r="IR32" s="544"/>
      <c r="IS32" s="544"/>
    </row>
    <row r="33" spans="1:253" s="545" customFormat="1">
      <c r="A33" s="215" t="s">
        <v>142</v>
      </c>
      <c r="B33" s="421">
        <f>'Sources and Uses Budget'!$C32</f>
        <v>0</v>
      </c>
      <c r="C33" s="421">
        <f>'Sources and Uses Budget'!$C32</f>
        <v>0</v>
      </c>
      <c r="D33" s="425">
        <f t="shared" si="0"/>
        <v>0</v>
      </c>
      <c r="E33" s="423"/>
      <c r="F33" s="422"/>
      <c r="G33" s="549"/>
      <c r="H33" s="544"/>
      <c r="I33" s="544"/>
      <c r="J33" s="544"/>
      <c r="K33" s="544"/>
      <c r="L33" s="544"/>
      <c r="M33" s="544"/>
      <c r="N33" s="544"/>
      <c r="O33" s="544"/>
      <c r="P33" s="544"/>
      <c r="Q33" s="544"/>
      <c r="R33" s="544"/>
      <c r="S33" s="544"/>
      <c r="T33" s="544"/>
      <c r="U33" s="544"/>
      <c r="V33" s="544"/>
      <c r="W33" s="544"/>
      <c r="X33" s="544"/>
      <c r="Y33" s="544"/>
      <c r="Z33" s="544"/>
      <c r="AA33" s="544"/>
      <c r="AB33" s="544"/>
      <c r="AC33" s="544"/>
      <c r="AD33" s="544"/>
      <c r="AE33" s="544"/>
      <c r="AF33" s="544"/>
      <c r="AG33" s="544"/>
      <c r="AH33" s="544"/>
      <c r="AI33" s="544"/>
      <c r="AJ33" s="544"/>
      <c r="AK33" s="544"/>
      <c r="AL33" s="544"/>
      <c r="AM33" s="544"/>
      <c r="AN33" s="544"/>
      <c r="AO33" s="544"/>
      <c r="AP33" s="544"/>
      <c r="AQ33" s="544"/>
      <c r="AR33" s="544"/>
      <c r="AS33" s="544"/>
      <c r="AT33" s="544"/>
      <c r="AU33" s="544"/>
      <c r="AV33" s="544"/>
      <c r="AW33" s="544"/>
      <c r="AX33" s="544"/>
      <c r="AY33" s="544"/>
      <c r="AZ33" s="544"/>
      <c r="BA33" s="544"/>
      <c r="BB33" s="544"/>
      <c r="BC33" s="544"/>
      <c r="BD33" s="544"/>
      <c r="BE33" s="544"/>
      <c r="BF33" s="544"/>
      <c r="BG33" s="544"/>
      <c r="BH33" s="544"/>
      <c r="BI33" s="544"/>
      <c r="BJ33" s="544"/>
      <c r="BK33" s="544"/>
      <c r="BL33" s="544"/>
      <c r="BM33" s="544"/>
      <c r="BN33" s="544"/>
      <c r="BO33" s="544"/>
      <c r="BP33" s="544"/>
      <c r="BQ33" s="544"/>
      <c r="BR33" s="544"/>
      <c r="BS33" s="544"/>
      <c r="BT33" s="544"/>
      <c r="BU33" s="544"/>
      <c r="BV33" s="544"/>
      <c r="BW33" s="544"/>
      <c r="BX33" s="544"/>
      <c r="BY33" s="544"/>
      <c r="BZ33" s="544"/>
      <c r="CA33" s="544"/>
      <c r="CB33" s="544"/>
      <c r="CC33" s="544"/>
      <c r="CD33" s="544"/>
      <c r="CE33" s="544"/>
      <c r="CF33" s="544"/>
      <c r="CG33" s="544"/>
      <c r="CH33" s="544"/>
      <c r="CI33" s="544"/>
      <c r="CJ33" s="544"/>
      <c r="CK33" s="544"/>
      <c r="CL33" s="544"/>
      <c r="CM33" s="544"/>
      <c r="CN33" s="544"/>
      <c r="CO33" s="544"/>
      <c r="CP33" s="544"/>
      <c r="CQ33" s="544"/>
      <c r="CR33" s="544"/>
      <c r="CS33" s="544"/>
      <c r="CT33" s="544"/>
      <c r="CU33" s="544"/>
      <c r="CV33" s="544"/>
      <c r="CW33" s="544"/>
      <c r="CX33" s="544"/>
      <c r="CY33" s="544"/>
      <c r="CZ33" s="544"/>
      <c r="DA33" s="544"/>
      <c r="DB33" s="544"/>
      <c r="DC33" s="544"/>
      <c r="DD33" s="544"/>
      <c r="DE33" s="544"/>
      <c r="DF33" s="544"/>
      <c r="DG33" s="544"/>
      <c r="DH33" s="544"/>
      <c r="DI33" s="544"/>
      <c r="DJ33" s="544"/>
      <c r="DK33" s="544"/>
      <c r="DL33" s="544"/>
      <c r="DM33" s="544"/>
      <c r="DN33" s="544"/>
      <c r="DO33" s="544"/>
      <c r="DP33" s="544"/>
      <c r="DQ33" s="544"/>
      <c r="DR33" s="544"/>
      <c r="DS33" s="544"/>
      <c r="DT33" s="544"/>
      <c r="DU33" s="544"/>
      <c r="DV33" s="544"/>
      <c r="DW33" s="544"/>
      <c r="DX33" s="544"/>
      <c r="DY33" s="544"/>
      <c r="DZ33" s="544"/>
      <c r="EA33" s="544"/>
      <c r="EB33" s="544"/>
      <c r="EC33" s="544"/>
      <c r="ED33" s="544"/>
      <c r="EE33" s="544"/>
      <c r="EF33" s="544"/>
      <c r="EG33" s="544"/>
      <c r="EH33" s="544"/>
      <c r="EI33" s="544"/>
      <c r="EJ33" s="544"/>
      <c r="EK33" s="544"/>
      <c r="EL33" s="544"/>
      <c r="EM33" s="544"/>
      <c r="EN33" s="544"/>
      <c r="EO33" s="544"/>
      <c r="EP33" s="544"/>
      <c r="EQ33" s="544"/>
      <c r="ER33" s="544"/>
      <c r="ES33" s="544"/>
      <c r="ET33" s="544"/>
      <c r="EU33" s="544"/>
      <c r="EV33" s="544"/>
      <c r="EW33" s="544"/>
      <c r="EX33" s="544"/>
      <c r="EY33" s="544"/>
      <c r="EZ33" s="544"/>
      <c r="FA33" s="544"/>
      <c r="FB33" s="544"/>
      <c r="FC33" s="544"/>
      <c r="FD33" s="544"/>
      <c r="FE33" s="544"/>
      <c r="FF33" s="544"/>
      <c r="FG33" s="544"/>
      <c r="FH33" s="544"/>
      <c r="FI33" s="544"/>
      <c r="FJ33" s="544"/>
      <c r="FK33" s="544"/>
      <c r="FL33" s="544"/>
      <c r="FM33" s="544"/>
      <c r="FN33" s="544"/>
      <c r="FO33" s="544"/>
      <c r="FP33" s="544"/>
      <c r="FQ33" s="544"/>
      <c r="FR33" s="544"/>
      <c r="FS33" s="544"/>
      <c r="FT33" s="544"/>
      <c r="FU33" s="544"/>
      <c r="FV33" s="544"/>
      <c r="FW33" s="544"/>
      <c r="FX33" s="544"/>
      <c r="FY33" s="544"/>
      <c r="FZ33" s="544"/>
      <c r="GA33" s="544"/>
      <c r="GB33" s="544"/>
      <c r="GC33" s="544"/>
      <c r="GD33" s="544"/>
      <c r="GE33" s="544"/>
      <c r="GF33" s="544"/>
      <c r="GG33" s="544"/>
      <c r="GH33" s="544"/>
      <c r="GI33" s="544"/>
      <c r="GJ33" s="544"/>
      <c r="GK33" s="544"/>
      <c r="GL33" s="544"/>
      <c r="GM33" s="544"/>
      <c r="GN33" s="544"/>
      <c r="GO33" s="544"/>
      <c r="GP33" s="544"/>
      <c r="GQ33" s="544"/>
      <c r="GR33" s="544"/>
      <c r="GS33" s="544"/>
      <c r="GT33" s="544"/>
      <c r="GU33" s="544"/>
      <c r="GV33" s="544"/>
      <c r="GW33" s="544"/>
      <c r="GX33" s="544"/>
      <c r="GY33" s="544"/>
      <c r="GZ33" s="544"/>
      <c r="HA33" s="544"/>
      <c r="HB33" s="544"/>
      <c r="HC33" s="544"/>
      <c r="HD33" s="544"/>
      <c r="HE33" s="544"/>
      <c r="HF33" s="544"/>
      <c r="HG33" s="544"/>
      <c r="HH33" s="544"/>
      <c r="HI33" s="544"/>
      <c r="HJ33" s="544"/>
      <c r="HK33" s="544"/>
      <c r="HL33" s="544"/>
      <c r="HM33" s="544"/>
      <c r="HN33" s="544"/>
      <c r="HO33" s="544"/>
      <c r="HP33" s="544"/>
      <c r="HQ33" s="544"/>
      <c r="HR33" s="544"/>
      <c r="HS33" s="544"/>
      <c r="HT33" s="544"/>
      <c r="HU33" s="544"/>
      <c r="HV33" s="544"/>
      <c r="HW33" s="544"/>
      <c r="HX33" s="544"/>
      <c r="HY33" s="544"/>
      <c r="HZ33" s="544"/>
      <c r="IA33" s="544"/>
      <c r="IB33" s="544"/>
      <c r="IC33" s="544"/>
      <c r="ID33" s="544"/>
      <c r="IE33" s="544"/>
      <c r="IF33" s="544"/>
      <c r="IG33" s="544"/>
      <c r="IH33" s="544"/>
      <c r="II33" s="544"/>
      <c r="IJ33" s="544"/>
      <c r="IK33" s="544"/>
      <c r="IL33" s="544"/>
      <c r="IM33" s="544"/>
      <c r="IN33" s="544"/>
      <c r="IO33" s="544"/>
      <c r="IP33" s="544"/>
      <c r="IQ33" s="544"/>
      <c r="IR33" s="544"/>
      <c r="IS33" s="544"/>
    </row>
    <row r="34" spans="1:253" s="545" customFormat="1">
      <c r="A34" s="215" t="s">
        <v>143</v>
      </c>
      <c r="B34" s="421">
        <f>'Sources and Uses Budget'!$C33</f>
        <v>0</v>
      </c>
      <c r="C34" s="421">
        <f>'Sources and Uses Budget'!$C33</f>
        <v>0</v>
      </c>
      <c r="D34" s="425">
        <f t="shared" si="0"/>
        <v>0</v>
      </c>
      <c r="E34" s="423"/>
      <c r="F34" s="422"/>
      <c r="G34" s="549"/>
      <c r="H34" s="544"/>
      <c r="I34" s="544"/>
      <c r="J34" s="544"/>
      <c r="K34" s="544"/>
      <c r="L34" s="544"/>
      <c r="M34" s="544"/>
      <c r="N34" s="544"/>
      <c r="O34" s="544"/>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c r="BA34" s="544"/>
      <c r="BB34" s="544"/>
      <c r="BC34" s="544"/>
      <c r="BD34" s="544"/>
      <c r="BE34" s="544"/>
      <c r="BF34" s="544"/>
      <c r="BG34" s="544"/>
      <c r="BH34" s="544"/>
      <c r="BI34" s="544"/>
      <c r="BJ34" s="544"/>
      <c r="BK34" s="544"/>
      <c r="BL34" s="544"/>
      <c r="BM34" s="544"/>
      <c r="BN34" s="544"/>
      <c r="BO34" s="544"/>
      <c r="BP34" s="544"/>
      <c r="BQ34" s="544"/>
      <c r="BR34" s="544"/>
      <c r="BS34" s="544"/>
      <c r="BT34" s="544"/>
      <c r="BU34" s="544"/>
      <c r="BV34" s="544"/>
      <c r="BW34" s="544"/>
      <c r="BX34" s="544"/>
      <c r="BY34" s="544"/>
      <c r="BZ34" s="544"/>
      <c r="CA34" s="544"/>
      <c r="CB34" s="544"/>
      <c r="CC34" s="544"/>
      <c r="CD34" s="544"/>
      <c r="CE34" s="544"/>
      <c r="CF34" s="544"/>
      <c r="CG34" s="544"/>
      <c r="CH34" s="544"/>
      <c r="CI34" s="544"/>
      <c r="CJ34" s="544"/>
      <c r="CK34" s="544"/>
      <c r="CL34" s="544"/>
      <c r="CM34" s="544"/>
      <c r="CN34" s="544"/>
      <c r="CO34" s="544"/>
      <c r="CP34" s="544"/>
      <c r="CQ34" s="544"/>
      <c r="CR34" s="544"/>
      <c r="CS34" s="544"/>
      <c r="CT34" s="544"/>
      <c r="CU34" s="544"/>
      <c r="CV34" s="544"/>
      <c r="CW34" s="544"/>
      <c r="CX34" s="544"/>
      <c r="CY34" s="544"/>
      <c r="CZ34" s="544"/>
      <c r="DA34" s="544"/>
      <c r="DB34" s="544"/>
      <c r="DC34" s="544"/>
      <c r="DD34" s="544"/>
      <c r="DE34" s="544"/>
      <c r="DF34" s="544"/>
      <c r="DG34" s="544"/>
      <c r="DH34" s="544"/>
      <c r="DI34" s="544"/>
      <c r="DJ34" s="544"/>
      <c r="DK34" s="544"/>
      <c r="DL34" s="544"/>
      <c r="DM34" s="544"/>
      <c r="DN34" s="544"/>
      <c r="DO34" s="544"/>
      <c r="DP34" s="544"/>
      <c r="DQ34" s="544"/>
      <c r="DR34" s="544"/>
      <c r="DS34" s="544"/>
      <c r="DT34" s="544"/>
      <c r="DU34" s="544"/>
      <c r="DV34" s="544"/>
      <c r="DW34" s="544"/>
      <c r="DX34" s="544"/>
      <c r="DY34" s="544"/>
      <c r="DZ34" s="544"/>
      <c r="EA34" s="544"/>
      <c r="EB34" s="544"/>
      <c r="EC34" s="544"/>
      <c r="ED34" s="544"/>
      <c r="EE34" s="544"/>
      <c r="EF34" s="544"/>
      <c r="EG34" s="544"/>
      <c r="EH34" s="544"/>
      <c r="EI34" s="544"/>
      <c r="EJ34" s="544"/>
      <c r="EK34" s="544"/>
      <c r="EL34" s="544"/>
      <c r="EM34" s="544"/>
      <c r="EN34" s="544"/>
      <c r="EO34" s="544"/>
      <c r="EP34" s="544"/>
      <c r="EQ34" s="544"/>
      <c r="ER34" s="544"/>
      <c r="ES34" s="544"/>
      <c r="ET34" s="544"/>
      <c r="EU34" s="544"/>
      <c r="EV34" s="544"/>
      <c r="EW34" s="544"/>
      <c r="EX34" s="544"/>
      <c r="EY34" s="544"/>
      <c r="EZ34" s="544"/>
      <c r="FA34" s="544"/>
      <c r="FB34" s="544"/>
      <c r="FC34" s="544"/>
      <c r="FD34" s="544"/>
      <c r="FE34" s="544"/>
      <c r="FF34" s="544"/>
      <c r="FG34" s="544"/>
      <c r="FH34" s="544"/>
      <c r="FI34" s="544"/>
      <c r="FJ34" s="544"/>
      <c r="FK34" s="544"/>
      <c r="FL34" s="544"/>
      <c r="FM34" s="544"/>
      <c r="FN34" s="544"/>
      <c r="FO34" s="544"/>
      <c r="FP34" s="544"/>
      <c r="FQ34" s="544"/>
      <c r="FR34" s="544"/>
      <c r="FS34" s="544"/>
      <c r="FT34" s="544"/>
      <c r="FU34" s="544"/>
      <c r="FV34" s="544"/>
      <c r="FW34" s="544"/>
      <c r="FX34" s="544"/>
      <c r="FY34" s="544"/>
      <c r="FZ34" s="544"/>
      <c r="GA34" s="544"/>
      <c r="GB34" s="544"/>
      <c r="GC34" s="544"/>
      <c r="GD34" s="544"/>
      <c r="GE34" s="544"/>
      <c r="GF34" s="544"/>
      <c r="GG34" s="544"/>
      <c r="GH34" s="544"/>
      <c r="GI34" s="544"/>
      <c r="GJ34" s="544"/>
      <c r="GK34" s="544"/>
      <c r="GL34" s="544"/>
      <c r="GM34" s="544"/>
      <c r="GN34" s="544"/>
      <c r="GO34" s="544"/>
      <c r="GP34" s="544"/>
      <c r="GQ34" s="544"/>
      <c r="GR34" s="544"/>
      <c r="GS34" s="544"/>
      <c r="GT34" s="544"/>
      <c r="GU34" s="544"/>
      <c r="GV34" s="544"/>
      <c r="GW34" s="544"/>
      <c r="GX34" s="544"/>
      <c r="GY34" s="544"/>
      <c r="GZ34" s="544"/>
      <c r="HA34" s="544"/>
      <c r="HB34" s="544"/>
      <c r="HC34" s="544"/>
      <c r="HD34" s="544"/>
      <c r="HE34" s="544"/>
      <c r="HF34" s="544"/>
      <c r="HG34" s="544"/>
      <c r="HH34" s="544"/>
      <c r="HI34" s="544"/>
      <c r="HJ34" s="544"/>
      <c r="HK34" s="544"/>
      <c r="HL34" s="544"/>
      <c r="HM34" s="544"/>
      <c r="HN34" s="544"/>
      <c r="HO34" s="544"/>
      <c r="HP34" s="544"/>
      <c r="HQ34" s="544"/>
      <c r="HR34" s="544"/>
      <c r="HS34" s="544"/>
      <c r="HT34" s="544"/>
      <c r="HU34" s="544"/>
      <c r="HV34" s="544"/>
      <c r="HW34" s="544"/>
      <c r="HX34" s="544"/>
      <c r="HY34" s="544"/>
      <c r="HZ34" s="544"/>
      <c r="IA34" s="544"/>
      <c r="IB34" s="544"/>
      <c r="IC34" s="544"/>
      <c r="ID34" s="544"/>
      <c r="IE34" s="544"/>
      <c r="IF34" s="544"/>
      <c r="IG34" s="544"/>
      <c r="IH34" s="544"/>
      <c r="II34" s="544"/>
      <c r="IJ34" s="544"/>
      <c r="IK34" s="544"/>
      <c r="IL34" s="544"/>
      <c r="IM34" s="544"/>
      <c r="IN34" s="544"/>
      <c r="IO34" s="544"/>
      <c r="IP34" s="544"/>
      <c r="IQ34" s="544"/>
      <c r="IR34" s="544"/>
      <c r="IS34" s="544"/>
    </row>
    <row r="35" spans="1:253" s="545" customFormat="1">
      <c r="A35" s="215" t="s">
        <v>144</v>
      </c>
      <c r="B35" s="421">
        <f>'Sources and Uses Budget'!$C34</f>
        <v>0</v>
      </c>
      <c r="C35" s="421">
        <f>'Sources and Uses Budget'!$C34</f>
        <v>0</v>
      </c>
      <c r="D35" s="425">
        <f t="shared" si="0"/>
        <v>0</v>
      </c>
      <c r="E35" s="423"/>
      <c r="F35" s="422"/>
      <c r="G35" s="549"/>
      <c r="H35" s="544"/>
      <c r="I35" s="544"/>
      <c r="J35" s="544"/>
      <c r="K35" s="544"/>
      <c r="L35" s="544"/>
      <c r="M35" s="544"/>
      <c r="N35" s="544"/>
      <c r="O35" s="544"/>
      <c r="P35" s="544"/>
      <c r="Q35" s="544"/>
      <c r="R35" s="544"/>
      <c r="S35" s="544"/>
      <c r="T35" s="544"/>
      <c r="U35" s="544"/>
      <c r="V35" s="544"/>
      <c r="W35" s="544"/>
      <c r="X35" s="544"/>
      <c r="Y35" s="544"/>
      <c r="Z35" s="544"/>
      <c r="AA35" s="544"/>
      <c r="AB35" s="544"/>
      <c r="AC35" s="544"/>
      <c r="AD35" s="544"/>
      <c r="AE35" s="544"/>
      <c r="AF35" s="544"/>
      <c r="AG35" s="544"/>
      <c r="AH35" s="544"/>
      <c r="AI35" s="544"/>
      <c r="AJ35" s="544"/>
      <c r="AK35" s="544"/>
      <c r="AL35" s="544"/>
      <c r="AM35" s="544"/>
      <c r="AN35" s="544"/>
      <c r="AO35" s="544"/>
      <c r="AP35" s="544"/>
      <c r="AQ35" s="544"/>
      <c r="AR35" s="544"/>
      <c r="AS35" s="544"/>
      <c r="AT35" s="544"/>
      <c r="AU35" s="544"/>
      <c r="AV35" s="544"/>
      <c r="AW35" s="544"/>
      <c r="AX35" s="544"/>
      <c r="AY35" s="544"/>
      <c r="AZ35" s="544"/>
      <c r="BA35" s="544"/>
      <c r="BB35" s="544"/>
      <c r="BC35" s="544"/>
      <c r="BD35" s="544"/>
      <c r="BE35" s="544"/>
      <c r="BF35" s="544"/>
      <c r="BG35" s="544"/>
      <c r="BH35" s="544"/>
      <c r="BI35" s="544"/>
      <c r="BJ35" s="544"/>
      <c r="BK35" s="544"/>
      <c r="BL35" s="544"/>
      <c r="BM35" s="544"/>
      <c r="BN35" s="544"/>
      <c r="BO35" s="544"/>
      <c r="BP35" s="544"/>
      <c r="BQ35" s="544"/>
      <c r="BR35" s="544"/>
      <c r="BS35" s="544"/>
      <c r="BT35" s="544"/>
      <c r="BU35" s="544"/>
      <c r="BV35" s="544"/>
      <c r="BW35" s="544"/>
      <c r="BX35" s="544"/>
      <c r="BY35" s="544"/>
      <c r="BZ35" s="544"/>
      <c r="CA35" s="544"/>
      <c r="CB35" s="544"/>
      <c r="CC35" s="544"/>
      <c r="CD35" s="544"/>
      <c r="CE35" s="544"/>
      <c r="CF35" s="544"/>
      <c r="CG35" s="544"/>
      <c r="CH35" s="544"/>
      <c r="CI35" s="544"/>
      <c r="CJ35" s="544"/>
      <c r="CK35" s="544"/>
      <c r="CL35" s="544"/>
      <c r="CM35" s="544"/>
      <c r="CN35" s="544"/>
      <c r="CO35" s="544"/>
      <c r="CP35" s="544"/>
      <c r="CQ35" s="544"/>
      <c r="CR35" s="544"/>
      <c r="CS35" s="544"/>
      <c r="CT35" s="544"/>
      <c r="CU35" s="544"/>
      <c r="CV35" s="544"/>
      <c r="CW35" s="544"/>
      <c r="CX35" s="544"/>
      <c r="CY35" s="544"/>
      <c r="CZ35" s="544"/>
      <c r="DA35" s="544"/>
      <c r="DB35" s="544"/>
      <c r="DC35" s="544"/>
      <c r="DD35" s="544"/>
      <c r="DE35" s="544"/>
      <c r="DF35" s="544"/>
      <c r="DG35" s="544"/>
      <c r="DH35" s="544"/>
      <c r="DI35" s="544"/>
      <c r="DJ35" s="544"/>
      <c r="DK35" s="544"/>
      <c r="DL35" s="544"/>
      <c r="DM35" s="544"/>
      <c r="DN35" s="544"/>
      <c r="DO35" s="544"/>
      <c r="DP35" s="544"/>
      <c r="DQ35" s="544"/>
      <c r="DR35" s="544"/>
      <c r="DS35" s="544"/>
      <c r="DT35" s="544"/>
      <c r="DU35" s="544"/>
      <c r="DV35" s="544"/>
      <c r="DW35" s="544"/>
      <c r="DX35" s="544"/>
      <c r="DY35" s="544"/>
      <c r="DZ35" s="544"/>
      <c r="EA35" s="544"/>
      <c r="EB35" s="544"/>
      <c r="EC35" s="544"/>
      <c r="ED35" s="544"/>
      <c r="EE35" s="544"/>
      <c r="EF35" s="544"/>
      <c r="EG35" s="544"/>
      <c r="EH35" s="544"/>
      <c r="EI35" s="544"/>
      <c r="EJ35" s="544"/>
      <c r="EK35" s="544"/>
      <c r="EL35" s="544"/>
      <c r="EM35" s="544"/>
      <c r="EN35" s="544"/>
      <c r="EO35" s="544"/>
      <c r="EP35" s="544"/>
      <c r="EQ35" s="544"/>
      <c r="ER35" s="544"/>
      <c r="ES35" s="544"/>
      <c r="ET35" s="544"/>
      <c r="EU35" s="544"/>
      <c r="EV35" s="544"/>
      <c r="EW35" s="544"/>
      <c r="EX35" s="544"/>
      <c r="EY35" s="544"/>
      <c r="EZ35" s="544"/>
      <c r="FA35" s="544"/>
      <c r="FB35" s="544"/>
      <c r="FC35" s="544"/>
      <c r="FD35" s="544"/>
      <c r="FE35" s="544"/>
      <c r="FF35" s="544"/>
      <c r="FG35" s="544"/>
      <c r="FH35" s="544"/>
      <c r="FI35" s="544"/>
      <c r="FJ35" s="544"/>
      <c r="FK35" s="544"/>
      <c r="FL35" s="544"/>
      <c r="FM35" s="544"/>
      <c r="FN35" s="544"/>
      <c r="FO35" s="544"/>
      <c r="FP35" s="544"/>
      <c r="FQ35" s="544"/>
      <c r="FR35" s="544"/>
      <c r="FS35" s="544"/>
      <c r="FT35" s="544"/>
      <c r="FU35" s="544"/>
      <c r="FV35" s="544"/>
      <c r="FW35" s="544"/>
      <c r="FX35" s="544"/>
      <c r="FY35" s="544"/>
      <c r="FZ35" s="544"/>
      <c r="GA35" s="544"/>
      <c r="GB35" s="544"/>
      <c r="GC35" s="544"/>
      <c r="GD35" s="544"/>
      <c r="GE35" s="544"/>
      <c r="GF35" s="544"/>
      <c r="GG35" s="544"/>
      <c r="GH35" s="544"/>
      <c r="GI35" s="544"/>
      <c r="GJ35" s="544"/>
      <c r="GK35" s="544"/>
      <c r="GL35" s="544"/>
      <c r="GM35" s="544"/>
      <c r="GN35" s="544"/>
      <c r="GO35" s="544"/>
      <c r="GP35" s="544"/>
      <c r="GQ35" s="544"/>
      <c r="GR35" s="544"/>
      <c r="GS35" s="544"/>
      <c r="GT35" s="544"/>
      <c r="GU35" s="544"/>
      <c r="GV35" s="544"/>
      <c r="GW35" s="544"/>
      <c r="GX35" s="544"/>
      <c r="GY35" s="544"/>
      <c r="GZ35" s="544"/>
      <c r="HA35" s="544"/>
      <c r="HB35" s="544"/>
      <c r="HC35" s="544"/>
      <c r="HD35" s="544"/>
      <c r="HE35" s="544"/>
      <c r="HF35" s="544"/>
      <c r="HG35" s="544"/>
      <c r="HH35" s="544"/>
      <c r="HI35" s="544"/>
      <c r="HJ35" s="544"/>
      <c r="HK35" s="544"/>
      <c r="HL35" s="544"/>
      <c r="HM35" s="544"/>
      <c r="HN35" s="544"/>
      <c r="HO35" s="544"/>
      <c r="HP35" s="544"/>
      <c r="HQ35" s="544"/>
      <c r="HR35" s="544"/>
      <c r="HS35" s="544"/>
      <c r="HT35" s="544"/>
      <c r="HU35" s="544"/>
      <c r="HV35" s="544"/>
      <c r="HW35" s="544"/>
      <c r="HX35" s="544"/>
      <c r="HY35" s="544"/>
      <c r="HZ35" s="544"/>
      <c r="IA35" s="544"/>
      <c r="IB35" s="544"/>
      <c r="IC35" s="544"/>
      <c r="ID35" s="544"/>
      <c r="IE35" s="544"/>
      <c r="IF35" s="544"/>
      <c r="IG35" s="544"/>
      <c r="IH35" s="544"/>
      <c r="II35" s="544"/>
      <c r="IJ35" s="544"/>
      <c r="IK35" s="544"/>
      <c r="IL35" s="544"/>
      <c r="IM35" s="544"/>
      <c r="IN35" s="544"/>
      <c r="IO35" s="544"/>
      <c r="IP35" s="544"/>
      <c r="IQ35" s="544"/>
      <c r="IR35" s="544"/>
      <c r="IS35" s="544"/>
    </row>
    <row r="36" spans="1:253" s="545" customFormat="1">
      <c r="A36" s="215" t="s">
        <v>145</v>
      </c>
      <c r="B36" s="421">
        <f>'Sources and Uses Budget'!$C35</f>
        <v>0</v>
      </c>
      <c r="C36" s="421">
        <f>'Sources and Uses Budget'!$C35</f>
        <v>0</v>
      </c>
      <c r="D36" s="425">
        <f t="shared" si="0"/>
        <v>0</v>
      </c>
      <c r="E36" s="423"/>
      <c r="F36" s="422"/>
      <c r="G36" s="549"/>
      <c r="H36" s="544"/>
      <c r="I36" s="544"/>
      <c r="J36" s="544"/>
      <c r="K36" s="544"/>
      <c r="L36" s="544"/>
      <c r="M36" s="544"/>
      <c r="N36" s="544"/>
      <c r="O36" s="544"/>
      <c r="P36" s="544"/>
      <c r="Q36" s="544"/>
      <c r="R36" s="544"/>
      <c r="S36" s="544"/>
      <c r="T36" s="544"/>
      <c r="U36" s="544"/>
      <c r="V36" s="544"/>
      <c r="W36" s="544"/>
      <c r="X36" s="544"/>
      <c r="Y36" s="544"/>
      <c r="Z36" s="544"/>
      <c r="AA36" s="544"/>
      <c r="AB36" s="544"/>
      <c r="AC36" s="544"/>
      <c r="AD36" s="544"/>
      <c r="AE36" s="544"/>
      <c r="AF36" s="544"/>
      <c r="AG36" s="544"/>
      <c r="AH36" s="544"/>
      <c r="AI36" s="544"/>
      <c r="AJ36" s="544"/>
      <c r="AK36" s="544"/>
      <c r="AL36" s="544"/>
      <c r="AM36" s="544"/>
      <c r="AN36" s="544"/>
      <c r="AO36" s="544"/>
      <c r="AP36" s="544"/>
      <c r="AQ36" s="544"/>
      <c r="AR36" s="544"/>
      <c r="AS36" s="544"/>
      <c r="AT36" s="544"/>
      <c r="AU36" s="544"/>
      <c r="AV36" s="544"/>
      <c r="AW36" s="544"/>
      <c r="AX36" s="544"/>
      <c r="AY36" s="544"/>
      <c r="AZ36" s="544"/>
      <c r="BA36" s="544"/>
      <c r="BB36" s="544"/>
      <c r="BC36" s="544"/>
      <c r="BD36" s="544"/>
      <c r="BE36" s="544"/>
      <c r="BF36" s="544"/>
      <c r="BG36" s="544"/>
      <c r="BH36" s="544"/>
      <c r="BI36" s="544"/>
      <c r="BJ36" s="544"/>
      <c r="BK36" s="544"/>
      <c r="BL36" s="544"/>
      <c r="BM36" s="544"/>
      <c r="BN36" s="544"/>
      <c r="BO36" s="544"/>
      <c r="BP36" s="544"/>
      <c r="BQ36" s="544"/>
      <c r="BR36" s="544"/>
      <c r="BS36" s="544"/>
      <c r="BT36" s="544"/>
      <c r="BU36" s="544"/>
      <c r="BV36" s="544"/>
      <c r="BW36" s="544"/>
      <c r="BX36" s="544"/>
      <c r="BY36" s="544"/>
      <c r="BZ36" s="544"/>
      <c r="CA36" s="544"/>
      <c r="CB36" s="544"/>
      <c r="CC36" s="544"/>
      <c r="CD36" s="544"/>
      <c r="CE36" s="544"/>
      <c r="CF36" s="544"/>
      <c r="CG36" s="544"/>
      <c r="CH36" s="544"/>
      <c r="CI36" s="544"/>
      <c r="CJ36" s="544"/>
      <c r="CK36" s="544"/>
      <c r="CL36" s="544"/>
      <c r="CM36" s="544"/>
      <c r="CN36" s="544"/>
      <c r="CO36" s="544"/>
      <c r="CP36" s="544"/>
      <c r="CQ36" s="544"/>
      <c r="CR36" s="544"/>
      <c r="CS36" s="544"/>
      <c r="CT36" s="544"/>
      <c r="CU36" s="544"/>
      <c r="CV36" s="544"/>
      <c r="CW36" s="544"/>
      <c r="CX36" s="544"/>
      <c r="CY36" s="544"/>
      <c r="CZ36" s="544"/>
      <c r="DA36" s="544"/>
      <c r="DB36" s="544"/>
      <c r="DC36" s="544"/>
      <c r="DD36" s="544"/>
      <c r="DE36" s="544"/>
      <c r="DF36" s="544"/>
      <c r="DG36" s="544"/>
      <c r="DH36" s="544"/>
      <c r="DI36" s="544"/>
      <c r="DJ36" s="544"/>
      <c r="DK36" s="544"/>
      <c r="DL36" s="544"/>
      <c r="DM36" s="544"/>
      <c r="DN36" s="544"/>
      <c r="DO36" s="544"/>
      <c r="DP36" s="544"/>
      <c r="DQ36" s="544"/>
      <c r="DR36" s="544"/>
      <c r="DS36" s="544"/>
      <c r="DT36" s="544"/>
      <c r="DU36" s="544"/>
      <c r="DV36" s="544"/>
      <c r="DW36" s="544"/>
      <c r="DX36" s="544"/>
      <c r="DY36" s="544"/>
      <c r="DZ36" s="544"/>
      <c r="EA36" s="544"/>
      <c r="EB36" s="544"/>
      <c r="EC36" s="544"/>
      <c r="ED36" s="544"/>
      <c r="EE36" s="544"/>
      <c r="EF36" s="544"/>
      <c r="EG36" s="544"/>
      <c r="EH36" s="544"/>
      <c r="EI36" s="544"/>
      <c r="EJ36" s="544"/>
      <c r="EK36" s="544"/>
      <c r="EL36" s="544"/>
      <c r="EM36" s="544"/>
      <c r="EN36" s="544"/>
      <c r="EO36" s="544"/>
      <c r="EP36" s="544"/>
      <c r="EQ36" s="544"/>
      <c r="ER36" s="544"/>
      <c r="ES36" s="544"/>
      <c r="ET36" s="544"/>
      <c r="EU36" s="544"/>
      <c r="EV36" s="544"/>
      <c r="EW36" s="544"/>
      <c r="EX36" s="544"/>
      <c r="EY36" s="544"/>
      <c r="EZ36" s="544"/>
      <c r="FA36" s="544"/>
      <c r="FB36" s="544"/>
      <c r="FC36" s="544"/>
      <c r="FD36" s="544"/>
      <c r="FE36" s="544"/>
      <c r="FF36" s="544"/>
      <c r="FG36" s="544"/>
      <c r="FH36" s="544"/>
      <c r="FI36" s="544"/>
      <c r="FJ36" s="544"/>
      <c r="FK36" s="544"/>
      <c r="FL36" s="544"/>
      <c r="FM36" s="544"/>
      <c r="FN36" s="544"/>
      <c r="FO36" s="544"/>
      <c r="FP36" s="544"/>
      <c r="FQ36" s="544"/>
      <c r="FR36" s="544"/>
      <c r="FS36" s="544"/>
      <c r="FT36" s="544"/>
      <c r="FU36" s="544"/>
      <c r="FV36" s="544"/>
      <c r="FW36" s="544"/>
      <c r="FX36" s="544"/>
      <c r="FY36" s="544"/>
      <c r="FZ36" s="544"/>
      <c r="GA36" s="544"/>
      <c r="GB36" s="544"/>
      <c r="GC36" s="544"/>
      <c r="GD36" s="544"/>
      <c r="GE36" s="544"/>
      <c r="GF36" s="544"/>
      <c r="GG36" s="544"/>
      <c r="GH36" s="544"/>
      <c r="GI36" s="544"/>
      <c r="GJ36" s="544"/>
      <c r="GK36" s="544"/>
      <c r="GL36" s="544"/>
      <c r="GM36" s="544"/>
      <c r="GN36" s="544"/>
      <c r="GO36" s="544"/>
      <c r="GP36" s="544"/>
      <c r="GQ36" s="544"/>
      <c r="GR36" s="544"/>
      <c r="GS36" s="544"/>
      <c r="GT36" s="544"/>
      <c r="GU36" s="544"/>
      <c r="GV36" s="544"/>
      <c r="GW36" s="544"/>
      <c r="GX36" s="544"/>
      <c r="GY36" s="544"/>
      <c r="GZ36" s="544"/>
      <c r="HA36" s="544"/>
      <c r="HB36" s="544"/>
      <c r="HC36" s="544"/>
      <c r="HD36" s="544"/>
      <c r="HE36" s="544"/>
      <c r="HF36" s="544"/>
      <c r="HG36" s="544"/>
      <c r="HH36" s="544"/>
      <c r="HI36" s="544"/>
      <c r="HJ36" s="544"/>
      <c r="HK36" s="544"/>
      <c r="HL36" s="544"/>
      <c r="HM36" s="544"/>
      <c r="HN36" s="544"/>
      <c r="HO36" s="544"/>
      <c r="HP36" s="544"/>
      <c r="HQ36" s="544"/>
      <c r="HR36" s="544"/>
      <c r="HS36" s="544"/>
      <c r="HT36" s="544"/>
      <c r="HU36" s="544"/>
      <c r="HV36" s="544"/>
      <c r="HW36" s="544"/>
      <c r="HX36" s="544"/>
      <c r="HY36" s="544"/>
      <c r="HZ36" s="544"/>
      <c r="IA36" s="544"/>
      <c r="IB36" s="544"/>
      <c r="IC36" s="544"/>
      <c r="ID36" s="544"/>
      <c r="IE36" s="544"/>
      <c r="IF36" s="544"/>
      <c r="IG36" s="544"/>
      <c r="IH36" s="544"/>
      <c r="II36" s="544"/>
      <c r="IJ36" s="544"/>
      <c r="IK36" s="544"/>
      <c r="IL36" s="544"/>
      <c r="IM36" s="544"/>
      <c r="IN36" s="544"/>
      <c r="IO36" s="544"/>
      <c r="IP36" s="544"/>
      <c r="IQ36" s="544"/>
      <c r="IR36" s="544"/>
      <c r="IS36" s="544"/>
    </row>
    <row r="37" spans="1:253" s="545" customFormat="1">
      <c r="A37" s="1707" t="s">
        <v>1943</v>
      </c>
      <c r="B37" s="421">
        <f>'Sources and Uses Budget'!$C36</f>
        <v>0</v>
      </c>
      <c r="C37" s="421">
        <f>'Sources and Uses Budget'!$C36</f>
        <v>0</v>
      </c>
      <c r="D37" s="425"/>
      <c r="E37" s="423"/>
      <c r="F37" s="422"/>
      <c r="G37" s="549"/>
      <c r="H37" s="544"/>
      <c r="I37" s="544"/>
      <c r="J37" s="544"/>
      <c r="K37" s="544"/>
      <c r="L37" s="544"/>
      <c r="M37" s="544"/>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544"/>
      <c r="AO37" s="544"/>
      <c r="AP37" s="544"/>
      <c r="AQ37" s="544"/>
      <c r="AR37" s="544"/>
      <c r="AS37" s="544"/>
      <c r="AT37" s="544"/>
      <c r="AU37" s="544"/>
      <c r="AV37" s="544"/>
      <c r="AW37" s="544"/>
      <c r="AX37" s="544"/>
      <c r="AY37" s="544"/>
      <c r="AZ37" s="544"/>
      <c r="BA37" s="544"/>
      <c r="BB37" s="544"/>
      <c r="BC37" s="544"/>
      <c r="BD37" s="544"/>
      <c r="BE37" s="544"/>
      <c r="BF37" s="544"/>
      <c r="BG37" s="544"/>
      <c r="BH37" s="544"/>
      <c r="BI37" s="544"/>
      <c r="BJ37" s="544"/>
      <c r="BK37" s="544"/>
      <c r="BL37" s="544"/>
      <c r="BM37" s="544"/>
      <c r="BN37" s="544"/>
      <c r="BO37" s="544"/>
      <c r="BP37" s="544"/>
      <c r="BQ37" s="544"/>
      <c r="BR37" s="544"/>
      <c r="BS37" s="544"/>
      <c r="BT37" s="544"/>
      <c r="BU37" s="544"/>
      <c r="BV37" s="544"/>
      <c r="BW37" s="544"/>
      <c r="BX37" s="544"/>
      <c r="BY37" s="544"/>
      <c r="BZ37" s="544"/>
      <c r="CA37" s="544"/>
      <c r="CB37" s="544"/>
      <c r="CC37" s="544"/>
      <c r="CD37" s="544"/>
      <c r="CE37" s="544"/>
      <c r="CF37" s="544"/>
      <c r="CG37" s="544"/>
      <c r="CH37" s="544"/>
      <c r="CI37" s="544"/>
      <c r="CJ37" s="544"/>
      <c r="CK37" s="544"/>
      <c r="CL37" s="544"/>
      <c r="CM37" s="544"/>
      <c r="CN37" s="544"/>
      <c r="CO37" s="544"/>
      <c r="CP37" s="544"/>
      <c r="CQ37" s="544"/>
      <c r="CR37" s="544"/>
      <c r="CS37" s="544"/>
      <c r="CT37" s="544"/>
      <c r="CU37" s="544"/>
      <c r="CV37" s="544"/>
      <c r="CW37" s="544"/>
      <c r="CX37" s="544"/>
      <c r="CY37" s="544"/>
      <c r="CZ37" s="544"/>
      <c r="DA37" s="544"/>
      <c r="DB37" s="544"/>
      <c r="DC37" s="544"/>
      <c r="DD37" s="544"/>
      <c r="DE37" s="544"/>
      <c r="DF37" s="544"/>
      <c r="DG37" s="544"/>
      <c r="DH37" s="544"/>
      <c r="DI37" s="544"/>
      <c r="DJ37" s="544"/>
      <c r="DK37" s="544"/>
      <c r="DL37" s="544"/>
      <c r="DM37" s="544"/>
      <c r="DN37" s="544"/>
      <c r="DO37" s="544"/>
      <c r="DP37" s="544"/>
      <c r="DQ37" s="544"/>
      <c r="DR37" s="544"/>
      <c r="DS37" s="544"/>
      <c r="DT37" s="544"/>
      <c r="DU37" s="544"/>
      <c r="DV37" s="544"/>
      <c r="DW37" s="544"/>
      <c r="DX37" s="544"/>
      <c r="DY37" s="544"/>
      <c r="DZ37" s="544"/>
      <c r="EA37" s="544"/>
      <c r="EB37" s="544"/>
      <c r="EC37" s="544"/>
      <c r="ED37" s="544"/>
      <c r="EE37" s="544"/>
      <c r="EF37" s="544"/>
      <c r="EG37" s="544"/>
      <c r="EH37" s="544"/>
      <c r="EI37" s="544"/>
      <c r="EJ37" s="544"/>
      <c r="EK37" s="544"/>
      <c r="EL37" s="544"/>
      <c r="EM37" s="544"/>
      <c r="EN37" s="544"/>
      <c r="EO37" s="544"/>
      <c r="EP37" s="544"/>
      <c r="EQ37" s="544"/>
      <c r="ER37" s="544"/>
      <c r="ES37" s="544"/>
      <c r="ET37" s="544"/>
      <c r="EU37" s="544"/>
      <c r="EV37" s="544"/>
      <c r="EW37" s="544"/>
      <c r="EX37" s="544"/>
      <c r="EY37" s="544"/>
      <c r="EZ37" s="544"/>
      <c r="FA37" s="544"/>
      <c r="FB37" s="544"/>
      <c r="FC37" s="544"/>
      <c r="FD37" s="544"/>
      <c r="FE37" s="544"/>
      <c r="FF37" s="544"/>
      <c r="FG37" s="544"/>
      <c r="FH37" s="544"/>
      <c r="FI37" s="544"/>
      <c r="FJ37" s="544"/>
      <c r="FK37" s="544"/>
      <c r="FL37" s="544"/>
      <c r="FM37" s="544"/>
      <c r="FN37" s="544"/>
      <c r="FO37" s="544"/>
      <c r="FP37" s="544"/>
      <c r="FQ37" s="544"/>
      <c r="FR37" s="544"/>
      <c r="FS37" s="544"/>
      <c r="FT37" s="544"/>
      <c r="FU37" s="544"/>
      <c r="FV37" s="544"/>
      <c r="FW37" s="544"/>
      <c r="FX37" s="544"/>
      <c r="FY37" s="544"/>
      <c r="FZ37" s="544"/>
      <c r="GA37" s="544"/>
      <c r="GB37" s="544"/>
      <c r="GC37" s="544"/>
      <c r="GD37" s="544"/>
      <c r="GE37" s="544"/>
      <c r="GF37" s="544"/>
      <c r="GG37" s="544"/>
      <c r="GH37" s="544"/>
      <c r="GI37" s="544"/>
      <c r="GJ37" s="544"/>
      <c r="GK37" s="544"/>
      <c r="GL37" s="544"/>
      <c r="GM37" s="544"/>
      <c r="GN37" s="544"/>
      <c r="GO37" s="544"/>
      <c r="GP37" s="544"/>
      <c r="GQ37" s="544"/>
      <c r="GR37" s="544"/>
      <c r="GS37" s="544"/>
      <c r="GT37" s="544"/>
      <c r="GU37" s="544"/>
      <c r="GV37" s="544"/>
      <c r="GW37" s="544"/>
      <c r="GX37" s="544"/>
      <c r="GY37" s="544"/>
      <c r="GZ37" s="544"/>
      <c r="HA37" s="544"/>
      <c r="HB37" s="544"/>
      <c r="HC37" s="544"/>
      <c r="HD37" s="544"/>
      <c r="HE37" s="544"/>
      <c r="HF37" s="544"/>
      <c r="HG37" s="544"/>
      <c r="HH37" s="544"/>
      <c r="HI37" s="544"/>
      <c r="HJ37" s="544"/>
      <c r="HK37" s="544"/>
      <c r="HL37" s="544"/>
      <c r="HM37" s="544"/>
      <c r="HN37" s="544"/>
      <c r="HO37" s="544"/>
      <c r="HP37" s="544"/>
      <c r="HQ37" s="544"/>
      <c r="HR37" s="544"/>
      <c r="HS37" s="544"/>
      <c r="HT37" s="544"/>
      <c r="HU37" s="544"/>
      <c r="HV37" s="544"/>
      <c r="HW37" s="544"/>
      <c r="HX37" s="544"/>
      <c r="HY37" s="544"/>
      <c r="HZ37" s="544"/>
      <c r="IA37" s="544"/>
      <c r="IB37" s="544"/>
      <c r="IC37" s="544"/>
      <c r="ID37" s="544"/>
      <c r="IE37" s="544"/>
      <c r="IF37" s="544"/>
      <c r="IG37" s="544"/>
      <c r="IH37" s="544"/>
      <c r="II37" s="544"/>
      <c r="IJ37" s="544"/>
      <c r="IK37" s="544"/>
      <c r="IL37" s="544"/>
      <c r="IM37" s="544"/>
      <c r="IN37" s="544"/>
      <c r="IO37" s="544"/>
      <c r="IP37" s="544"/>
      <c r="IQ37" s="544"/>
      <c r="IR37" s="544"/>
      <c r="IS37" s="544"/>
    </row>
    <row r="38" spans="1:253" s="545" customFormat="1">
      <c r="A38" s="226" t="str">
        <f>'Sources and Uses Budget'!A37</f>
        <v>Other: (Specify)</v>
      </c>
      <c r="B38" s="421">
        <f>'Sources and Uses Budget'!$C37</f>
        <v>0</v>
      </c>
      <c r="C38" s="421">
        <f>'Sources and Uses Budget'!$C37</f>
        <v>0</v>
      </c>
      <c r="D38" s="425">
        <f t="shared" si="0"/>
        <v>0</v>
      </c>
      <c r="E38" s="423"/>
      <c r="F38" s="422"/>
      <c r="G38" s="549"/>
      <c r="H38" s="544"/>
      <c r="I38" s="544"/>
      <c r="J38" s="544"/>
      <c r="K38" s="544"/>
      <c r="L38" s="544"/>
      <c r="M38" s="544"/>
      <c r="N38" s="544"/>
      <c r="O38" s="544"/>
      <c r="P38" s="544"/>
      <c r="Q38" s="544"/>
      <c r="R38" s="544"/>
      <c r="S38" s="544"/>
      <c r="T38" s="544"/>
      <c r="U38" s="544"/>
      <c r="V38" s="544"/>
      <c r="W38" s="544"/>
      <c r="X38" s="544"/>
      <c r="Y38" s="544"/>
      <c r="Z38" s="544"/>
      <c r="AA38" s="544"/>
      <c r="AB38" s="544"/>
      <c r="AC38" s="544"/>
      <c r="AD38" s="544"/>
      <c r="AE38" s="544"/>
      <c r="AF38" s="544"/>
      <c r="AG38" s="544"/>
      <c r="AH38" s="544"/>
      <c r="AI38" s="544"/>
      <c r="AJ38" s="544"/>
      <c r="AK38" s="544"/>
      <c r="AL38" s="544"/>
      <c r="AM38" s="544"/>
      <c r="AN38" s="544"/>
      <c r="AO38" s="544"/>
      <c r="AP38" s="544"/>
      <c r="AQ38" s="544"/>
      <c r="AR38" s="544"/>
      <c r="AS38" s="544"/>
      <c r="AT38" s="544"/>
      <c r="AU38" s="544"/>
      <c r="AV38" s="544"/>
      <c r="AW38" s="544"/>
      <c r="AX38" s="544"/>
      <c r="AY38" s="544"/>
      <c r="AZ38" s="544"/>
      <c r="BA38" s="544"/>
      <c r="BB38" s="544"/>
      <c r="BC38" s="544"/>
      <c r="BD38" s="544"/>
      <c r="BE38" s="544"/>
      <c r="BF38" s="544"/>
      <c r="BG38" s="544"/>
      <c r="BH38" s="544"/>
      <c r="BI38" s="544"/>
      <c r="BJ38" s="544"/>
      <c r="BK38" s="544"/>
      <c r="BL38" s="544"/>
      <c r="BM38" s="544"/>
      <c r="BN38" s="544"/>
      <c r="BO38" s="544"/>
      <c r="BP38" s="544"/>
      <c r="BQ38" s="544"/>
      <c r="BR38" s="544"/>
      <c r="BS38" s="544"/>
      <c r="BT38" s="544"/>
      <c r="BU38" s="544"/>
      <c r="BV38" s="544"/>
      <c r="BW38" s="544"/>
      <c r="BX38" s="544"/>
      <c r="BY38" s="544"/>
      <c r="BZ38" s="544"/>
      <c r="CA38" s="544"/>
      <c r="CB38" s="544"/>
      <c r="CC38" s="544"/>
      <c r="CD38" s="544"/>
      <c r="CE38" s="544"/>
      <c r="CF38" s="544"/>
      <c r="CG38" s="544"/>
      <c r="CH38" s="544"/>
      <c r="CI38" s="544"/>
      <c r="CJ38" s="544"/>
      <c r="CK38" s="544"/>
      <c r="CL38" s="544"/>
      <c r="CM38" s="544"/>
      <c r="CN38" s="544"/>
      <c r="CO38" s="544"/>
      <c r="CP38" s="544"/>
      <c r="CQ38" s="544"/>
      <c r="CR38" s="544"/>
      <c r="CS38" s="544"/>
      <c r="CT38" s="544"/>
      <c r="CU38" s="544"/>
      <c r="CV38" s="544"/>
      <c r="CW38" s="544"/>
      <c r="CX38" s="544"/>
      <c r="CY38" s="544"/>
      <c r="CZ38" s="544"/>
      <c r="DA38" s="544"/>
      <c r="DB38" s="544"/>
      <c r="DC38" s="544"/>
      <c r="DD38" s="544"/>
      <c r="DE38" s="544"/>
      <c r="DF38" s="544"/>
      <c r="DG38" s="544"/>
      <c r="DH38" s="544"/>
      <c r="DI38" s="544"/>
      <c r="DJ38" s="544"/>
      <c r="DK38" s="544"/>
      <c r="DL38" s="544"/>
      <c r="DM38" s="544"/>
      <c r="DN38" s="544"/>
      <c r="DO38" s="544"/>
      <c r="DP38" s="544"/>
      <c r="DQ38" s="544"/>
      <c r="DR38" s="544"/>
      <c r="DS38" s="544"/>
      <c r="DT38" s="544"/>
      <c r="DU38" s="544"/>
      <c r="DV38" s="544"/>
      <c r="DW38" s="544"/>
      <c r="DX38" s="544"/>
      <c r="DY38" s="544"/>
      <c r="DZ38" s="544"/>
      <c r="EA38" s="544"/>
      <c r="EB38" s="544"/>
      <c r="EC38" s="544"/>
      <c r="ED38" s="544"/>
      <c r="EE38" s="544"/>
      <c r="EF38" s="544"/>
      <c r="EG38" s="544"/>
      <c r="EH38" s="544"/>
      <c r="EI38" s="544"/>
      <c r="EJ38" s="544"/>
      <c r="EK38" s="544"/>
      <c r="EL38" s="544"/>
      <c r="EM38" s="544"/>
      <c r="EN38" s="544"/>
      <c r="EO38" s="544"/>
      <c r="EP38" s="544"/>
      <c r="EQ38" s="544"/>
      <c r="ER38" s="544"/>
      <c r="ES38" s="544"/>
      <c r="ET38" s="544"/>
      <c r="EU38" s="544"/>
      <c r="EV38" s="544"/>
      <c r="EW38" s="544"/>
      <c r="EX38" s="544"/>
      <c r="EY38" s="544"/>
      <c r="EZ38" s="544"/>
      <c r="FA38" s="544"/>
      <c r="FB38" s="544"/>
      <c r="FC38" s="544"/>
      <c r="FD38" s="544"/>
      <c r="FE38" s="544"/>
      <c r="FF38" s="544"/>
      <c r="FG38" s="544"/>
      <c r="FH38" s="544"/>
      <c r="FI38" s="544"/>
      <c r="FJ38" s="544"/>
      <c r="FK38" s="544"/>
      <c r="FL38" s="544"/>
      <c r="FM38" s="544"/>
      <c r="FN38" s="544"/>
      <c r="FO38" s="544"/>
      <c r="FP38" s="544"/>
      <c r="FQ38" s="544"/>
      <c r="FR38" s="544"/>
      <c r="FS38" s="544"/>
      <c r="FT38" s="544"/>
      <c r="FU38" s="544"/>
      <c r="FV38" s="544"/>
      <c r="FW38" s="544"/>
      <c r="FX38" s="544"/>
      <c r="FY38" s="544"/>
      <c r="FZ38" s="544"/>
      <c r="GA38" s="544"/>
      <c r="GB38" s="544"/>
      <c r="GC38" s="544"/>
      <c r="GD38" s="544"/>
      <c r="GE38" s="544"/>
      <c r="GF38" s="544"/>
      <c r="GG38" s="544"/>
      <c r="GH38" s="544"/>
      <c r="GI38" s="544"/>
      <c r="GJ38" s="544"/>
      <c r="GK38" s="544"/>
      <c r="GL38" s="544"/>
      <c r="GM38" s="544"/>
      <c r="GN38" s="544"/>
      <c r="GO38" s="544"/>
      <c r="GP38" s="544"/>
      <c r="GQ38" s="544"/>
      <c r="GR38" s="544"/>
      <c r="GS38" s="544"/>
      <c r="GT38" s="544"/>
      <c r="GU38" s="544"/>
      <c r="GV38" s="544"/>
      <c r="GW38" s="544"/>
      <c r="GX38" s="544"/>
      <c r="GY38" s="544"/>
      <c r="GZ38" s="544"/>
      <c r="HA38" s="544"/>
      <c r="HB38" s="544"/>
      <c r="HC38" s="544"/>
      <c r="HD38" s="544"/>
      <c r="HE38" s="544"/>
      <c r="HF38" s="544"/>
      <c r="HG38" s="544"/>
      <c r="HH38" s="544"/>
      <c r="HI38" s="544"/>
      <c r="HJ38" s="544"/>
      <c r="HK38" s="544"/>
      <c r="HL38" s="544"/>
      <c r="HM38" s="544"/>
      <c r="HN38" s="544"/>
      <c r="HO38" s="544"/>
      <c r="HP38" s="544"/>
      <c r="HQ38" s="544"/>
      <c r="HR38" s="544"/>
      <c r="HS38" s="544"/>
      <c r="HT38" s="544"/>
      <c r="HU38" s="544"/>
      <c r="HV38" s="544"/>
      <c r="HW38" s="544"/>
      <c r="HX38" s="544"/>
      <c r="HY38" s="544"/>
      <c r="HZ38" s="544"/>
      <c r="IA38" s="544"/>
      <c r="IB38" s="544"/>
      <c r="IC38" s="544"/>
      <c r="ID38" s="544"/>
      <c r="IE38" s="544"/>
      <c r="IF38" s="544"/>
      <c r="IG38" s="544"/>
      <c r="IH38" s="544"/>
      <c r="II38" s="544"/>
      <c r="IJ38" s="544"/>
      <c r="IK38" s="544"/>
      <c r="IL38" s="544"/>
      <c r="IM38" s="544"/>
      <c r="IN38" s="544"/>
      <c r="IO38" s="544"/>
      <c r="IP38" s="544"/>
      <c r="IQ38" s="544"/>
      <c r="IR38" s="544"/>
      <c r="IS38" s="544"/>
    </row>
    <row r="39" spans="1:253" s="545" customFormat="1">
      <c r="A39" s="426" t="s">
        <v>148</v>
      </c>
      <c r="B39" s="425">
        <f>SUM(B30:B38)</f>
        <v>0</v>
      </c>
      <c r="C39" s="425">
        <f>SUM(C30:C38)</f>
        <v>0</v>
      </c>
      <c r="D39" s="425">
        <f t="shared" si="0"/>
        <v>0</v>
      </c>
      <c r="E39" s="423"/>
      <c r="F39" s="422"/>
      <c r="G39" s="549"/>
      <c r="H39" s="544"/>
      <c r="I39" s="544"/>
      <c r="J39" s="544"/>
      <c r="K39" s="544"/>
      <c r="L39" s="544"/>
      <c r="M39" s="544"/>
      <c r="N39" s="544"/>
      <c r="O39" s="544"/>
      <c r="P39" s="544"/>
      <c r="Q39" s="544"/>
      <c r="R39" s="544"/>
      <c r="S39" s="544"/>
      <c r="T39" s="544"/>
      <c r="U39" s="544"/>
      <c r="V39" s="544"/>
      <c r="W39" s="544"/>
      <c r="X39" s="544"/>
      <c r="Y39" s="544"/>
      <c r="Z39" s="544"/>
      <c r="AA39" s="544"/>
      <c r="AB39" s="544"/>
      <c r="AC39" s="544"/>
      <c r="AD39" s="544"/>
      <c r="AE39" s="544"/>
      <c r="AF39" s="544"/>
      <c r="AG39" s="544"/>
      <c r="AH39" s="544"/>
      <c r="AI39" s="544"/>
      <c r="AJ39" s="544"/>
      <c r="AK39" s="544"/>
      <c r="AL39" s="544"/>
      <c r="AM39" s="544"/>
      <c r="AN39" s="544"/>
      <c r="AO39" s="544"/>
      <c r="AP39" s="544"/>
      <c r="AQ39" s="544"/>
      <c r="AR39" s="544"/>
      <c r="AS39" s="544"/>
      <c r="AT39" s="544"/>
      <c r="AU39" s="544"/>
      <c r="AV39" s="544"/>
      <c r="AW39" s="544"/>
      <c r="AX39" s="544"/>
      <c r="AY39" s="544"/>
      <c r="AZ39" s="544"/>
      <c r="BA39" s="544"/>
      <c r="BB39" s="544"/>
      <c r="BC39" s="544"/>
      <c r="BD39" s="544"/>
      <c r="BE39" s="544"/>
      <c r="BF39" s="544"/>
      <c r="BG39" s="544"/>
      <c r="BH39" s="544"/>
      <c r="BI39" s="544"/>
      <c r="BJ39" s="544"/>
      <c r="BK39" s="544"/>
      <c r="BL39" s="544"/>
      <c r="BM39" s="544"/>
      <c r="BN39" s="544"/>
      <c r="BO39" s="544"/>
      <c r="BP39" s="544"/>
      <c r="BQ39" s="544"/>
      <c r="BR39" s="544"/>
      <c r="BS39" s="544"/>
      <c r="BT39" s="544"/>
      <c r="BU39" s="544"/>
      <c r="BV39" s="544"/>
      <c r="BW39" s="544"/>
      <c r="BX39" s="544"/>
      <c r="BY39" s="544"/>
      <c r="BZ39" s="544"/>
      <c r="CA39" s="544"/>
      <c r="CB39" s="544"/>
      <c r="CC39" s="544"/>
      <c r="CD39" s="544"/>
      <c r="CE39" s="544"/>
      <c r="CF39" s="544"/>
      <c r="CG39" s="544"/>
      <c r="CH39" s="544"/>
      <c r="CI39" s="544"/>
      <c r="CJ39" s="544"/>
      <c r="CK39" s="544"/>
      <c r="CL39" s="544"/>
      <c r="CM39" s="544"/>
      <c r="CN39" s="544"/>
      <c r="CO39" s="544"/>
      <c r="CP39" s="544"/>
      <c r="CQ39" s="544"/>
      <c r="CR39" s="544"/>
      <c r="CS39" s="544"/>
      <c r="CT39" s="544"/>
      <c r="CU39" s="544"/>
      <c r="CV39" s="544"/>
      <c r="CW39" s="544"/>
      <c r="CX39" s="544"/>
      <c r="CY39" s="544"/>
      <c r="CZ39" s="544"/>
      <c r="DA39" s="544"/>
      <c r="DB39" s="544"/>
      <c r="DC39" s="544"/>
      <c r="DD39" s="544"/>
      <c r="DE39" s="544"/>
      <c r="DF39" s="544"/>
      <c r="DG39" s="544"/>
      <c r="DH39" s="544"/>
      <c r="DI39" s="544"/>
      <c r="DJ39" s="544"/>
      <c r="DK39" s="544"/>
      <c r="DL39" s="544"/>
      <c r="DM39" s="544"/>
      <c r="DN39" s="544"/>
      <c r="DO39" s="544"/>
      <c r="DP39" s="544"/>
      <c r="DQ39" s="544"/>
      <c r="DR39" s="544"/>
      <c r="DS39" s="544"/>
      <c r="DT39" s="544"/>
      <c r="DU39" s="544"/>
      <c r="DV39" s="544"/>
      <c r="DW39" s="544"/>
      <c r="DX39" s="544"/>
      <c r="DY39" s="544"/>
      <c r="DZ39" s="544"/>
      <c r="EA39" s="544"/>
      <c r="EB39" s="544"/>
      <c r="EC39" s="544"/>
      <c r="ED39" s="544"/>
      <c r="EE39" s="544"/>
      <c r="EF39" s="544"/>
      <c r="EG39" s="544"/>
      <c r="EH39" s="544"/>
      <c r="EI39" s="544"/>
      <c r="EJ39" s="544"/>
      <c r="EK39" s="544"/>
      <c r="EL39" s="544"/>
      <c r="EM39" s="544"/>
      <c r="EN39" s="544"/>
      <c r="EO39" s="544"/>
      <c r="EP39" s="544"/>
      <c r="EQ39" s="544"/>
      <c r="ER39" s="544"/>
      <c r="ES39" s="544"/>
      <c r="ET39" s="544"/>
      <c r="EU39" s="544"/>
      <c r="EV39" s="544"/>
      <c r="EW39" s="544"/>
      <c r="EX39" s="544"/>
      <c r="EY39" s="544"/>
      <c r="EZ39" s="544"/>
      <c r="FA39" s="544"/>
      <c r="FB39" s="544"/>
      <c r="FC39" s="544"/>
      <c r="FD39" s="544"/>
      <c r="FE39" s="544"/>
      <c r="FF39" s="544"/>
      <c r="FG39" s="544"/>
      <c r="FH39" s="544"/>
      <c r="FI39" s="544"/>
      <c r="FJ39" s="544"/>
      <c r="FK39" s="544"/>
      <c r="FL39" s="544"/>
      <c r="FM39" s="544"/>
      <c r="FN39" s="544"/>
      <c r="FO39" s="544"/>
      <c r="FP39" s="544"/>
      <c r="FQ39" s="544"/>
      <c r="FR39" s="544"/>
      <c r="FS39" s="544"/>
      <c r="FT39" s="544"/>
      <c r="FU39" s="544"/>
      <c r="FV39" s="544"/>
      <c r="FW39" s="544"/>
      <c r="FX39" s="544"/>
      <c r="FY39" s="544"/>
      <c r="FZ39" s="544"/>
      <c r="GA39" s="544"/>
      <c r="GB39" s="544"/>
      <c r="GC39" s="544"/>
      <c r="GD39" s="544"/>
      <c r="GE39" s="544"/>
      <c r="GF39" s="544"/>
      <c r="GG39" s="544"/>
      <c r="GH39" s="544"/>
      <c r="GI39" s="544"/>
      <c r="GJ39" s="544"/>
      <c r="GK39" s="544"/>
      <c r="GL39" s="544"/>
      <c r="GM39" s="544"/>
      <c r="GN39" s="544"/>
      <c r="GO39" s="544"/>
      <c r="GP39" s="544"/>
      <c r="GQ39" s="544"/>
      <c r="GR39" s="544"/>
      <c r="GS39" s="544"/>
      <c r="GT39" s="544"/>
      <c r="GU39" s="544"/>
      <c r="GV39" s="544"/>
      <c r="GW39" s="544"/>
      <c r="GX39" s="544"/>
      <c r="GY39" s="544"/>
      <c r="GZ39" s="544"/>
      <c r="HA39" s="544"/>
      <c r="HB39" s="544"/>
      <c r="HC39" s="544"/>
      <c r="HD39" s="544"/>
      <c r="HE39" s="544"/>
      <c r="HF39" s="544"/>
      <c r="HG39" s="544"/>
      <c r="HH39" s="544"/>
      <c r="HI39" s="544"/>
      <c r="HJ39" s="544"/>
      <c r="HK39" s="544"/>
      <c r="HL39" s="544"/>
      <c r="HM39" s="544"/>
      <c r="HN39" s="544"/>
      <c r="HO39" s="544"/>
      <c r="HP39" s="544"/>
      <c r="HQ39" s="544"/>
      <c r="HR39" s="544"/>
      <c r="HS39" s="544"/>
      <c r="HT39" s="544"/>
      <c r="HU39" s="544"/>
      <c r="HV39" s="544"/>
      <c r="HW39" s="544"/>
      <c r="HX39" s="544"/>
      <c r="HY39" s="544"/>
      <c r="HZ39" s="544"/>
      <c r="IA39" s="544"/>
      <c r="IB39" s="544"/>
      <c r="IC39" s="544"/>
      <c r="ID39" s="544"/>
      <c r="IE39" s="544"/>
      <c r="IF39" s="544"/>
      <c r="IG39" s="544"/>
      <c r="IH39" s="544"/>
      <c r="II39" s="544"/>
      <c r="IJ39" s="544"/>
      <c r="IK39" s="544"/>
      <c r="IL39" s="544"/>
      <c r="IM39" s="544"/>
      <c r="IN39" s="544"/>
      <c r="IO39" s="544"/>
      <c r="IP39" s="544"/>
      <c r="IQ39" s="544"/>
      <c r="IR39" s="544"/>
      <c r="IS39" s="544"/>
    </row>
    <row r="40" spans="1:253" s="545" customFormat="1">
      <c r="A40" s="419" t="s">
        <v>149</v>
      </c>
      <c r="B40" s="419"/>
      <c r="C40" s="419"/>
      <c r="D40" s="419"/>
      <c r="E40" s="439"/>
      <c r="F40" s="419"/>
      <c r="G40" s="549"/>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544"/>
      <c r="AO40" s="544"/>
      <c r="AP40" s="544"/>
      <c r="AQ40" s="544"/>
      <c r="AR40" s="544"/>
      <c r="AS40" s="544"/>
      <c r="AT40" s="544"/>
      <c r="AU40" s="544"/>
      <c r="AV40" s="544"/>
      <c r="AW40" s="544"/>
      <c r="AX40" s="544"/>
      <c r="AY40" s="544"/>
      <c r="AZ40" s="544"/>
      <c r="BA40" s="544"/>
      <c r="BB40" s="544"/>
      <c r="BC40" s="544"/>
      <c r="BD40" s="544"/>
      <c r="BE40" s="544"/>
      <c r="BF40" s="544"/>
      <c r="BG40" s="544"/>
      <c r="BH40" s="544"/>
      <c r="BI40" s="544"/>
      <c r="BJ40" s="544"/>
      <c r="BK40" s="544"/>
      <c r="BL40" s="544"/>
      <c r="BM40" s="544"/>
      <c r="BN40" s="544"/>
      <c r="BO40" s="544"/>
      <c r="BP40" s="544"/>
      <c r="BQ40" s="544"/>
      <c r="BR40" s="544"/>
      <c r="BS40" s="544"/>
      <c r="BT40" s="544"/>
      <c r="BU40" s="544"/>
      <c r="BV40" s="544"/>
      <c r="BW40" s="544"/>
      <c r="BX40" s="544"/>
      <c r="BY40" s="544"/>
      <c r="BZ40" s="544"/>
      <c r="CA40" s="544"/>
      <c r="CB40" s="544"/>
      <c r="CC40" s="544"/>
      <c r="CD40" s="544"/>
      <c r="CE40" s="544"/>
      <c r="CF40" s="544"/>
      <c r="CG40" s="544"/>
      <c r="CH40" s="544"/>
      <c r="CI40" s="544"/>
      <c r="CJ40" s="544"/>
      <c r="CK40" s="544"/>
      <c r="CL40" s="544"/>
      <c r="CM40" s="544"/>
      <c r="CN40" s="544"/>
      <c r="CO40" s="544"/>
      <c r="CP40" s="544"/>
      <c r="CQ40" s="544"/>
      <c r="CR40" s="544"/>
      <c r="CS40" s="544"/>
      <c r="CT40" s="544"/>
      <c r="CU40" s="544"/>
      <c r="CV40" s="544"/>
      <c r="CW40" s="544"/>
      <c r="CX40" s="544"/>
      <c r="CY40" s="544"/>
      <c r="CZ40" s="544"/>
      <c r="DA40" s="544"/>
      <c r="DB40" s="544"/>
      <c r="DC40" s="544"/>
      <c r="DD40" s="544"/>
      <c r="DE40" s="544"/>
      <c r="DF40" s="544"/>
      <c r="DG40" s="544"/>
      <c r="DH40" s="544"/>
      <c r="DI40" s="544"/>
      <c r="DJ40" s="544"/>
      <c r="DK40" s="544"/>
      <c r="DL40" s="544"/>
      <c r="DM40" s="544"/>
      <c r="DN40" s="544"/>
      <c r="DO40" s="544"/>
      <c r="DP40" s="544"/>
      <c r="DQ40" s="544"/>
      <c r="DR40" s="544"/>
      <c r="DS40" s="544"/>
      <c r="DT40" s="544"/>
      <c r="DU40" s="544"/>
      <c r="DV40" s="544"/>
      <c r="DW40" s="544"/>
      <c r="DX40" s="544"/>
      <c r="DY40" s="544"/>
      <c r="DZ40" s="544"/>
      <c r="EA40" s="544"/>
      <c r="EB40" s="544"/>
      <c r="EC40" s="544"/>
      <c r="ED40" s="544"/>
      <c r="EE40" s="544"/>
      <c r="EF40" s="544"/>
      <c r="EG40" s="544"/>
      <c r="EH40" s="544"/>
      <c r="EI40" s="544"/>
      <c r="EJ40" s="544"/>
      <c r="EK40" s="544"/>
      <c r="EL40" s="544"/>
      <c r="EM40" s="544"/>
      <c r="EN40" s="544"/>
      <c r="EO40" s="544"/>
      <c r="EP40" s="544"/>
      <c r="EQ40" s="544"/>
      <c r="ER40" s="544"/>
      <c r="ES40" s="544"/>
      <c r="ET40" s="544"/>
      <c r="EU40" s="544"/>
      <c r="EV40" s="544"/>
      <c r="EW40" s="544"/>
      <c r="EX40" s="544"/>
      <c r="EY40" s="544"/>
      <c r="EZ40" s="544"/>
      <c r="FA40" s="544"/>
      <c r="FB40" s="544"/>
      <c r="FC40" s="544"/>
      <c r="FD40" s="544"/>
      <c r="FE40" s="544"/>
      <c r="FF40" s="544"/>
      <c r="FG40" s="544"/>
      <c r="FH40" s="544"/>
      <c r="FI40" s="544"/>
      <c r="FJ40" s="544"/>
      <c r="FK40" s="544"/>
      <c r="FL40" s="544"/>
      <c r="FM40" s="544"/>
      <c r="FN40" s="544"/>
      <c r="FO40" s="544"/>
      <c r="FP40" s="544"/>
      <c r="FQ40" s="544"/>
      <c r="FR40" s="544"/>
      <c r="FS40" s="544"/>
      <c r="FT40" s="544"/>
      <c r="FU40" s="544"/>
      <c r="FV40" s="544"/>
      <c r="FW40" s="544"/>
      <c r="FX40" s="544"/>
      <c r="FY40" s="544"/>
      <c r="FZ40" s="544"/>
      <c r="GA40" s="544"/>
      <c r="GB40" s="544"/>
      <c r="GC40" s="544"/>
      <c r="GD40" s="544"/>
      <c r="GE40" s="544"/>
      <c r="GF40" s="544"/>
      <c r="GG40" s="544"/>
      <c r="GH40" s="544"/>
      <c r="GI40" s="544"/>
      <c r="GJ40" s="544"/>
      <c r="GK40" s="544"/>
      <c r="GL40" s="544"/>
      <c r="GM40" s="544"/>
      <c r="GN40" s="544"/>
      <c r="GO40" s="544"/>
      <c r="GP40" s="544"/>
      <c r="GQ40" s="544"/>
      <c r="GR40" s="544"/>
      <c r="GS40" s="544"/>
      <c r="GT40" s="544"/>
      <c r="GU40" s="544"/>
      <c r="GV40" s="544"/>
      <c r="GW40" s="544"/>
      <c r="GX40" s="544"/>
      <c r="GY40" s="544"/>
      <c r="GZ40" s="544"/>
      <c r="HA40" s="544"/>
      <c r="HB40" s="544"/>
      <c r="HC40" s="544"/>
      <c r="HD40" s="544"/>
      <c r="HE40" s="544"/>
      <c r="HF40" s="544"/>
      <c r="HG40" s="544"/>
      <c r="HH40" s="544"/>
      <c r="HI40" s="544"/>
      <c r="HJ40" s="544"/>
      <c r="HK40" s="544"/>
      <c r="HL40" s="544"/>
      <c r="HM40" s="544"/>
      <c r="HN40" s="544"/>
      <c r="HO40" s="544"/>
      <c r="HP40" s="544"/>
      <c r="HQ40" s="544"/>
      <c r="HR40" s="544"/>
      <c r="HS40" s="544"/>
      <c r="HT40" s="544"/>
      <c r="HU40" s="544"/>
      <c r="HV40" s="544"/>
      <c r="HW40" s="544"/>
      <c r="HX40" s="544"/>
      <c r="HY40" s="544"/>
      <c r="HZ40" s="544"/>
      <c r="IA40" s="544"/>
      <c r="IB40" s="544"/>
      <c r="IC40" s="544"/>
      <c r="ID40" s="544"/>
      <c r="IE40" s="544"/>
      <c r="IF40" s="544"/>
      <c r="IG40" s="544"/>
      <c r="IH40" s="544"/>
      <c r="II40" s="544"/>
      <c r="IJ40" s="544"/>
      <c r="IK40" s="544"/>
      <c r="IL40" s="544"/>
      <c r="IM40" s="544"/>
      <c r="IN40" s="544"/>
      <c r="IO40" s="544"/>
      <c r="IP40" s="544"/>
      <c r="IQ40" s="544"/>
      <c r="IR40" s="544"/>
      <c r="IS40" s="544"/>
    </row>
    <row r="41" spans="1:253" s="545" customFormat="1">
      <c r="A41" s="424" t="s">
        <v>150</v>
      </c>
      <c r="B41" s="421">
        <f>'Sources and Uses Budget'!$C40</f>
        <v>1651375</v>
      </c>
      <c r="C41" s="421">
        <f>'Sources and Uses Budget'!$C40</f>
        <v>1651375</v>
      </c>
      <c r="D41" s="425">
        <f t="shared" si="0"/>
        <v>0</v>
      </c>
      <c r="E41" s="423"/>
      <c r="F41" s="422"/>
      <c r="G41" s="549"/>
      <c r="H41" s="544"/>
      <c r="I41" s="544"/>
      <c r="J41" s="544"/>
      <c r="K41" s="544"/>
      <c r="L41" s="544"/>
      <c r="M41" s="544"/>
      <c r="N41" s="544"/>
      <c r="O41" s="544"/>
      <c r="P41" s="544"/>
      <c r="Q41" s="544"/>
      <c r="R41" s="544"/>
      <c r="S41" s="544"/>
      <c r="T41" s="544"/>
      <c r="U41" s="544"/>
      <c r="V41" s="544"/>
      <c r="W41" s="544"/>
      <c r="X41" s="544"/>
      <c r="Y41" s="544"/>
      <c r="Z41" s="544"/>
      <c r="AA41" s="544"/>
      <c r="AB41" s="544"/>
      <c r="AC41" s="544"/>
      <c r="AD41" s="544"/>
      <c r="AE41" s="544"/>
      <c r="AF41" s="544"/>
      <c r="AG41" s="544"/>
      <c r="AH41" s="544"/>
      <c r="AI41" s="544"/>
      <c r="AJ41" s="544"/>
      <c r="AK41" s="544"/>
      <c r="AL41" s="544"/>
      <c r="AM41" s="544"/>
      <c r="AN41" s="544"/>
      <c r="AO41" s="544"/>
      <c r="AP41" s="544"/>
      <c r="AQ41" s="544"/>
      <c r="AR41" s="544"/>
      <c r="AS41" s="544"/>
      <c r="AT41" s="544"/>
      <c r="AU41" s="544"/>
      <c r="AV41" s="544"/>
      <c r="AW41" s="544"/>
      <c r="AX41" s="544"/>
      <c r="AY41" s="544"/>
      <c r="AZ41" s="544"/>
      <c r="BA41" s="544"/>
      <c r="BB41" s="544"/>
      <c r="BC41" s="544"/>
      <c r="BD41" s="544"/>
      <c r="BE41" s="544"/>
      <c r="BF41" s="544"/>
      <c r="BG41" s="544"/>
      <c r="BH41" s="544"/>
      <c r="BI41" s="544"/>
      <c r="BJ41" s="544"/>
      <c r="BK41" s="544"/>
      <c r="BL41" s="544"/>
      <c r="BM41" s="544"/>
      <c r="BN41" s="544"/>
      <c r="BO41" s="544"/>
      <c r="BP41" s="544"/>
      <c r="BQ41" s="544"/>
      <c r="BR41" s="544"/>
      <c r="BS41" s="544"/>
      <c r="BT41" s="544"/>
      <c r="BU41" s="544"/>
      <c r="BV41" s="544"/>
      <c r="BW41" s="544"/>
      <c r="BX41" s="544"/>
      <c r="BY41" s="544"/>
      <c r="BZ41" s="544"/>
      <c r="CA41" s="544"/>
      <c r="CB41" s="544"/>
      <c r="CC41" s="544"/>
      <c r="CD41" s="544"/>
      <c r="CE41" s="544"/>
      <c r="CF41" s="544"/>
      <c r="CG41" s="544"/>
      <c r="CH41" s="544"/>
      <c r="CI41" s="544"/>
      <c r="CJ41" s="544"/>
      <c r="CK41" s="544"/>
      <c r="CL41" s="544"/>
      <c r="CM41" s="544"/>
      <c r="CN41" s="544"/>
      <c r="CO41" s="544"/>
      <c r="CP41" s="544"/>
      <c r="CQ41" s="544"/>
      <c r="CR41" s="544"/>
      <c r="CS41" s="544"/>
      <c r="CT41" s="544"/>
      <c r="CU41" s="544"/>
      <c r="CV41" s="544"/>
      <c r="CW41" s="544"/>
      <c r="CX41" s="544"/>
      <c r="CY41" s="544"/>
      <c r="CZ41" s="544"/>
      <c r="DA41" s="544"/>
      <c r="DB41" s="544"/>
      <c r="DC41" s="544"/>
      <c r="DD41" s="544"/>
      <c r="DE41" s="544"/>
      <c r="DF41" s="544"/>
      <c r="DG41" s="544"/>
      <c r="DH41" s="544"/>
      <c r="DI41" s="544"/>
      <c r="DJ41" s="544"/>
      <c r="DK41" s="544"/>
      <c r="DL41" s="544"/>
      <c r="DM41" s="544"/>
      <c r="DN41" s="544"/>
      <c r="DO41" s="544"/>
      <c r="DP41" s="544"/>
      <c r="DQ41" s="544"/>
      <c r="DR41" s="544"/>
      <c r="DS41" s="544"/>
      <c r="DT41" s="544"/>
      <c r="DU41" s="544"/>
      <c r="DV41" s="544"/>
      <c r="DW41" s="544"/>
      <c r="DX41" s="544"/>
      <c r="DY41" s="544"/>
      <c r="DZ41" s="544"/>
      <c r="EA41" s="544"/>
      <c r="EB41" s="544"/>
      <c r="EC41" s="544"/>
      <c r="ED41" s="544"/>
      <c r="EE41" s="544"/>
      <c r="EF41" s="544"/>
      <c r="EG41" s="544"/>
      <c r="EH41" s="544"/>
      <c r="EI41" s="544"/>
      <c r="EJ41" s="544"/>
      <c r="EK41" s="544"/>
      <c r="EL41" s="544"/>
      <c r="EM41" s="544"/>
      <c r="EN41" s="544"/>
      <c r="EO41" s="544"/>
      <c r="EP41" s="544"/>
      <c r="EQ41" s="544"/>
      <c r="ER41" s="544"/>
      <c r="ES41" s="544"/>
      <c r="ET41" s="544"/>
      <c r="EU41" s="544"/>
      <c r="EV41" s="544"/>
      <c r="EW41" s="544"/>
      <c r="EX41" s="544"/>
      <c r="EY41" s="544"/>
      <c r="EZ41" s="544"/>
      <c r="FA41" s="544"/>
      <c r="FB41" s="544"/>
      <c r="FC41" s="544"/>
      <c r="FD41" s="544"/>
      <c r="FE41" s="544"/>
      <c r="FF41" s="544"/>
      <c r="FG41" s="544"/>
      <c r="FH41" s="544"/>
      <c r="FI41" s="544"/>
      <c r="FJ41" s="544"/>
      <c r="FK41" s="544"/>
      <c r="FL41" s="544"/>
      <c r="FM41" s="544"/>
      <c r="FN41" s="544"/>
      <c r="FO41" s="544"/>
      <c r="FP41" s="544"/>
      <c r="FQ41" s="544"/>
      <c r="FR41" s="544"/>
      <c r="FS41" s="544"/>
      <c r="FT41" s="544"/>
      <c r="FU41" s="544"/>
      <c r="FV41" s="544"/>
      <c r="FW41" s="544"/>
      <c r="FX41" s="544"/>
      <c r="FY41" s="544"/>
      <c r="FZ41" s="544"/>
      <c r="GA41" s="544"/>
      <c r="GB41" s="544"/>
      <c r="GC41" s="544"/>
      <c r="GD41" s="544"/>
      <c r="GE41" s="544"/>
      <c r="GF41" s="544"/>
      <c r="GG41" s="544"/>
      <c r="GH41" s="544"/>
      <c r="GI41" s="544"/>
      <c r="GJ41" s="544"/>
      <c r="GK41" s="544"/>
      <c r="GL41" s="544"/>
      <c r="GM41" s="544"/>
      <c r="GN41" s="544"/>
      <c r="GO41" s="544"/>
      <c r="GP41" s="544"/>
      <c r="GQ41" s="544"/>
      <c r="GR41" s="544"/>
      <c r="GS41" s="544"/>
      <c r="GT41" s="544"/>
      <c r="GU41" s="544"/>
      <c r="GV41" s="544"/>
      <c r="GW41" s="544"/>
      <c r="GX41" s="544"/>
      <c r="GY41" s="544"/>
      <c r="GZ41" s="544"/>
      <c r="HA41" s="544"/>
      <c r="HB41" s="544"/>
      <c r="HC41" s="544"/>
      <c r="HD41" s="544"/>
      <c r="HE41" s="544"/>
      <c r="HF41" s="544"/>
      <c r="HG41" s="544"/>
      <c r="HH41" s="544"/>
      <c r="HI41" s="544"/>
      <c r="HJ41" s="544"/>
      <c r="HK41" s="544"/>
      <c r="HL41" s="544"/>
      <c r="HM41" s="544"/>
      <c r="HN41" s="544"/>
      <c r="HO41" s="544"/>
      <c r="HP41" s="544"/>
      <c r="HQ41" s="544"/>
      <c r="HR41" s="544"/>
      <c r="HS41" s="544"/>
      <c r="HT41" s="544"/>
      <c r="HU41" s="544"/>
      <c r="HV41" s="544"/>
      <c r="HW41" s="544"/>
      <c r="HX41" s="544"/>
      <c r="HY41" s="544"/>
      <c r="HZ41" s="544"/>
      <c r="IA41" s="544"/>
      <c r="IB41" s="544"/>
      <c r="IC41" s="544"/>
      <c r="ID41" s="544"/>
      <c r="IE41" s="544"/>
      <c r="IF41" s="544"/>
      <c r="IG41" s="544"/>
      <c r="IH41" s="544"/>
      <c r="II41" s="544"/>
      <c r="IJ41" s="544"/>
      <c r="IK41" s="544"/>
      <c r="IL41" s="544"/>
      <c r="IM41" s="544"/>
      <c r="IN41" s="544"/>
      <c r="IO41" s="544"/>
      <c r="IP41" s="544"/>
      <c r="IQ41" s="544"/>
      <c r="IR41" s="544"/>
      <c r="IS41" s="544"/>
    </row>
    <row r="42" spans="1:253" s="545" customFormat="1">
      <c r="A42" s="424" t="s">
        <v>151</v>
      </c>
      <c r="B42" s="421">
        <f>'Sources and Uses Budget'!$C41</f>
        <v>0</v>
      </c>
      <c r="C42" s="421">
        <f>'Sources and Uses Budget'!$C41</f>
        <v>0</v>
      </c>
      <c r="D42" s="425">
        <f t="shared" si="0"/>
        <v>0</v>
      </c>
      <c r="E42" s="423"/>
      <c r="F42" s="422"/>
      <c r="G42" s="549"/>
      <c r="H42" s="544"/>
      <c r="I42" s="544"/>
      <c r="J42" s="544"/>
      <c r="K42" s="544"/>
      <c r="L42" s="544"/>
      <c r="M42" s="544"/>
      <c r="N42" s="544"/>
      <c r="O42" s="544"/>
      <c r="P42" s="544"/>
      <c r="Q42" s="544"/>
      <c r="R42" s="544"/>
      <c r="S42" s="544"/>
      <c r="T42" s="544"/>
      <c r="U42" s="544"/>
      <c r="V42" s="544"/>
      <c r="W42" s="544"/>
      <c r="X42" s="544"/>
      <c r="Y42" s="544"/>
      <c r="Z42" s="544"/>
      <c r="AA42" s="544"/>
      <c r="AB42" s="544"/>
      <c r="AC42" s="544"/>
      <c r="AD42" s="544"/>
      <c r="AE42" s="544"/>
      <c r="AF42" s="544"/>
      <c r="AG42" s="544"/>
      <c r="AH42" s="544"/>
      <c r="AI42" s="544"/>
      <c r="AJ42" s="544"/>
      <c r="AK42" s="544"/>
      <c r="AL42" s="544"/>
      <c r="AM42" s="544"/>
      <c r="AN42" s="544"/>
      <c r="AO42" s="544"/>
      <c r="AP42" s="544"/>
      <c r="AQ42" s="544"/>
      <c r="AR42" s="544"/>
      <c r="AS42" s="544"/>
      <c r="AT42" s="544"/>
      <c r="AU42" s="544"/>
      <c r="AV42" s="544"/>
      <c r="AW42" s="544"/>
      <c r="AX42" s="544"/>
      <c r="AY42" s="544"/>
      <c r="AZ42" s="544"/>
      <c r="BA42" s="544"/>
      <c r="BB42" s="544"/>
      <c r="BC42" s="544"/>
      <c r="BD42" s="544"/>
      <c r="BE42" s="544"/>
      <c r="BF42" s="544"/>
      <c r="BG42" s="544"/>
      <c r="BH42" s="544"/>
      <c r="BI42" s="544"/>
      <c r="BJ42" s="544"/>
      <c r="BK42" s="544"/>
      <c r="BL42" s="544"/>
      <c r="BM42" s="544"/>
      <c r="BN42" s="544"/>
      <c r="BO42" s="544"/>
      <c r="BP42" s="544"/>
      <c r="BQ42" s="544"/>
      <c r="BR42" s="544"/>
      <c r="BS42" s="544"/>
      <c r="BT42" s="544"/>
      <c r="BU42" s="544"/>
      <c r="BV42" s="544"/>
      <c r="BW42" s="544"/>
      <c r="BX42" s="544"/>
      <c r="BY42" s="544"/>
      <c r="BZ42" s="544"/>
      <c r="CA42" s="544"/>
      <c r="CB42" s="544"/>
      <c r="CC42" s="544"/>
      <c r="CD42" s="544"/>
      <c r="CE42" s="544"/>
      <c r="CF42" s="544"/>
      <c r="CG42" s="544"/>
      <c r="CH42" s="544"/>
      <c r="CI42" s="544"/>
      <c r="CJ42" s="544"/>
      <c r="CK42" s="544"/>
      <c r="CL42" s="544"/>
      <c r="CM42" s="544"/>
      <c r="CN42" s="544"/>
      <c r="CO42" s="544"/>
      <c r="CP42" s="544"/>
      <c r="CQ42" s="544"/>
      <c r="CR42" s="544"/>
      <c r="CS42" s="544"/>
      <c r="CT42" s="544"/>
      <c r="CU42" s="544"/>
      <c r="CV42" s="544"/>
      <c r="CW42" s="544"/>
      <c r="CX42" s="544"/>
      <c r="CY42" s="544"/>
      <c r="CZ42" s="544"/>
      <c r="DA42" s="544"/>
      <c r="DB42" s="544"/>
      <c r="DC42" s="544"/>
      <c r="DD42" s="544"/>
      <c r="DE42" s="544"/>
      <c r="DF42" s="544"/>
      <c r="DG42" s="544"/>
      <c r="DH42" s="544"/>
      <c r="DI42" s="544"/>
      <c r="DJ42" s="544"/>
      <c r="DK42" s="544"/>
      <c r="DL42" s="544"/>
      <c r="DM42" s="544"/>
      <c r="DN42" s="544"/>
      <c r="DO42" s="544"/>
      <c r="DP42" s="544"/>
      <c r="DQ42" s="544"/>
      <c r="DR42" s="544"/>
      <c r="DS42" s="544"/>
      <c r="DT42" s="544"/>
      <c r="DU42" s="544"/>
      <c r="DV42" s="544"/>
      <c r="DW42" s="544"/>
      <c r="DX42" s="544"/>
      <c r="DY42" s="544"/>
      <c r="DZ42" s="544"/>
      <c r="EA42" s="544"/>
      <c r="EB42" s="544"/>
      <c r="EC42" s="544"/>
      <c r="ED42" s="544"/>
      <c r="EE42" s="544"/>
      <c r="EF42" s="544"/>
      <c r="EG42" s="544"/>
      <c r="EH42" s="544"/>
      <c r="EI42" s="544"/>
      <c r="EJ42" s="544"/>
      <c r="EK42" s="544"/>
      <c r="EL42" s="544"/>
      <c r="EM42" s="544"/>
      <c r="EN42" s="544"/>
      <c r="EO42" s="544"/>
      <c r="EP42" s="544"/>
      <c r="EQ42" s="544"/>
      <c r="ER42" s="544"/>
      <c r="ES42" s="544"/>
      <c r="ET42" s="544"/>
      <c r="EU42" s="544"/>
      <c r="EV42" s="544"/>
      <c r="EW42" s="544"/>
      <c r="EX42" s="544"/>
      <c r="EY42" s="544"/>
      <c r="EZ42" s="544"/>
      <c r="FA42" s="544"/>
      <c r="FB42" s="544"/>
      <c r="FC42" s="544"/>
      <c r="FD42" s="544"/>
      <c r="FE42" s="544"/>
      <c r="FF42" s="544"/>
      <c r="FG42" s="544"/>
      <c r="FH42" s="544"/>
      <c r="FI42" s="544"/>
      <c r="FJ42" s="544"/>
      <c r="FK42" s="544"/>
      <c r="FL42" s="544"/>
      <c r="FM42" s="544"/>
      <c r="FN42" s="544"/>
      <c r="FO42" s="544"/>
      <c r="FP42" s="544"/>
      <c r="FQ42" s="544"/>
      <c r="FR42" s="544"/>
      <c r="FS42" s="544"/>
      <c r="FT42" s="544"/>
      <c r="FU42" s="544"/>
      <c r="FV42" s="544"/>
      <c r="FW42" s="544"/>
      <c r="FX42" s="544"/>
      <c r="FY42" s="544"/>
      <c r="FZ42" s="544"/>
      <c r="GA42" s="544"/>
      <c r="GB42" s="544"/>
      <c r="GC42" s="544"/>
      <c r="GD42" s="544"/>
      <c r="GE42" s="544"/>
      <c r="GF42" s="544"/>
      <c r="GG42" s="544"/>
      <c r="GH42" s="544"/>
      <c r="GI42" s="544"/>
      <c r="GJ42" s="544"/>
      <c r="GK42" s="544"/>
      <c r="GL42" s="544"/>
      <c r="GM42" s="544"/>
      <c r="GN42" s="544"/>
      <c r="GO42" s="544"/>
      <c r="GP42" s="544"/>
      <c r="GQ42" s="544"/>
      <c r="GR42" s="544"/>
      <c r="GS42" s="544"/>
      <c r="GT42" s="544"/>
      <c r="GU42" s="544"/>
      <c r="GV42" s="544"/>
      <c r="GW42" s="544"/>
      <c r="GX42" s="544"/>
      <c r="GY42" s="544"/>
      <c r="GZ42" s="544"/>
      <c r="HA42" s="544"/>
      <c r="HB42" s="544"/>
      <c r="HC42" s="544"/>
      <c r="HD42" s="544"/>
      <c r="HE42" s="544"/>
      <c r="HF42" s="544"/>
      <c r="HG42" s="544"/>
      <c r="HH42" s="544"/>
      <c r="HI42" s="544"/>
      <c r="HJ42" s="544"/>
      <c r="HK42" s="544"/>
      <c r="HL42" s="544"/>
      <c r="HM42" s="544"/>
      <c r="HN42" s="544"/>
      <c r="HO42" s="544"/>
      <c r="HP42" s="544"/>
      <c r="HQ42" s="544"/>
      <c r="HR42" s="544"/>
      <c r="HS42" s="544"/>
      <c r="HT42" s="544"/>
      <c r="HU42" s="544"/>
      <c r="HV42" s="544"/>
      <c r="HW42" s="544"/>
      <c r="HX42" s="544"/>
      <c r="HY42" s="544"/>
      <c r="HZ42" s="544"/>
      <c r="IA42" s="544"/>
      <c r="IB42" s="544"/>
      <c r="IC42" s="544"/>
      <c r="ID42" s="544"/>
      <c r="IE42" s="544"/>
      <c r="IF42" s="544"/>
      <c r="IG42" s="544"/>
      <c r="IH42" s="544"/>
      <c r="II42" s="544"/>
      <c r="IJ42" s="544"/>
      <c r="IK42" s="544"/>
      <c r="IL42" s="544"/>
      <c r="IM42" s="544"/>
      <c r="IN42" s="544"/>
      <c r="IO42" s="544"/>
      <c r="IP42" s="544"/>
      <c r="IQ42" s="544"/>
      <c r="IR42" s="544"/>
      <c r="IS42" s="544"/>
    </row>
    <row r="43" spans="1:253" s="545" customFormat="1">
      <c r="A43" s="426" t="s">
        <v>152</v>
      </c>
      <c r="B43" s="425">
        <f>SUM(B41:B42)</f>
        <v>1651375</v>
      </c>
      <c r="C43" s="425">
        <f>SUM(C41:C42)</f>
        <v>1651375</v>
      </c>
      <c r="D43" s="425">
        <f t="shared" si="0"/>
        <v>0</v>
      </c>
      <c r="E43" s="423"/>
      <c r="F43" s="422"/>
      <c r="G43" s="549"/>
      <c r="H43" s="544"/>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544"/>
      <c r="AG43" s="544"/>
      <c r="AH43" s="544"/>
      <c r="AI43" s="544"/>
      <c r="AJ43" s="544"/>
      <c r="AK43" s="544"/>
      <c r="AL43" s="544"/>
      <c r="AM43" s="544"/>
      <c r="AN43" s="544"/>
      <c r="AO43" s="544"/>
      <c r="AP43" s="544"/>
      <c r="AQ43" s="544"/>
      <c r="AR43" s="544"/>
      <c r="AS43" s="544"/>
      <c r="AT43" s="544"/>
      <c r="AU43" s="544"/>
      <c r="AV43" s="544"/>
      <c r="AW43" s="544"/>
      <c r="AX43" s="544"/>
      <c r="AY43" s="544"/>
      <c r="AZ43" s="544"/>
      <c r="BA43" s="544"/>
      <c r="BB43" s="544"/>
      <c r="BC43" s="544"/>
      <c r="BD43" s="544"/>
      <c r="BE43" s="544"/>
      <c r="BF43" s="544"/>
      <c r="BG43" s="544"/>
      <c r="BH43" s="544"/>
      <c r="BI43" s="544"/>
      <c r="BJ43" s="544"/>
      <c r="BK43" s="544"/>
      <c r="BL43" s="544"/>
      <c r="BM43" s="544"/>
      <c r="BN43" s="544"/>
      <c r="BO43" s="544"/>
      <c r="BP43" s="544"/>
      <c r="BQ43" s="544"/>
      <c r="BR43" s="544"/>
      <c r="BS43" s="544"/>
      <c r="BT43" s="544"/>
      <c r="BU43" s="544"/>
      <c r="BV43" s="544"/>
      <c r="BW43" s="544"/>
      <c r="BX43" s="544"/>
      <c r="BY43" s="544"/>
      <c r="BZ43" s="544"/>
      <c r="CA43" s="544"/>
      <c r="CB43" s="544"/>
      <c r="CC43" s="544"/>
      <c r="CD43" s="544"/>
      <c r="CE43" s="544"/>
      <c r="CF43" s="544"/>
      <c r="CG43" s="544"/>
      <c r="CH43" s="544"/>
      <c r="CI43" s="544"/>
      <c r="CJ43" s="544"/>
      <c r="CK43" s="544"/>
      <c r="CL43" s="544"/>
      <c r="CM43" s="544"/>
      <c r="CN43" s="544"/>
      <c r="CO43" s="544"/>
      <c r="CP43" s="544"/>
      <c r="CQ43" s="544"/>
      <c r="CR43" s="544"/>
      <c r="CS43" s="544"/>
      <c r="CT43" s="544"/>
      <c r="CU43" s="544"/>
      <c r="CV43" s="544"/>
      <c r="CW43" s="544"/>
      <c r="CX43" s="544"/>
      <c r="CY43" s="544"/>
      <c r="CZ43" s="544"/>
      <c r="DA43" s="544"/>
      <c r="DB43" s="544"/>
      <c r="DC43" s="544"/>
      <c r="DD43" s="544"/>
      <c r="DE43" s="544"/>
      <c r="DF43" s="544"/>
      <c r="DG43" s="544"/>
      <c r="DH43" s="544"/>
      <c r="DI43" s="544"/>
      <c r="DJ43" s="544"/>
      <c r="DK43" s="544"/>
      <c r="DL43" s="544"/>
      <c r="DM43" s="544"/>
      <c r="DN43" s="544"/>
      <c r="DO43" s="544"/>
      <c r="DP43" s="544"/>
      <c r="DQ43" s="544"/>
      <c r="DR43" s="544"/>
      <c r="DS43" s="544"/>
      <c r="DT43" s="544"/>
      <c r="DU43" s="544"/>
      <c r="DV43" s="544"/>
      <c r="DW43" s="544"/>
      <c r="DX43" s="544"/>
      <c r="DY43" s="544"/>
      <c r="DZ43" s="544"/>
      <c r="EA43" s="544"/>
      <c r="EB43" s="544"/>
      <c r="EC43" s="544"/>
      <c r="ED43" s="544"/>
      <c r="EE43" s="544"/>
      <c r="EF43" s="544"/>
      <c r="EG43" s="544"/>
      <c r="EH43" s="544"/>
      <c r="EI43" s="544"/>
      <c r="EJ43" s="544"/>
      <c r="EK43" s="544"/>
      <c r="EL43" s="544"/>
      <c r="EM43" s="544"/>
      <c r="EN43" s="544"/>
      <c r="EO43" s="544"/>
      <c r="EP43" s="544"/>
      <c r="EQ43" s="544"/>
      <c r="ER43" s="544"/>
      <c r="ES43" s="544"/>
      <c r="ET43" s="544"/>
      <c r="EU43" s="544"/>
      <c r="EV43" s="544"/>
      <c r="EW43" s="544"/>
      <c r="EX43" s="544"/>
      <c r="EY43" s="544"/>
      <c r="EZ43" s="544"/>
      <c r="FA43" s="544"/>
      <c r="FB43" s="544"/>
      <c r="FC43" s="544"/>
      <c r="FD43" s="544"/>
      <c r="FE43" s="544"/>
      <c r="FF43" s="544"/>
      <c r="FG43" s="544"/>
      <c r="FH43" s="544"/>
      <c r="FI43" s="544"/>
      <c r="FJ43" s="544"/>
      <c r="FK43" s="544"/>
      <c r="FL43" s="544"/>
      <c r="FM43" s="544"/>
      <c r="FN43" s="544"/>
      <c r="FO43" s="544"/>
      <c r="FP43" s="544"/>
      <c r="FQ43" s="544"/>
      <c r="FR43" s="544"/>
      <c r="FS43" s="544"/>
      <c r="FT43" s="544"/>
      <c r="FU43" s="544"/>
      <c r="FV43" s="544"/>
      <c r="FW43" s="544"/>
      <c r="FX43" s="544"/>
      <c r="FY43" s="544"/>
      <c r="FZ43" s="544"/>
      <c r="GA43" s="544"/>
      <c r="GB43" s="544"/>
      <c r="GC43" s="544"/>
      <c r="GD43" s="544"/>
      <c r="GE43" s="544"/>
      <c r="GF43" s="544"/>
      <c r="GG43" s="544"/>
      <c r="GH43" s="544"/>
      <c r="GI43" s="544"/>
      <c r="GJ43" s="544"/>
      <c r="GK43" s="544"/>
      <c r="GL43" s="544"/>
      <c r="GM43" s="544"/>
      <c r="GN43" s="544"/>
      <c r="GO43" s="544"/>
      <c r="GP43" s="544"/>
      <c r="GQ43" s="544"/>
      <c r="GR43" s="544"/>
      <c r="GS43" s="544"/>
      <c r="GT43" s="544"/>
      <c r="GU43" s="544"/>
      <c r="GV43" s="544"/>
      <c r="GW43" s="544"/>
      <c r="GX43" s="544"/>
      <c r="GY43" s="544"/>
      <c r="GZ43" s="544"/>
      <c r="HA43" s="544"/>
      <c r="HB43" s="544"/>
      <c r="HC43" s="544"/>
      <c r="HD43" s="544"/>
      <c r="HE43" s="544"/>
      <c r="HF43" s="544"/>
      <c r="HG43" s="544"/>
      <c r="HH43" s="544"/>
      <c r="HI43" s="544"/>
      <c r="HJ43" s="544"/>
      <c r="HK43" s="544"/>
      <c r="HL43" s="544"/>
      <c r="HM43" s="544"/>
      <c r="HN43" s="544"/>
      <c r="HO43" s="544"/>
      <c r="HP43" s="544"/>
      <c r="HQ43" s="544"/>
      <c r="HR43" s="544"/>
      <c r="HS43" s="544"/>
      <c r="HT43" s="544"/>
      <c r="HU43" s="544"/>
      <c r="HV43" s="544"/>
      <c r="HW43" s="544"/>
      <c r="HX43" s="544"/>
      <c r="HY43" s="544"/>
      <c r="HZ43" s="544"/>
      <c r="IA43" s="544"/>
      <c r="IB43" s="544"/>
      <c r="IC43" s="544"/>
      <c r="ID43" s="544"/>
      <c r="IE43" s="544"/>
      <c r="IF43" s="544"/>
      <c r="IG43" s="544"/>
      <c r="IH43" s="544"/>
      <c r="II43" s="544"/>
      <c r="IJ43" s="544"/>
      <c r="IK43" s="544"/>
      <c r="IL43" s="544"/>
      <c r="IM43" s="544"/>
      <c r="IN43" s="544"/>
      <c r="IO43" s="544"/>
      <c r="IP43" s="544"/>
      <c r="IQ43" s="544"/>
      <c r="IR43" s="544"/>
      <c r="IS43" s="544"/>
    </row>
    <row r="44" spans="1:253" s="545" customFormat="1">
      <c r="A44" s="426" t="s">
        <v>153</v>
      </c>
      <c r="B44" s="421">
        <f>'Sources and Uses Budget'!$C43</f>
        <v>143981</v>
      </c>
      <c r="C44" s="421">
        <f>'Sources and Uses Budget'!$C43</f>
        <v>143981</v>
      </c>
      <c r="D44" s="425">
        <f t="shared" si="0"/>
        <v>0</v>
      </c>
      <c r="E44" s="423"/>
      <c r="F44" s="422"/>
      <c r="G44" s="549"/>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544"/>
      <c r="AO44" s="544"/>
      <c r="AP44" s="544"/>
      <c r="AQ44" s="544"/>
      <c r="AR44" s="544"/>
      <c r="AS44" s="544"/>
      <c r="AT44" s="544"/>
      <c r="AU44" s="544"/>
      <c r="AV44" s="544"/>
      <c r="AW44" s="544"/>
      <c r="AX44" s="544"/>
      <c r="AY44" s="544"/>
      <c r="AZ44" s="544"/>
      <c r="BA44" s="544"/>
      <c r="BB44" s="544"/>
      <c r="BC44" s="544"/>
      <c r="BD44" s="544"/>
      <c r="BE44" s="544"/>
      <c r="BF44" s="544"/>
      <c r="BG44" s="544"/>
      <c r="BH44" s="544"/>
      <c r="BI44" s="544"/>
      <c r="BJ44" s="544"/>
      <c r="BK44" s="544"/>
      <c r="BL44" s="544"/>
      <c r="BM44" s="544"/>
      <c r="BN44" s="544"/>
      <c r="BO44" s="544"/>
      <c r="BP44" s="544"/>
      <c r="BQ44" s="544"/>
      <c r="BR44" s="544"/>
      <c r="BS44" s="544"/>
      <c r="BT44" s="544"/>
      <c r="BU44" s="544"/>
      <c r="BV44" s="544"/>
      <c r="BW44" s="544"/>
      <c r="BX44" s="544"/>
      <c r="BY44" s="544"/>
      <c r="BZ44" s="544"/>
      <c r="CA44" s="544"/>
      <c r="CB44" s="544"/>
      <c r="CC44" s="544"/>
      <c r="CD44" s="544"/>
      <c r="CE44" s="544"/>
      <c r="CF44" s="544"/>
      <c r="CG44" s="544"/>
      <c r="CH44" s="544"/>
      <c r="CI44" s="544"/>
      <c r="CJ44" s="544"/>
      <c r="CK44" s="544"/>
      <c r="CL44" s="544"/>
      <c r="CM44" s="544"/>
      <c r="CN44" s="544"/>
      <c r="CO44" s="544"/>
      <c r="CP44" s="544"/>
      <c r="CQ44" s="544"/>
      <c r="CR44" s="544"/>
      <c r="CS44" s="544"/>
      <c r="CT44" s="544"/>
      <c r="CU44" s="544"/>
      <c r="CV44" s="544"/>
      <c r="CW44" s="544"/>
      <c r="CX44" s="544"/>
      <c r="CY44" s="544"/>
      <c r="CZ44" s="544"/>
      <c r="DA44" s="544"/>
      <c r="DB44" s="544"/>
      <c r="DC44" s="544"/>
      <c r="DD44" s="544"/>
      <c r="DE44" s="544"/>
      <c r="DF44" s="544"/>
      <c r="DG44" s="544"/>
      <c r="DH44" s="544"/>
      <c r="DI44" s="544"/>
      <c r="DJ44" s="544"/>
      <c r="DK44" s="544"/>
      <c r="DL44" s="544"/>
      <c r="DM44" s="544"/>
      <c r="DN44" s="544"/>
      <c r="DO44" s="544"/>
      <c r="DP44" s="544"/>
      <c r="DQ44" s="544"/>
      <c r="DR44" s="544"/>
      <c r="DS44" s="544"/>
      <c r="DT44" s="544"/>
      <c r="DU44" s="544"/>
      <c r="DV44" s="544"/>
      <c r="DW44" s="544"/>
      <c r="DX44" s="544"/>
      <c r="DY44" s="544"/>
      <c r="DZ44" s="544"/>
      <c r="EA44" s="544"/>
      <c r="EB44" s="544"/>
      <c r="EC44" s="544"/>
      <c r="ED44" s="544"/>
      <c r="EE44" s="544"/>
      <c r="EF44" s="544"/>
      <c r="EG44" s="544"/>
      <c r="EH44" s="544"/>
      <c r="EI44" s="544"/>
      <c r="EJ44" s="544"/>
      <c r="EK44" s="544"/>
      <c r="EL44" s="544"/>
      <c r="EM44" s="544"/>
      <c r="EN44" s="544"/>
      <c r="EO44" s="544"/>
      <c r="EP44" s="544"/>
      <c r="EQ44" s="544"/>
      <c r="ER44" s="544"/>
      <c r="ES44" s="544"/>
      <c r="ET44" s="544"/>
      <c r="EU44" s="544"/>
      <c r="EV44" s="544"/>
      <c r="EW44" s="544"/>
      <c r="EX44" s="544"/>
      <c r="EY44" s="544"/>
      <c r="EZ44" s="544"/>
      <c r="FA44" s="544"/>
      <c r="FB44" s="544"/>
      <c r="FC44" s="544"/>
      <c r="FD44" s="544"/>
      <c r="FE44" s="544"/>
      <c r="FF44" s="544"/>
      <c r="FG44" s="544"/>
      <c r="FH44" s="544"/>
      <c r="FI44" s="544"/>
      <c r="FJ44" s="544"/>
      <c r="FK44" s="544"/>
      <c r="FL44" s="544"/>
      <c r="FM44" s="544"/>
      <c r="FN44" s="544"/>
      <c r="FO44" s="544"/>
      <c r="FP44" s="544"/>
      <c r="FQ44" s="544"/>
      <c r="FR44" s="544"/>
      <c r="FS44" s="544"/>
      <c r="FT44" s="544"/>
      <c r="FU44" s="544"/>
      <c r="FV44" s="544"/>
      <c r="FW44" s="544"/>
      <c r="FX44" s="544"/>
      <c r="FY44" s="544"/>
      <c r="FZ44" s="544"/>
      <c r="GA44" s="544"/>
      <c r="GB44" s="544"/>
      <c r="GC44" s="544"/>
      <c r="GD44" s="544"/>
      <c r="GE44" s="544"/>
      <c r="GF44" s="544"/>
      <c r="GG44" s="544"/>
      <c r="GH44" s="544"/>
      <c r="GI44" s="544"/>
      <c r="GJ44" s="544"/>
      <c r="GK44" s="544"/>
      <c r="GL44" s="544"/>
      <c r="GM44" s="544"/>
      <c r="GN44" s="544"/>
      <c r="GO44" s="544"/>
      <c r="GP44" s="544"/>
      <c r="GQ44" s="544"/>
      <c r="GR44" s="544"/>
      <c r="GS44" s="544"/>
      <c r="GT44" s="544"/>
      <c r="GU44" s="544"/>
      <c r="GV44" s="544"/>
      <c r="GW44" s="544"/>
      <c r="GX44" s="544"/>
      <c r="GY44" s="544"/>
      <c r="GZ44" s="544"/>
      <c r="HA44" s="544"/>
      <c r="HB44" s="544"/>
      <c r="HC44" s="544"/>
      <c r="HD44" s="544"/>
      <c r="HE44" s="544"/>
      <c r="HF44" s="544"/>
      <c r="HG44" s="544"/>
      <c r="HH44" s="544"/>
      <c r="HI44" s="544"/>
      <c r="HJ44" s="544"/>
      <c r="HK44" s="544"/>
      <c r="HL44" s="544"/>
      <c r="HM44" s="544"/>
      <c r="HN44" s="544"/>
      <c r="HO44" s="544"/>
      <c r="HP44" s="544"/>
      <c r="HQ44" s="544"/>
      <c r="HR44" s="544"/>
      <c r="HS44" s="544"/>
      <c r="HT44" s="544"/>
      <c r="HU44" s="544"/>
      <c r="HV44" s="544"/>
      <c r="HW44" s="544"/>
      <c r="HX44" s="544"/>
      <c r="HY44" s="544"/>
      <c r="HZ44" s="544"/>
      <c r="IA44" s="544"/>
      <c r="IB44" s="544"/>
      <c r="IC44" s="544"/>
      <c r="ID44" s="544"/>
      <c r="IE44" s="544"/>
      <c r="IF44" s="544"/>
      <c r="IG44" s="544"/>
      <c r="IH44" s="544"/>
      <c r="II44" s="544"/>
      <c r="IJ44" s="544"/>
      <c r="IK44" s="544"/>
      <c r="IL44" s="544"/>
      <c r="IM44" s="544"/>
      <c r="IN44" s="544"/>
      <c r="IO44" s="544"/>
      <c r="IP44" s="544"/>
      <c r="IQ44" s="544"/>
      <c r="IR44" s="544"/>
      <c r="IS44" s="544"/>
    </row>
    <row r="45" spans="1:253" s="545" customFormat="1" ht="12" customHeight="1">
      <c r="A45" s="419" t="s">
        <v>154</v>
      </c>
      <c r="B45" s="419"/>
      <c r="C45" s="419"/>
      <c r="D45" s="419"/>
      <c r="E45" s="439"/>
      <c r="F45" s="419"/>
      <c r="G45" s="549"/>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544"/>
      <c r="AO45" s="544"/>
      <c r="AP45" s="544"/>
      <c r="AQ45" s="544"/>
      <c r="AR45" s="544"/>
      <c r="AS45" s="544"/>
      <c r="AT45" s="544"/>
      <c r="AU45" s="544"/>
      <c r="AV45" s="544"/>
      <c r="AW45" s="544"/>
      <c r="AX45" s="544"/>
      <c r="AY45" s="544"/>
      <c r="AZ45" s="544"/>
      <c r="BA45" s="544"/>
      <c r="BB45" s="544"/>
      <c r="BC45" s="544"/>
      <c r="BD45" s="544"/>
      <c r="BE45" s="544"/>
      <c r="BF45" s="544"/>
      <c r="BG45" s="544"/>
      <c r="BH45" s="544"/>
      <c r="BI45" s="544"/>
      <c r="BJ45" s="544"/>
      <c r="BK45" s="544"/>
      <c r="BL45" s="544"/>
      <c r="BM45" s="544"/>
      <c r="BN45" s="544"/>
      <c r="BO45" s="544"/>
      <c r="BP45" s="544"/>
      <c r="BQ45" s="544"/>
      <c r="BR45" s="544"/>
      <c r="BS45" s="544"/>
      <c r="BT45" s="544"/>
      <c r="BU45" s="544"/>
      <c r="BV45" s="544"/>
      <c r="BW45" s="544"/>
      <c r="BX45" s="544"/>
      <c r="BY45" s="544"/>
      <c r="BZ45" s="544"/>
      <c r="CA45" s="544"/>
      <c r="CB45" s="544"/>
      <c r="CC45" s="544"/>
      <c r="CD45" s="544"/>
      <c r="CE45" s="544"/>
      <c r="CF45" s="544"/>
      <c r="CG45" s="544"/>
      <c r="CH45" s="544"/>
      <c r="CI45" s="544"/>
      <c r="CJ45" s="544"/>
      <c r="CK45" s="544"/>
      <c r="CL45" s="544"/>
      <c r="CM45" s="544"/>
      <c r="CN45" s="544"/>
      <c r="CO45" s="544"/>
      <c r="CP45" s="544"/>
      <c r="CQ45" s="544"/>
      <c r="CR45" s="544"/>
      <c r="CS45" s="544"/>
      <c r="CT45" s="544"/>
      <c r="CU45" s="544"/>
      <c r="CV45" s="544"/>
      <c r="CW45" s="544"/>
      <c r="CX45" s="544"/>
      <c r="CY45" s="544"/>
      <c r="CZ45" s="544"/>
      <c r="DA45" s="544"/>
      <c r="DB45" s="544"/>
      <c r="DC45" s="544"/>
      <c r="DD45" s="544"/>
      <c r="DE45" s="544"/>
      <c r="DF45" s="544"/>
      <c r="DG45" s="544"/>
      <c r="DH45" s="544"/>
      <c r="DI45" s="544"/>
      <c r="DJ45" s="544"/>
      <c r="DK45" s="544"/>
      <c r="DL45" s="544"/>
      <c r="DM45" s="544"/>
      <c r="DN45" s="544"/>
      <c r="DO45" s="544"/>
      <c r="DP45" s="544"/>
      <c r="DQ45" s="544"/>
      <c r="DR45" s="544"/>
      <c r="DS45" s="544"/>
      <c r="DT45" s="544"/>
      <c r="DU45" s="544"/>
      <c r="DV45" s="544"/>
      <c r="DW45" s="544"/>
      <c r="DX45" s="544"/>
      <c r="DY45" s="544"/>
      <c r="DZ45" s="544"/>
      <c r="EA45" s="544"/>
      <c r="EB45" s="544"/>
      <c r="EC45" s="544"/>
      <c r="ED45" s="544"/>
      <c r="EE45" s="544"/>
      <c r="EF45" s="544"/>
      <c r="EG45" s="544"/>
      <c r="EH45" s="544"/>
      <c r="EI45" s="544"/>
      <c r="EJ45" s="544"/>
      <c r="EK45" s="544"/>
      <c r="EL45" s="544"/>
      <c r="EM45" s="544"/>
      <c r="EN45" s="544"/>
      <c r="EO45" s="544"/>
      <c r="EP45" s="544"/>
      <c r="EQ45" s="544"/>
      <c r="ER45" s="544"/>
      <c r="ES45" s="544"/>
      <c r="ET45" s="544"/>
      <c r="EU45" s="544"/>
      <c r="EV45" s="544"/>
      <c r="EW45" s="544"/>
      <c r="EX45" s="544"/>
      <c r="EY45" s="544"/>
      <c r="EZ45" s="544"/>
      <c r="FA45" s="544"/>
      <c r="FB45" s="544"/>
      <c r="FC45" s="544"/>
      <c r="FD45" s="544"/>
      <c r="FE45" s="544"/>
      <c r="FF45" s="544"/>
      <c r="FG45" s="544"/>
      <c r="FH45" s="544"/>
      <c r="FI45" s="544"/>
      <c r="FJ45" s="544"/>
      <c r="FK45" s="544"/>
      <c r="FL45" s="544"/>
      <c r="FM45" s="544"/>
      <c r="FN45" s="544"/>
      <c r="FO45" s="544"/>
      <c r="FP45" s="544"/>
      <c r="FQ45" s="544"/>
      <c r="FR45" s="544"/>
      <c r="FS45" s="544"/>
      <c r="FT45" s="544"/>
      <c r="FU45" s="544"/>
      <c r="FV45" s="544"/>
      <c r="FW45" s="544"/>
      <c r="FX45" s="544"/>
      <c r="FY45" s="544"/>
      <c r="FZ45" s="544"/>
      <c r="GA45" s="544"/>
      <c r="GB45" s="544"/>
      <c r="GC45" s="544"/>
      <c r="GD45" s="544"/>
      <c r="GE45" s="544"/>
      <c r="GF45" s="544"/>
      <c r="GG45" s="544"/>
      <c r="GH45" s="544"/>
      <c r="GI45" s="544"/>
      <c r="GJ45" s="544"/>
      <c r="GK45" s="544"/>
      <c r="GL45" s="544"/>
      <c r="GM45" s="544"/>
      <c r="GN45" s="544"/>
      <c r="GO45" s="544"/>
      <c r="GP45" s="544"/>
      <c r="GQ45" s="544"/>
      <c r="GR45" s="544"/>
      <c r="GS45" s="544"/>
      <c r="GT45" s="544"/>
      <c r="GU45" s="544"/>
      <c r="GV45" s="544"/>
      <c r="GW45" s="544"/>
      <c r="GX45" s="544"/>
      <c r="GY45" s="544"/>
      <c r="GZ45" s="544"/>
      <c r="HA45" s="544"/>
      <c r="HB45" s="544"/>
      <c r="HC45" s="544"/>
      <c r="HD45" s="544"/>
      <c r="HE45" s="544"/>
      <c r="HF45" s="544"/>
      <c r="HG45" s="544"/>
      <c r="HH45" s="544"/>
      <c r="HI45" s="544"/>
      <c r="HJ45" s="544"/>
      <c r="HK45" s="544"/>
      <c r="HL45" s="544"/>
      <c r="HM45" s="544"/>
      <c r="HN45" s="544"/>
      <c r="HO45" s="544"/>
      <c r="HP45" s="544"/>
      <c r="HQ45" s="544"/>
      <c r="HR45" s="544"/>
      <c r="HS45" s="544"/>
      <c r="HT45" s="544"/>
      <c r="HU45" s="544"/>
      <c r="HV45" s="544"/>
      <c r="HW45" s="544"/>
      <c r="HX45" s="544"/>
      <c r="HY45" s="544"/>
      <c r="HZ45" s="544"/>
      <c r="IA45" s="544"/>
      <c r="IB45" s="544"/>
      <c r="IC45" s="544"/>
      <c r="ID45" s="544"/>
      <c r="IE45" s="544"/>
      <c r="IF45" s="544"/>
      <c r="IG45" s="544"/>
      <c r="IH45" s="544"/>
      <c r="II45" s="544"/>
      <c r="IJ45" s="544"/>
      <c r="IK45" s="544"/>
      <c r="IL45" s="544"/>
      <c r="IM45" s="544"/>
      <c r="IN45" s="544"/>
      <c r="IO45" s="544"/>
      <c r="IP45" s="544"/>
      <c r="IQ45" s="544"/>
      <c r="IR45" s="544"/>
      <c r="IS45" s="544"/>
    </row>
    <row r="46" spans="1:253" s="545" customFormat="1">
      <c r="A46" s="215" t="s">
        <v>155</v>
      </c>
      <c r="B46" s="421">
        <f>'Sources and Uses Budget'!$C45</f>
        <v>2336208</v>
      </c>
      <c r="C46" s="421">
        <f>'Sources and Uses Budget'!$C45</f>
        <v>2336208</v>
      </c>
      <c r="D46" s="425">
        <f t="shared" si="0"/>
        <v>0</v>
      </c>
      <c r="E46" s="423"/>
      <c r="F46" s="422"/>
      <c r="G46" s="549"/>
      <c r="H46" s="544"/>
      <c r="I46" s="544"/>
      <c r="J46" s="544"/>
      <c r="K46" s="544"/>
      <c r="L46" s="544"/>
      <c r="M46" s="544"/>
      <c r="N46" s="544"/>
      <c r="O46" s="544"/>
      <c r="P46" s="544"/>
      <c r="Q46" s="544"/>
      <c r="R46" s="544"/>
      <c r="S46" s="544"/>
      <c r="T46" s="544"/>
      <c r="U46" s="544"/>
      <c r="V46" s="544"/>
      <c r="W46" s="544"/>
      <c r="X46" s="544"/>
      <c r="Y46" s="544"/>
      <c r="Z46" s="544"/>
      <c r="AA46" s="544"/>
      <c r="AB46" s="544"/>
      <c r="AC46" s="544"/>
      <c r="AD46" s="544"/>
      <c r="AE46" s="544"/>
      <c r="AF46" s="544"/>
      <c r="AG46" s="544"/>
      <c r="AH46" s="544"/>
      <c r="AI46" s="544"/>
      <c r="AJ46" s="544"/>
      <c r="AK46" s="544"/>
      <c r="AL46" s="544"/>
      <c r="AM46" s="544"/>
      <c r="AN46" s="544"/>
      <c r="AO46" s="544"/>
      <c r="AP46" s="544"/>
      <c r="AQ46" s="544"/>
      <c r="AR46" s="544"/>
      <c r="AS46" s="544"/>
      <c r="AT46" s="544"/>
      <c r="AU46" s="544"/>
      <c r="AV46" s="544"/>
      <c r="AW46" s="544"/>
      <c r="AX46" s="544"/>
      <c r="AY46" s="544"/>
      <c r="AZ46" s="544"/>
      <c r="BA46" s="544"/>
      <c r="BB46" s="544"/>
      <c r="BC46" s="544"/>
      <c r="BD46" s="544"/>
      <c r="BE46" s="544"/>
      <c r="BF46" s="544"/>
      <c r="BG46" s="544"/>
      <c r="BH46" s="544"/>
      <c r="BI46" s="544"/>
      <c r="BJ46" s="544"/>
      <c r="BK46" s="544"/>
      <c r="BL46" s="544"/>
      <c r="BM46" s="544"/>
      <c r="BN46" s="544"/>
      <c r="BO46" s="544"/>
      <c r="BP46" s="544"/>
      <c r="BQ46" s="544"/>
      <c r="BR46" s="544"/>
      <c r="BS46" s="544"/>
      <c r="BT46" s="544"/>
      <c r="BU46" s="544"/>
      <c r="BV46" s="544"/>
      <c r="BW46" s="544"/>
      <c r="BX46" s="544"/>
      <c r="BY46" s="544"/>
      <c r="BZ46" s="544"/>
      <c r="CA46" s="544"/>
      <c r="CB46" s="544"/>
      <c r="CC46" s="544"/>
      <c r="CD46" s="544"/>
      <c r="CE46" s="544"/>
      <c r="CF46" s="544"/>
      <c r="CG46" s="544"/>
      <c r="CH46" s="544"/>
      <c r="CI46" s="544"/>
      <c r="CJ46" s="544"/>
      <c r="CK46" s="544"/>
      <c r="CL46" s="544"/>
      <c r="CM46" s="544"/>
      <c r="CN46" s="544"/>
      <c r="CO46" s="544"/>
      <c r="CP46" s="544"/>
      <c r="CQ46" s="544"/>
      <c r="CR46" s="544"/>
      <c r="CS46" s="544"/>
      <c r="CT46" s="544"/>
      <c r="CU46" s="544"/>
      <c r="CV46" s="544"/>
      <c r="CW46" s="544"/>
      <c r="CX46" s="544"/>
      <c r="CY46" s="544"/>
      <c r="CZ46" s="544"/>
      <c r="DA46" s="544"/>
      <c r="DB46" s="544"/>
      <c r="DC46" s="544"/>
      <c r="DD46" s="544"/>
      <c r="DE46" s="544"/>
      <c r="DF46" s="544"/>
      <c r="DG46" s="544"/>
      <c r="DH46" s="544"/>
      <c r="DI46" s="544"/>
      <c r="DJ46" s="544"/>
      <c r="DK46" s="544"/>
      <c r="DL46" s="544"/>
      <c r="DM46" s="544"/>
      <c r="DN46" s="544"/>
      <c r="DO46" s="544"/>
      <c r="DP46" s="544"/>
      <c r="DQ46" s="544"/>
      <c r="DR46" s="544"/>
      <c r="DS46" s="544"/>
      <c r="DT46" s="544"/>
      <c r="DU46" s="544"/>
      <c r="DV46" s="544"/>
      <c r="DW46" s="544"/>
      <c r="DX46" s="544"/>
      <c r="DY46" s="544"/>
      <c r="DZ46" s="544"/>
      <c r="EA46" s="544"/>
      <c r="EB46" s="544"/>
      <c r="EC46" s="544"/>
      <c r="ED46" s="544"/>
      <c r="EE46" s="544"/>
      <c r="EF46" s="544"/>
      <c r="EG46" s="544"/>
      <c r="EH46" s="544"/>
      <c r="EI46" s="544"/>
      <c r="EJ46" s="544"/>
      <c r="EK46" s="544"/>
      <c r="EL46" s="544"/>
      <c r="EM46" s="544"/>
      <c r="EN46" s="544"/>
      <c r="EO46" s="544"/>
      <c r="EP46" s="544"/>
      <c r="EQ46" s="544"/>
      <c r="ER46" s="544"/>
      <c r="ES46" s="544"/>
      <c r="ET46" s="544"/>
      <c r="EU46" s="544"/>
      <c r="EV46" s="544"/>
      <c r="EW46" s="544"/>
      <c r="EX46" s="544"/>
      <c r="EY46" s="544"/>
      <c r="EZ46" s="544"/>
      <c r="FA46" s="544"/>
      <c r="FB46" s="544"/>
      <c r="FC46" s="544"/>
      <c r="FD46" s="544"/>
      <c r="FE46" s="544"/>
      <c r="FF46" s="544"/>
      <c r="FG46" s="544"/>
      <c r="FH46" s="544"/>
      <c r="FI46" s="544"/>
      <c r="FJ46" s="544"/>
      <c r="FK46" s="544"/>
      <c r="FL46" s="544"/>
      <c r="FM46" s="544"/>
      <c r="FN46" s="544"/>
      <c r="FO46" s="544"/>
      <c r="FP46" s="544"/>
      <c r="FQ46" s="544"/>
      <c r="FR46" s="544"/>
      <c r="FS46" s="544"/>
      <c r="FT46" s="544"/>
      <c r="FU46" s="544"/>
      <c r="FV46" s="544"/>
      <c r="FW46" s="544"/>
      <c r="FX46" s="544"/>
      <c r="FY46" s="544"/>
      <c r="FZ46" s="544"/>
      <c r="GA46" s="544"/>
      <c r="GB46" s="544"/>
      <c r="GC46" s="544"/>
      <c r="GD46" s="544"/>
      <c r="GE46" s="544"/>
      <c r="GF46" s="544"/>
      <c r="GG46" s="544"/>
      <c r="GH46" s="544"/>
      <c r="GI46" s="544"/>
      <c r="GJ46" s="544"/>
      <c r="GK46" s="544"/>
      <c r="GL46" s="544"/>
      <c r="GM46" s="544"/>
      <c r="GN46" s="544"/>
      <c r="GO46" s="544"/>
      <c r="GP46" s="544"/>
      <c r="GQ46" s="544"/>
      <c r="GR46" s="544"/>
      <c r="GS46" s="544"/>
      <c r="GT46" s="544"/>
      <c r="GU46" s="544"/>
      <c r="GV46" s="544"/>
      <c r="GW46" s="544"/>
      <c r="GX46" s="544"/>
      <c r="GY46" s="544"/>
      <c r="GZ46" s="544"/>
      <c r="HA46" s="544"/>
      <c r="HB46" s="544"/>
      <c r="HC46" s="544"/>
      <c r="HD46" s="544"/>
      <c r="HE46" s="544"/>
      <c r="HF46" s="544"/>
      <c r="HG46" s="544"/>
      <c r="HH46" s="544"/>
      <c r="HI46" s="544"/>
      <c r="HJ46" s="544"/>
      <c r="HK46" s="544"/>
      <c r="HL46" s="544"/>
      <c r="HM46" s="544"/>
      <c r="HN46" s="544"/>
      <c r="HO46" s="544"/>
      <c r="HP46" s="544"/>
      <c r="HQ46" s="544"/>
      <c r="HR46" s="544"/>
      <c r="HS46" s="544"/>
      <c r="HT46" s="544"/>
      <c r="HU46" s="544"/>
      <c r="HV46" s="544"/>
      <c r="HW46" s="544"/>
      <c r="HX46" s="544"/>
      <c r="HY46" s="544"/>
      <c r="HZ46" s="544"/>
      <c r="IA46" s="544"/>
      <c r="IB46" s="544"/>
      <c r="IC46" s="544"/>
      <c r="ID46" s="544"/>
      <c r="IE46" s="544"/>
      <c r="IF46" s="544"/>
      <c r="IG46" s="544"/>
      <c r="IH46" s="544"/>
      <c r="II46" s="544"/>
      <c r="IJ46" s="544"/>
      <c r="IK46" s="544"/>
      <c r="IL46" s="544"/>
      <c r="IM46" s="544"/>
      <c r="IN46" s="544"/>
      <c r="IO46" s="544"/>
      <c r="IP46" s="544"/>
      <c r="IQ46" s="544"/>
      <c r="IR46" s="544"/>
      <c r="IS46" s="544"/>
    </row>
    <row r="47" spans="1:253" s="545" customFormat="1">
      <c r="A47" s="215" t="s">
        <v>156</v>
      </c>
      <c r="B47" s="421">
        <f>'Sources and Uses Budget'!$C46</f>
        <v>435547</v>
      </c>
      <c r="C47" s="421">
        <f>'Sources and Uses Budget'!$C46</f>
        <v>435547</v>
      </c>
      <c r="D47" s="425">
        <f t="shared" si="0"/>
        <v>0</v>
      </c>
      <c r="E47" s="423"/>
      <c r="F47" s="422"/>
      <c r="G47" s="549"/>
      <c r="H47" s="544"/>
      <c r="I47" s="544"/>
      <c r="J47" s="544"/>
      <c r="K47" s="544"/>
      <c r="L47" s="544"/>
      <c r="M47" s="544"/>
      <c r="N47" s="544"/>
      <c r="O47" s="544"/>
      <c r="P47" s="544"/>
      <c r="Q47" s="544"/>
      <c r="R47" s="544"/>
      <c r="S47" s="544"/>
      <c r="T47" s="544"/>
      <c r="U47" s="544"/>
      <c r="V47" s="544"/>
      <c r="W47" s="544"/>
      <c r="X47" s="544"/>
      <c r="Y47" s="544"/>
      <c r="Z47" s="544"/>
      <c r="AA47" s="544"/>
      <c r="AB47" s="544"/>
      <c r="AC47" s="544"/>
      <c r="AD47" s="544"/>
      <c r="AE47" s="544"/>
      <c r="AF47" s="544"/>
      <c r="AG47" s="544"/>
      <c r="AH47" s="544"/>
      <c r="AI47" s="544"/>
      <c r="AJ47" s="544"/>
      <c r="AK47" s="544"/>
      <c r="AL47" s="544"/>
      <c r="AM47" s="544"/>
      <c r="AN47" s="544"/>
      <c r="AO47" s="544"/>
      <c r="AP47" s="544"/>
      <c r="AQ47" s="544"/>
      <c r="AR47" s="544"/>
      <c r="AS47" s="544"/>
      <c r="AT47" s="544"/>
      <c r="AU47" s="544"/>
      <c r="AV47" s="544"/>
      <c r="AW47" s="544"/>
      <c r="AX47" s="544"/>
      <c r="AY47" s="544"/>
      <c r="AZ47" s="544"/>
      <c r="BA47" s="544"/>
      <c r="BB47" s="544"/>
      <c r="BC47" s="544"/>
      <c r="BD47" s="544"/>
      <c r="BE47" s="544"/>
      <c r="BF47" s="544"/>
      <c r="BG47" s="544"/>
      <c r="BH47" s="544"/>
      <c r="BI47" s="544"/>
      <c r="BJ47" s="544"/>
      <c r="BK47" s="544"/>
      <c r="BL47" s="544"/>
      <c r="BM47" s="544"/>
      <c r="BN47" s="544"/>
      <c r="BO47" s="544"/>
      <c r="BP47" s="544"/>
      <c r="BQ47" s="544"/>
      <c r="BR47" s="544"/>
      <c r="BS47" s="544"/>
      <c r="BT47" s="544"/>
      <c r="BU47" s="544"/>
      <c r="BV47" s="544"/>
      <c r="BW47" s="544"/>
      <c r="BX47" s="544"/>
      <c r="BY47" s="544"/>
      <c r="BZ47" s="544"/>
      <c r="CA47" s="544"/>
      <c r="CB47" s="544"/>
      <c r="CC47" s="544"/>
      <c r="CD47" s="544"/>
      <c r="CE47" s="544"/>
      <c r="CF47" s="544"/>
      <c r="CG47" s="544"/>
      <c r="CH47" s="544"/>
      <c r="CI47" s="544"/>
      <c r="CJ47" s="544"/>
      <c r="CK47" s="544"/>
      <c r="CL47" s="544"/>
      <c r="CM47" s="544"/>
      <c r="CN47" s="544"/>
      <c r="CO47" s="544"/>
      <c r="CP47" s="544"/>
      <c r="CQ47" s="544"/>
      <c r="CR47" s="544"/>
      <c r="CS47" s="544"/>
      <c r="CT47" s="544"/>
      <c r="CU47" s="544"/>
      <c r="CV47" s="544"/>
      <c r="CW47" s="544"/>
      <c r="CX47" s="544"/>
      <c r="CY47" s="544"/>
      <c r="CZ47" s="544"/>
      <c r="DA47" s="544"/>
      <c r="DB47" s="544"/>
      <c r="DC47" s="544"/>
      <c r="DD47" s="544"/>
      <c r="DE47" s="544"/>
      <c r="DF47" s="544"/>
      <c r="DG47" s="544"/>
      <c r="DH47" s="544"/>
      <c r="DI47" s="544"/>
      <c r="DJ47" s="544"/>
      <c r="DK47" s="544"/>
      <c r="DL47" s="544"/>
      <c r="DM47" s="544"/>
      <c r="DN47" s="544"/>
      <c r="DO47" s="544"/>
      <c r="DP47" s="544"/>
      <c r="DQ47" s="544"/>
      <c r="DR47" s="544"/>
      <c r="DS47" s="544"/>
      <c r="DT47" s="544"/>
      <c r="DU47" s="544"/>
      <c r="DV47" s="544"/>
      <c r="DW47" s="544"/>
      <c r="DX47" s="544"/>
      <c r="DY47" s="544"/>
      <c r="DZ47" s="544"/>
      <c r="EA47" s="544"/>
      <c r="EB47" s="544"/>
      <c r="EC47" s="544"/>
      <c r="ED47" s="544"/>
      <c r="EE47" s="544"/>
      <c r="EF47" s="544"/>
      <c r="EG47" s="544"/>
      <c r="EH47" s="544"/>
      <c r="EI47" s="544"/>
      <c r="EJ47" s="544"/>
      <c r="EK47" s="544"/>
      <c r="EL47" s="544"/>
      <c r="EM47" s="544"/>
      <c r="EN47" s="544"/>
      <c r="EO47" s="544"/>
      <c r="EP47" s="544"/>
      <c r="EQ47" s="544"/>
      <c r="ER47" s="544"/>
      <c r="ES47" s="544"/>
      <c r="ET47" s="544"/>
      <c r="EU47" s="544"/>
      <c r="EV47" s="544"/>
      <c r="EW47" s="544"/>
      <c r="EX47" s="544"/>
      <c r="EY47" s="544"/>
      <c r="EZ47" s="544"/>
      <c r="FA47" s="544"/>
      <c r="FB47" s="544"/>
      <c r="FC47" s="544"/>
      <c r="FD47" s="544"/>
      <c r="FE47" s="544"/>
      <c r="FF47" s="544"/>
      <c r="FG47" s="544"/>
      <c r="FH47" s="544"/>
      <c r="FI47" s="544"/>
      <c r="FJ47" s="544"/>
      <c r="FK47" s="544"/>
      <c r="FL47" s="544"/>
      <c r="FM47" s="544"/>
      <c r="FN47" s="544"/>
      <c r="FO47" s="544"/>
      <c r="FP47" s="544"/>
      <c r="FQ47" s="544"/>
      <c r="FR47" s="544"/>
      <c r="FS47" s="544"/>
      <c r="FT47" s="544"/>
      <c r="FU47" s="544"/>
      <c r="FV47" s="544"/>
      <c r="FW47" s="544"/>
      <c r="FX47" s="544"/>
      <c r="FY47" s="544"/>
      <c r="FZ47" s="544"/>
      <c r="GA47" s="544"/>
      <c r="GB47" s="544"/>
      <c r="GC47" s="544"/>
      <c r="GD47" s="544"/>
      <c r="GE47" s="544"/>
      <c r="GF47" s="544"/>
      <c r="GG47" s="544"/>
      <c r="GH47" s="544"/>
      <c r="GI47" s="544"/>
      <c r="GJ47" s="544"/>
      <c r="GK47" s="544"/>
      <c r="GL47" s="544"/>
      <c r="GM47" s="544"/>
      <c r="GN47" s="544"/>
      <c r="GO47" s="544"/>
      <c r="GP47" s="544"/>
      <c r="GQ47" s="544"/>
      <c r="GR47" s="544"/>
      <c r="GS47" s="544"/>
      <c r="GT47" s="544"/>
      <c r="GU47" s="544"/>
      <c r="GV47" s="544"/>
      <c r="GW47" s="544"/>
      <c r="GX47" s="544"/>
      <c r="GY47" s="544"/>
      <c r="GZ47" s="544"/>
      <c r="HA47" s="544"/>
      <c r="HB47" s="544"/>
      <c r="HC47" s="544"/>
      <c r="HD47" s="544"/>
      <c r="HE47" s="544"/>
      <c r="HF47" s="544"/>
      <c r="HG47" s="544"/>
      <c r="HH47" s="544"/>
      <c r="HI47" s="544"/>
      <c r="HJ47" s="544"/>
      <c r="HK47" s="544"/>
      <c r="HL47" s="544"/>
      <c r="HM47" s="544"/>
      <c r="HN47" s="544"/>
      <c r="HO47" s="544"/>
      <c r="HP47" s="544"/>
      <c r="HQ47" s="544"/>
      <c r="HR47" s="544"/>
      <c r="HS47" s="544"/>
      <c r="HT47" s="544"/>
      <c r="HU47" s="544"/>
      <c r="HV47" s="544"/>
      <c r="HW47" s="544"/>
      <c r="HX47" s="544"/>
      <c r="HY47" s="544"/>
      <c r="HZ47" s="544"/>
      <c r="IA47" s="544"/>
      <c r="IB47" s="544"/>
      <c r="IC47" s="544"/>
      <c r="ID47" s="544"/>
      <c r="IE47" s="544"/>
      <c r="IF47" s="544"/>
      <c r="IG47" s="544"/>
      <c r="IH47" s="544"/>
      <c r="II47" s="544"/>
      <c r="IJ47" s="544"/>
      <c r="IK47" s="544"/>
      <c r="IL47" s="544"/>
      <c r="IM47" s="544"/>
      <c r="IN47" s="544"/>
      <c r="IO47" s="544"/>
      <c r="IP47" s="544"/>
      <c r="IQ47" s="544"/>
      <c r="IR47" s="544"/>
      <c r="IS47" s="544"/>
    </row>
    <row r="48" spans="1:253" s="545" customFormat="1" ht="12" customHeight="1">
      <c r="A48" s="297" t="s">
        <v>157</v>
      </c>
      <c r="B48" s="421">
        <f>'Sources and Uses Budget'!$C47</f>
        <v>0</v>
      </c>
      <c r="C48" s="421">
        <f>'Sources and Uses Budget'!$C47</f>
        <v>0</v>
      </c>
      <c r="D48" s="425">
        <f t="shared" si="0"/>
        <v>0</v>
      </c>
      <c r="E48" s="423"/>
      <c r="F48" s="422"/>
      <c r="G48" s="549"/>
      <c r="H48" s="544"/>
      <c r="I48" s="544"/>
      <c r="J48" s="544"/>
      <c r="K48" s="544"/>
      <c r="L48" s="544"/>
      <c r="M48" s="544"/>
      <c r="N48" s="544"/>
      <c r="O48" s="544"/>
      <c r="P48" s="544"/>
      <c r="Q48" s="544"/>
      <c r="R48" s="544"/>
      <c r="S48" s="544"/>
      <c r="T48" s="544"/>
      <c r="U48" s="544"/>
      <c r="V48" s="544"/>
      <c r="W48" s="544"/>
      <c r="X48" s="544"/>
      <c r="Y48" s="544"/>
      <c r="Z48" s="544"/>
      <c r="AA48" s="544"/>
      <c r="AB48" s="544"/>
      <c r="AC48" s="544"/>
      <c r="AD48" s="544"/>
      <c r="AE48" s="544"/>
      <c r="AF48" s="544"/>
      <c r="AG48" s="544"/>
      <c r="AH48" s="544"/>
      <c r="AI48" s="544"/>
      <c r="AJ48" s="544"/>
      <c r="AK48" s="544"/>
      <c r="AL48" s="544"/>
      <c r="AM48" s="544"/>
      <c r="AN48" s="544"/>
      <c r="AO48" s="544"/>
      <c r="AP48" s="544"/>
      <c r="AQ48" s="544"/>
      <c r="AR48" s="544"/>
      <c r="AS48" s="544"/>
      <c r="AT48" s="544"/>
      <c r="AU48" s="544"/>
      <c r="AV48" s="544"/>
      <c r="AW48" s="544"/>
      <c r="AX48" s="544"/>
      <c r="AY48" s="544"/>
      <c r="AZ48" s="544"/>
      <c r="BA48" s="544"/>
      <c r="BB48" s="544"/>
      <c r="BC48" s="544"/>
      <c r="BD48" s="544"/>
      <c r="BE48" s="544"/>
      <c r="BF48" s="544"/>
      <c r="BG48" s="544"/>
      <c r="BH48" s="544"/>
      <c r="BI48" s="544"/>
      <c r="BJ48" s="544"/>
      <c r="BK48" s="544"/>
      <c r="BL48" s="544"/>
      <c r="BM48" s="544"/>
      <c r="BN48" s="544"/>
      <c r="BO48" s="544"/>
      <c r="BP48" s="544"/>
      <c r="BQ48" s="544"/>
      <c r="BR48" s="544"/>
      <c r="BS48" s="544"/>
      <c r="BT48" s="544"/>
      <c r="BU48" s="544"/>
      <c r="BV48" s="544"/>
      <c r="BW48" s="544"/>
      <c r="BX48" s="544"/>
      <c r="BY48" s="544"/>
      <c r="BZ48" s="544"/>
      <c r="CA48" s="544"/>
      <c r="CB48" s="544"/>
      <c r="CC48" s="544"/>
      <c r="CD48" s="544"/>
      <c r="CE48" s="544"/>
      <c r="CF48" s="544"/>
      <c r="CG48" s="544"/>
      <c r="CH48" s="544"/>
      <c r="CI48" s="544"/>
      <c r="CJ48" s="544"/>
      <c r="CK48" s="544"/>
      <c r="CL48" s="544"/>
      <c r="CM48" s="544"/>
      <c r="CN48" s="544"/>
      <c r="CO48" s="544"/>
      <c r="CP48" s="544"/>
      <c r="CQ48" s="544"/>
      <c r="CR48" s="544"/>
      <c r="CS48" s="544"/>
      <c r="CT48" s="544"/>
      <c r="CU48" s="544"/>
      <c r="CV48" s="544"/>
      <c r="CW48" s="544"/>
      <c r="CX48" s="544"/>
      <c r="CY48" s="544"/>
      <c r="CZ48" s="544"/>
      <c r="DA48" s="544"/>
      <c r="DB48" s="544"/>
      <c r="DC48" s="544"/>
      <c r="DD48" s="544"/>
      <c r="DE48" s="544"/>
      <c r="DF48" s="544"/>
      <c r="DG48" s="544"/>
      <c r="DH48" s="544"/>
      <c r="DI48" s="544"/>
      <c r="DJ48" s="544"/>
      <c r="DK48" s="544"/>
      <c r="DL48" s="544"/>
      <c r="DM48" s="544"/>
      <c r="DN48" s="544"/>
      <c r="DO48" s="544"/>
      <c r="DP48" s="544"/>
      <c r="DQ48" s="544"/>
      <c r="DR48" s="544"/>
      <c r="DS48" s="544"/>
      <c r="DT48" s="544"/>
      <c r="DU48" s="544"/>
      <c r="DV48" s="544"/>
      <c r="DW48" s="544"/>
      <c r="DX48" s="544"/>
      <c r="DY48" s="544"/>
      <c r="DZ48" s="544"/>
      <c r="EA48" s="544"/>
      <c r="EB48" s="544"/>
      <c r="EC48" s="544"/>
      <c r="ED48" s="544"/>
      <c r="EE48" s="544"/>
      <c r="EF48" s="544"/>
      <c r="EG48" s="544"/>
      <c r="EH48" s="544"/>
      <c r="EI48" s="544"/>
      <c r="EJ48" s="544"/>
      <c r="EK48" s="544"/>
      <c r="EL48" s="544"/>
      <c r="EM48" s="544"/>
      <c r="EN48" s="544"/>
      <c r="EO48" s="544"/>
      <c r="EP48" s="544"/>
      <c r="EQ48" s="544"/>
      <c r="ER48" s="544"/>
      <c r="ES48" s="544"/>
      <c r="ET48" s="544"/>
      <c r="EU48" s="544"/>
      <c r="EV48" s="544"/>
      <c r="EW48" s="544"/>
      <c r="EX48" s="544"/>
      <c r="EY48" s="544"/>
      <c r="EZ48" s="544"/>
      <c r="FA48" s="544"/>
      <c r="FB48" s="544"/>
      <c r="FC48" s="544"/>
      <c r="FD48" s="544"/>
      <c r="FE48" s="544"/>
      <c r="FF48" s="544"/>
      <c r="FG48" s="544"/>
      <c r="FH48" s="544"/>
      <c r="FI48" s="544"/>
      <c r="FJ48" s="544"/>
      <c r="FK48" s="544"/>
      <c r="FL48" s="544"/>
      <c r="FM48" s="544"/>
      <c r="FN48" s="544"/>
      <c r="FO48" s="544"/>
      <c r="FP48" s="544"/>
      <c r="FQ48" s="544"/>
      <c r="FR48" s="544"/>
      <c r="FS48" s="544"/>
      <c r="FT48" s="544"/>
      <c r="FU48" s="544"/>
      <c r="FV48" s="544"/>
      <c r="FW48" s="544"/>
      <c r="FX48" s="544"/>
      <c r="FY48" s="544"/>
      <c r="FZ48" s="544"/>
      <c r="GA48" s="544"/>
      <c r="GB48" s="544"/>
      <c r="GC48" s="544"/>
      <c r="GD48" s="544"/>
      <c r="GE48" s="544"/>
      <c r="GF48" s="544"/>
      <c r="GG48" s="544"/>
      <c r="GH48" s="544"/>
      <c r="GI48" s="544"/>
      <c r="GJ48" s="544"/>
      <c r="GK48" s="544"/>
      <c r="GL48" s="544"/>
      <c r="GM48" s="544"/>
      <c r="GN48" s="544"/>
      <c r="GO48" s="544"/>
      <c r="GP48" s="544"/>
      <c r="GQ48" s="544"/>
      <c r="GR48" s="544"/>
      <c r="GS48" s="544"/>
      <c r="GT48" s="544"/>
      <c r="GU48" s="544"/>
      <c r="GV48" s="544"/>
      <c r="GW48" s="544"/>
      <c r="GX48" s="544"/>
      <c r="GY48" s="544"/>
      <c r="GZ48" s="544"/>
      <c r="HA48" s="544"/>
      <c r="HB48" s="544"/>
      <c r="HC48" s="544"/>
      <c r="HD48" s="544"/>
      <c r="HE48" s="544"/>
      <c r="HF48" s="544"/>
      <c r="HG48" s="544"/>
      <c r="HH48" s="544"/>
      <c r="HI48" s="544"/>
      <c r="HJ48" s="544"/>
      <c r="HK48" s="544"/>
      <c r="HL48" s="544"/>
      <c r="HM48" s="544"/>
      <c r="HN48" s="544"/>
      <c r="HO48" s="544"/>
      <c r="HP48" s="544"/>
      <c r="HQ48" s="544"/>
      <c r="HR48" s="544"/>
      <c r="HS48" s="544"/>
      <c r="HT48" s="544"/>
      <c r="HU48" s="544"/>
      <c r="HV48" s="544"/>
      <c r="HW48" s="544"/>
      <c r="HX48" s="544"/>
      <c r="HY48" s="544"/>
      <c r="HZ48" s="544"/>
      <c r="IA48" s="544"/>
      <c r="IB48" s="544"/>
      <c r="IC48" s="544"/>
      <c r="ID48" s="544"/>
      <c r="IE48" s="544"/>
      <c r="IF48" s="544"/>
      <c r="IG48" s="544"/>
      <c r="IH48" s="544"/>
      <c r="II48" s="544"/>
      <c r="IJ48" s="544"/>
      <c r="IK48" s="544"/>
      <c r="IL48" s="544"/>
      <c r="IM48" s="544"/>
      <c r="IN48" s="544"/>
      <c r="IO48" s="544"/>
      <c r="IP48" s="544"/>
      <c r="IQ48" s="544"/>
      <c r="IR48" s="544"/>
      <c r="IS48" s="544"/>
    </row>
    <row r="49" spans="1:253" s="545" customFormat="1">
      <c r="A49" s="215" t="s">
        <v>158</v>
      </c>
      <c r="B49" s="421">
        <f>'Sources and Uses Budget'!$C48</f>
        <v>393793</v>
      </c>
      <c r="C49" s="421">
        <f>'Sources and Uses Budget'!$C48</f>
        <v>393793</v>
      </c>
      <c r="D49" s="425">
        <f t="shared" si="0"/>
        <v>0</v>
      </c>
      <c r="E49" s="423"/>
      <c r="F49" s="422"/>
      <c r="G49" s="549"/>
      <c r="H49" s="544"/>
      <c r="I49" s="544"/>
      <c r="J49" s="544"/>
      <c r="K49" s="544"/>
      <c r="L49" s="544"/>
      <c r="M49" s="544"/>
      <c r="N49" s="544"/>
      <c r="O49" s="544"/>
      <c r="P49" s="544"/>
      <c r="Q49" s="544"/>
      <c r="R49" s="544"/>
      <c r="S49" s="544"/>
      <c r="T49" s="544"/>
      <c r="U49" s="544"/>
      <c r="V49" s="544"/>
      <c r="W49" s="544"/>
      <c r="X49" s="544"/>
      <c r="Y49" s="544"/>
      <c r="Z49" s="544"/>
      <c r="AA49" s="544"/>
      <c r="AB49" s="544"/>
      <c r="AC49" s="544"/>
      <c r="AD49" s="544"/>
      <c r="AE49" s="544"/>
      <c r="AF49" s="544"/>
      <c r="AG49" s="544"/>
      <c r="AH49" s="544"/>
      <c r="AI49" s="544"/>
      <c r="AJ49" s="544"/>
      <c r="AK49" s="544"/>
      <c r="AL49" s="544"/>
      <c r="AM49" s="544"/>
      <c r="AN49" s="544"/>
      <c r="AO49" s="544"/>
      <c r="AP49" s="544"/>
      <c r="AQ49" s="544"/>
      <c r="AR49" s="544"/>
      <c r="AS49" s="544"/>
      <c r="AT49" s="544"/>
      <c r="AU49" s="544"/>
      <c r="AV49" s="544"/>
      <c r="AW49" s="544"/>
      <c r="AX49" s="544"/>
      <c r="AY49" s="544"/>
      <c r="AZ49" s="544"/>
      <c r="BA49" s="544"/>
      <c r="BB49" s="544"/>
      <c r="BC49" s="544"/>
      <c r="BD49" s="544"/>
      <c r="BE49" s="544"/>
      <c r="BF49" s="544"/>
      <c r="BG49" s="544"/>
      <c r="BH49" s="544"/>
      <c r="BI49" s="544"/>
      <c r="BJ49" s="544"/>
      <c r="BK49" s="544"/>
      <c r="BL49" s="544"/>
      <c r="BM49" s="544"/>
      <c r="BN49" s="544"/>
      <c r="BO49" s="544"/>
      <c r="BP49" s="544"/>
      <c r="BQ49" s="544"/>
      <c r="BR49" s="544"/>
      <c r="BS49" s="544"/>
      <c r="BT49" s="544"/>
      <c r="BU49" s="544"/>
      <c r="BV49" s="544"/>
      <c r="BW49" s="544"/>
      <c r="BX49" s="544"/>
      <c r="BY49" s="544"/>
      <c r="BZ49" s="544"/>
      <c r="CA49" s="544"/>
      <c r="CB49" s="544"/>
      <c r="CC49" s="544"/>
      <c r="CD49" s="544"/>
      <c r="CE49" s="544"/>
      <c r="CF49" s="544"/>
      <c r="CG49" s="544"/>
      <c r="CH49" s="544"/>
      <c r="CI49" s="544"/>
      <c r="CJ49" s="544"/>
      <c r="CK49" s="544"/>
      <c r="CL49" s="544"/>
      <c r="CM49" s="544"/>
      <c r="CN49" s="544"/>
      <c r="CO49" s="544"/>
      <c r="CP49" s="544"/>
      <c r="CQ49" s="544"/>
      <c r="CR49" s="544"/>
      <c r="CS49" s="544"/>
      <c r="CT49" s="544"/>
      <c r="CU49" s="544"/>
      <c r="CV49" s="544"/>
      <c r="CW49" s="544"/>
      <c r="CX49" s="544"/>
      <c r="CY49" s="544"/>
      <c r="CZ49" s="544"/>
      <c r="DA49" s="544"/>
      <c r="DB49" s="544"/>
      <c r="DC49" s="544"/>
      <c r="DD49" s="544"/>
      <c r="DE49" s="544"/>
      <c r="DF49" s="544"/>
      <c r="DG49" s="544"/>
      <c r="DH49" s="544"/>
      <c r="DI49" s="544"/>
      <c r="DJ49" s="544"/>
      <c r="DK49" s="544"/>
      <c r="DL49" s="544"/>
      <c r="DM49" s="544"/>
      <c r="DN49" s="544"/>
      <c r="DO49" s="544"/>
      <c r="DP49" s="544"/>
      <c r="DQ49" s="544"/>
      <c r="DR49" s="544"/>
      <c r="DS49" s="544"/>
      <c r="DT49" s="544"/>
      <c r="DU49" s="544"/>
      <c r="DV49" s="544"/>
      <c r="DW49" s="544"/>
      <c r="DX49" s="544"/>
      <c r="DY49" s="544"/>
      <c r="DZ49" s="544"/>
      <c r="EA49" s="544"/>
      <c r="EB49" s="544"/>
      <c r="EC49" s="544"/>
      <c r="ED49" s="544"/>
      <c r="EE49" s="544"/>
      <c r="EF49" s="544"/>
      <c r="EG49" s="544"/>
      <c r="EH49" s="544"/>
      <c r="EI49" s="544"/>
      <c r="EJ49" s="544"/>
      <c r="EK49" s="544"/>
      <c r="EL49" s="544"/>
      <c r="EM49" s="544"/>
      <c r="EN49" s="544"/>
      <c r="EO49" s="544"/>
      <c r="EP49" s="544"/>
      <c r="EQ49" s="544"/>
      <c r="ER49" s="544"/>
      <c r="ES49" s="544"/>
      <c r="ET49" s="544"/>
      <c r="EU49" s="544"/>
      <c r="EV49" s="544"/>
      <c r="EW49" s="544"/>
      <c r="EX49" s="544"/>
      <c r="EY49" s="544"/>
      <c r="EZ49" s="544"/>
      <c r="FA49" s="544"/>
      <c r="FB49" s="544"/>
      <c r="FC49" s="544"/>
      <c r="FD49" s="544"/>
      <c r="FE49" s="544"/>
      <c r="FF49" s="544"/>
      <c r="FG49" s="544"/>
      <c r="FH49" s="544"/>
      <c r="FI49" s="544"/>
      <c r="FJ49" s="544"/>
      <c r="FK49" s="544"/>
      <c r="FL49" s="544"/>
      <c r="FM49" s="544"/>
      <c r="FN49" s="544"/>
      <c r="FO49" s="544"/>
      <c r="FP49" s="544"/>
      <c r="FQ49" s="544"/>
      <c r="FR49" s="544"/>
      <c r="FS49" s="544"/>
      <c r="FT49" s="544"/>
      <c r="FU49" s="544"/>
      <c r="FV49" s="544"/>
      <c r="FW49" s="544"/>
      <c r="FX49" s="544"/>
      <c r="FY49" s="544"/>
      <c r="FZ49" s="544"/>
      <c r="GA49" s="544"/>
      <c r="GB49" s="544"/>
      <c r="GC49" s="544"/>
      <c r="GD49" s="544"/>
      <c r="GE49" s="544"/>
      <c r="GF49" s="544"/>
      <c r="GG49" s="544"/>
      <c r="GH49" s="544"/>
      <c r="GI49" s="544"/>
      <c r="GJ49" s="544"/>
      <c r="GK49" s="544"/>
      <c r="GL49" s="544"/>
      <c r="GM49" s="544"/>
      <c r="GN49" s="544"/>
      <c r="GO49" s="544"/>
      <c r="GP49" s="544"/>
      <c r="GQ49" s="544"/>
      <c r="GR49" s="544"/>
      <c r="GS49" s="544"/>
      <c r="GT49" s="544"/>
      <c r="GU49" s="544"/>
      <c r="GV49" s="544"/>
      <c r="GW49" s="544"/>
      <c r="GX49" s="544"/>
      <c r="GY49" s="544"/>
      <c r="GZ49" s="544"/>
      <c r="HA49" s="544"/>
      <c r="HB49" s="544"/>
      <c r="HC49" s="544"/>
      <c r="HD49" s="544"/>
      <c r="HE49" s="544"/>
      <c r="HF49" s="544"/>
      <c r="HG49" s="544"/>
      <c r="HH49" s="544"/>
      <c r="HI49" s="544"/>
      <c r="HJ49" s="544"/>
      <c r="HK49" s="544"/>
      <c r="HL49" s="544"/>
      <c r="HM49" s="544"/>
      <c r="HN49" s="544"/>
      <c r="HO49" s="544"/>
      <c r="HP49" s="544"/>
      <c r="HQ49" s="544"/>
      <c r="HR49" s="544"/>
      <c r="HS49" s="544"/>
      <c r="HT49" s="544"/>
      <c r="HU49" s="544"/>
      <c r="HV49" s="544"/>
      <c r="HW49" s="544"/>
      <c r="HX49" s="544"/>
      <c r="HY49" s="544"/>
      <c r="HZ49" s="544"/>
      <c r="IA49" s="544"/>
      <c r="IB49" s="544"/>
      <c r="IC49" s="544"/>
      <c r="ID49" s="544"/>
      <c r="IE49" s="544"/>
      <c r="IF49" s="544"/>
      <c r="IG49" s="544"/>
      <c r="IH49" s="544"/>
      <c r="II49" s="544"/>
      <c r="IJ49" s="544"/>
      <c r="IK49" s="544"/>
      <c r="IL49" s="544"/>
      <c r="IM49" s="544"/>
      <c r="IN49" s="544"/>
      <c r="IO49" s="544"/>
      <c r="IP49" s="544"/>
      <c r="IQ49" s="544"/>
      <c r="IR49" s="544"/>
      <c r="IS49" s="544"/>
    </row>
    <row r="50" spans="1:253" s="545" customFormat="1">
      <c r="A50" s="215" t="s">
        <v>60</v>
      </c>
      <c r="B50" s="421">
        <f>'Sources and Uses Budget'!$C49</f>
        <v>169518</v>
      </c>
      <c r="C50" s="421">
        <f>'Sources and Uses Budget'!$C49</f>
        <v>169518</v>
      </c>
      <c r="D50" s="425">
        <f t="shared" si="0"/>
        <v>0</v>
      </c>
      <c r="E50" s="423"/>
      <c r="F50" s="422"/>
      <c r="G50" s="549"/>
      <c r="H50" s="544"/>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4"/>
      <c r="AH50" s="544"/>
      <c r="AI50" s="544"/>
      <c r="AJ50" s="544"/>
      <c r="AK50" s="544"/>
      <c r="AL50" s="544"/>
      <c r="AM50" s="544"/>
      <c r="AN50" s="544"/>
      <c r="AO50" s="544"/>
      <c r="AP50" s="544"/>
      <c r="AQ50" s="544"/>
      <c r="AR50" s="544"/>
      <c r="AS50" s="544"/>
      <c r="AT50" s="544"/>
      <c r="AU50" s="544"/>
      <c r="AV50" s="544"/>
      <c r="AW50" s="544"/>
      <c r="AX50" s="544"/>
      <c r="AY50" s="544"/>
      <c r="AZ50" s="544"/>
      <c r="BA50" s="544"/>
      <c r="BB50" s="544"/>
      <c r="BC50" s="544"/>
      <c r="BD50" s="544"/>
      <c r="BE50" s="544"/>
      <c r="BF50" s="544"/>
      <c r="BG50" s="544"/>
      <c r="BH50" s="544"/>
      <c r="BI50" s="544"/>
      <c r="BJ50" s="544"/>
      <c r="BK50" s="544"/>
      <c r="BL50" s="544"/>
      <c r="BM50" s="544"/>
      <c r="BN50" s="544"/>
      <c r="BO50" s="544"/>
      <c r="BP50" s="544"/>
      <c r="BQ50" s="544"/>
      <c r="BR50" s="544"/>
      <c r="BS50" s="544"/>
      <c r="BT50" s="544"/>
      <c r="BU50" s="544"/>
      <c r="BV50" s="544"/>
      <c r="BW50" s="544"/>
      <c r="BX50" s="544"/>
      <c r="BY50" s="544"/>
      <c r="BZ50" s="544"/>
      <c r="CA50" s="544"/>
      <c r="CB50" s="544"/>
      <c r="CC50" s="544"/>
      <c r="CD50" s="544"/>
      <c r="CE50" s="544"/>
      <c r="CF50" s="544"/>
      <c r="CG50" s="544"/>
      <c r="CH50" s="544"/>
      <c r="CI50" s="544"/>
      <c r="CJ50" s="544"/>
      <c r="CK50" s="544"/>
      <c r="CL50" s="544"/>
      <c r="CM50" s="544"/>
      <c r="CN50" s="544"/>
      <c r="CO50" s="544"/>
      <c r="CP50" s="544"/>
      <c r="CQ50" s="544"/>
      <c r="CR50" s="544"/>
      <c r="CS50" s="544"/>
      <c r="CT50" s="544"/>
      <c r="CU50" s="544"/>
      <c r="CV50" s="544"/>
      <c r="CW50" s="544"/>
      <c r="CX50" s="544"/>
      <c r="CY50" s="544"/>
      <c r="CZ50" s="544"/>
      <c r="DA50" s="544"/>
      <c r="DB50" s="544"/>
      <c r="DC50" s="544"/>
      <c r="DD50" s="544"/>
      <c r="DE50" s="544"/>
      <c r="DF50" s="544"/>
      <c r="DG50" s="544"/>
      <c r="DH50" s="544"/>
      <c r="DI50" s="544"/>
      <c r="DJ50" s="544"/>
      <c r="DK50" s="544"/>
      <c r="DL50" s="544"/>
      <c r="DM50" s="544"/>
      <c r="DN50" s="544"/>
      <c r="DO50" s="544"/>
      <c r="DP50" s="544"/>
      <c r="DQ50" s="544"/>
      <c r="DR50" s="544"/>
      <c r="DS50" s="544"/>
      <c r="DT50" s="544"/>
      <c r="DU50" s="544"/>
      <c r="DV50" s="544"/>
      <c r="DW50" s="544"/>
      <c r="DX50" s="544"/>
      <c r="DY50" s="544"/>
      <c r="DZ50" s="544"/>
      <c r="EA50" s="544"/>
      <c r="EB50" s="544"/>
      <c r="EC50" s="544"/>
      <c r="ED50" s="544"/>
      <c r="EE50" s="544"/>
      <c r="EF50" s="544"/>
      <c r="EG50" s="544"/>
      <c r="EH50" s="544"/>
      <c r="EI50" s="544"/>
      <c r="EJ50" s="544"/>
      <c r="EK50" s="544"/>
      <c r="EL50" s="544"/>
      <c r="EM50" s="544"/>
      <c r="EN50" s="544"/>
      <c r="EO50" s="544"/>
      <c r="EP50" s="544"/>
      <c r="EQ50" s="544"/>
      <c r="ER50" s="544"/>
      <c r="ES50" s="544"/>
      <c r="ET50" s="544"/>
      <c r="EU50" s="544"/>
      <c r="EV50" s="544"/>
      <c r="EW50" s="544"/>
      <c r="EX50" s="544"/>
      <c r="EY50" s="544"/>
      <c r="EZ50" s="544"/>
      <c r="FA50" s="544"/>
      <c r="FB50" s="544"/>
      <c r="FC50" s="544"/>
      <c r="FD50" s="544"/>
      <c r="FE50" s="544"/>
      <c r="FF50" s="544"/>
      <c r="FG50" s="544"/>
      <c r="FH50" s="544"/>
      <c r="FI50" s="544"/>
      <c r="FJ50" s="544"/>
      <c r="FK50" s="544"/>
      <c r="FL50" s="544"/>
      <c r="FM50" s="544"/>
      <c r="FN50" s="544"/>
      <c r="FO50" s="544"/>
      <c r="FP50" s="544"/>
      <c r="FQ50" s="544"/>
      <c r="FR50" s="544"/>
      <c r="FS50" s="544"/>
      <c r="FT50" s="544"/>
      <c r="FU50" s="544"/>
      <c r="FV50" s="544"/>
      <c r="FW50" s="544"/>
      <c r="FX50" s="544"/>
      <c r="FY50" s="544"/>
      <c r="FZ50" s="544"/>
      <c r="GA50" s="544"/>
      <c r="GB50" s="544"/>
      <c r="GC50" s="544"/>
      <c r="GD50" s="544"/>
      <c r="GE50" s="544"/>
      <c r="GF50" s="544"/>
      <c r="GG50" s="544"/>
      <c r="GH50" s="544"/>
      <c r="GI50" s="544"/>
      <c r="GJ50" s="544"/>
      <c r="GK50" s="544"/>
      <c r="GL50" s="544"/>
      <c r="GM50" s="544"/>
      <c r="GN50" s="544"/>
      <c r="GO50" s="544"/>
      <c r="GP50" s="544"/>
      <c r="GQ50" s="544"/>
      <c r="GR50" s="544"/>
      <c r="GS50" s="544"/>
      <c r="GT50" s="544"/>
      <c r="GU50" s="544"/>
      <c r="GV50" s="544"/>
      <c r="GW50" s="544"/>
      <c r="GX50" s="544"/>
      <c r="GY50" s="544"/>
      <c r="GZ50" s="544"/>
      <c r="HA50" s="544"/>
      <c r="HB50" s="544"/>
      <c r="HC50" s="544"/>
      <c r="HD50" s="544"/>
      <c r="HE50" s="544"/>
      <c r="HF50" s="544"/>
      <c r="HG50" s="544"/>
      <c r="HH50" s="544"/>
      <c r="HI50" s="544"/>
      <c r="HJ50" s="544"/>
      <c r="HK50" s="544"/>
      <c r="HL50" s="544"/>
      <c r="HM50" s="544"/>
      <c r="HN50" s="544"/>
      <c r="HO50" s="544"/>
      <c r="HP50" s="544"/>
      <c r="HQ50" s="544"/>
      <c r="HR50" s="544"/>
      <c r="HS50" s="544"/>
      <c r="HT50" s="544"/>
      <c r="HU50" s="544"/>
      <c r="HV50" s="544"/>
      <c r="HW50" s="544"/>
      <c r="HX50" s="544"/>
      <c r="HY50" s="544"/>
      <c r="HZ50" s="544"/>
      <c r="IA50" s="544"/>
      <c r="IB50" s="544"/>
      <c r="IC50" s="544"/>
      <c r="ID50" s="544"/>
      <c r="IE50" s="544"/>
      <c r="IF50" s="544"/>
      <c r="IG50" s="544"/>
      <c r="IH50" s="544"/>
      <c r="II50" s="544"/>
      <c r="IJ50" s="544"/>
      <c r="IK50" s="544"/>
      <c r="IL50" s="544"/>
      <c r="IM50" s="544"/>
      <c r="IN50" s="544"/>
      <c r="IO50" s="544"/>
      <c r="IP50" s="544"/>
      <c r="IQ50" s="544"/>
      <c r="IR50" s="544"/>
      <c r="IS50" s="544"/>
    </row>
    <row r="51" spans="1:253" s="545" customFormat="1">
      <c r="A51" s="215" t="s">
        <v>161</v>
      </c>
      <c r="B51" s="421">
        <f>'Sources and Uses Budget'!$C50</f>
        <v>41800</v>
      </c>
      <c r="C51" s="421">
        <f>'Sources and Uses Budget'!$C50</f>
        <v>41800</v>
      </c>
      <c r="D51" s="425">
        <f t="shared" si="0"/>
        <v>0</v>
      </c>
      <c r="E51" s="423"/>
      <c r="F51" s="422"/>
      <c r="G51" s="549"/>
      <c r="H51" s="544"/>
      <c r="I51" s="544"/>
      <c r="J51" s="544"/>
      <c r="K51" s="544"/>
      <c r="L51" s="544"/>
      <c r="M51" s="544"/>
      <c r="N51" s="544"/>
      <c r="O51" s="544"/>
      <c r="P51" s="544"/>
      <c r="Q51" s="544"/>
      <c r="R51" s="544"/>
      <c r="S51" s="544"/>
      <c r="T51" s="544"/>
      <c r="U51" s="544"/>
      <c r="V51" s="544"/>
      <c r="W51" s="544"/>
      <c r="X51" s="544"/>
      <c r="Y51" s="544"/>
      <c r="Z51" s="544"/>
      <c r="AA51" s="544"/>
      <c r="AB51" s="544"/>
      <c r="AC51" s="544"/>
      <c r="AD51" s="544"/>
      <c r="AE51" s="544"/>
      <c r="AF51" s="544"/>
      <c r="AG51" s="544"/>
      <c r="AH51" s="544"/>
      <c r="AI51" s="544"/>
      <c r="AJ51" s="544"/>
      <c r="AK51" s="544"/>
      <c r="AL51" s="544"/>
      <c r="AM51" s="544"/>
      <c r="AN51" s="544"/>
      <c r="AO51" s="544"/>
      <c r="AP51" s="544"/>
      <c r="AQ51" s="544"/>
      <c r="AR51" s="544"/>
      <c r="AS51" s="544"/>
      <c r="AT51" s="544"/>
      <c r="AU51" s="544"/>
      <c r="AV51" s="544"/>
      <c r="AW51" s="544"/>
      <c r="AX51" s="544"/>
      <c r="AY51" s="544"/>
      <c r="AZ51" s="544"/>
      <c r="BA51" s="544"/>
      <c r="BB51" s="544"/>
      <c r="BC51" s="544"/>
      <c r="BD51" s="544"/>
      <c r="BE51" s="544"/>
      <c r="BF51" s="544"/>
      <c r="BG51" s="544"/>
      <c r="BH51" s="544"/>
      <c r="BI51" s="544"/>
      <c r="BJ51" s="544"/>
      <c r="BK51" s="544"/>
      <c r="BL51" s="544"/>
      <c r="BM51" s="544"/>
      <c r="BN51" s="544"/>
      <c r="BO51" s="544"/>
      <c r="BP51" s="544"/>
      <c r="BQ51" s="544"/>
      <c r="BR51" s="544"/>
      <c r="BS51" s="544"/>
      <c r="BT51" s="544"/>
      <c r="BU51" s="544"/>
      <c r="BV51" s="544"/>
      <c r="BW51" s="544"/>
      <c r="BX51" s="544"/>
      <c r="BY51" s="544"/>
      <c r="BZ51" s="544"/>
      <c r="CA51" s="544"/>
      <c r="CB51" s="544"/>
      <c r="CC51" s="544"/>
      <c r="CD51" s="544"/>
      <c r="CE51" s="544"/>
      <c r="CF51" s="544"/>
      <c r="CG51" s="544"/>
      <c r="CH51" s="544"/>
      <c r="CI51" s="544"/>
      <c r="CJ51" s="544"/>
      <c r="CK51" s="544"/>
      <c r="CL51" s="544"/>
      <c r="CM51" s="544"/>
      <c r="CN51" s="544"/>
      <c r="CO51" s="544"/>
      <c r="CP51" s="544"/>
      <c r="CQ51" s="544"/>
      <c r="CR51" s="544"/>
      <c r="CS51" s="544"/>
      <c r="CT51" s="544"/>
      <c r="CU51" s="544"/>
      <c r="CV51" s="544"/>
      <c r="CW51" s="544"/>
      <c r="CX51" s="544"/>
      <c r="CY51" s="544"/>
      <c r="CZ51" s="544"/>
      <c r="DA51" s="544"/>
      <c r="DB51" s="544"/>
      <c r="DC51" s="544"/>
      <c r="DD51" s="544"/>
      <c r="DE51" s="544"/>
      <c r="DF51" s="544"/>
      <c r="DG51" s="544"/>
      <c r="DH51" s="544"/>
      <c r="DI51" s="544"/>
      <c r="DJ51" s="544"/>
      <c r="DK51" s="544"/>
      <c r="DL51" s="544"/>
      <c r="DM51" s="544"/>
      <c r="DN51" s="544"/>
      <c r="DO51" s="544"/>
      <c r="DP51" s="544"/>
      <c r="DQ51" s="544"/>
      <c r="DR51" s="544"/>
      <c r="DS51" s="544"/>
      <c r="DT51" s="544"/>
      <c r="DU51" s="544"/>
      <c r="DV51" s="544"/>
      <c r="DW51" s="544"/>
      <c r="DX51" s="544"/>
      <c r="DY51" s="544"/>
      <c r="DZ51" s="544"/>
      <c r="EA51" s="544"/>
      <c r="EB51" s="544"/>
      <c r="EC51" s="544"/>
      <c r="ED51" s="544"/>
      <c r="EE51" s="544"/>
      <c r="EF51" s="544"/>
      <c r="EG51" s="544"/>
      <c r="EH51" s="544"/>
      <c r="EI51" s="544"/>
      <c r="EJ51" s="544"/>
      <c r="EK51" s="544"/>
      <c r="EL51" s="544"/>
      <c r="EM51" s="544"/>
      <c r="EN51" s="544"/>
      <c r="EO51" s="544"/>
      <c r="EP51" s="544"/>
      <c r="EQ51" s="544"/>
      <c r="ER51" s="544"/>
      <c r="ES51" s="544"/>
      <c r="ET51" s="544"/>
      <c r="EU51" s="544"/>
      <c r="EV51" s="544"/>
      <c r="EW51" s="544"/>
      <c r="EX51" s="544"/>
      <c r="EY51" s="544"/>
      <c r="EZ51" s="544"/>
      <c r="FA51" s="544"/>
      <c r="FB51" s="544"/>
      <c r="FC51" s="544"/>
      <c r="FD51" s="544"/>
      <c r="FE51" s="544"/>
      <c r="FF51" s="544"/>
      <c r="FG51" s="544"/>
      <c r="FH51" s="544"/>
      <c r="FI51" s="544"/>
      <c r="FJ51" s="544"/>
      <c r="FK51" s="544"/>
      <c r="FL51" s="544"/>
      <c r="FM51" s="544"/>
      <c r="FN51" s="544"/>
      <c r="FO51" s="544"/>
      <c r="FP51" s="544"/>
      <c r="FQ51" s="544"/>
      <c r="FR51" s="544"/>
      <c r="FS51" s="544"/>
      <c r="FT51" s="544"/>
      <c r="FU51" s="544"/>
      <c r="FV51" s="544"/>
      <c r="FW51" s="544"/>
      <c r="FX51" s="544"/>
      <c r="FY51" s="544"/>
      <c r="FZ51" s="544"/>
      <c r="GA51" s="544"/>
      <c r="GB51" s="544"/>
      <c r="GC51" s="544"/>
      <c r="GD51" s="544"/>
      <c r="GE51" s="544"/>
      <c r="GF51" s="544"/>
      <c r="GG51" s="544"/>
      <c r="GH51" s="544"/>
      <c r="GI51" s="544"/>
      <c r="GJ51" s="544"/>
      <c r="GK51" s="544"/>
      <c r="GL51" s="544"/>
      <c r="GM51" s="544"/>
      <c r="GN51" s="544"/>
      <c r="GO51" s="544"/>
      <c r="GP51" s="544"/>
      <c r="GQ51" s="544"/>
      <c r="GR51" s="544"/>
      <c r="GS51" s="544"/>
      <c r="GT51" s="544"/>
      <c r="GU51" s="544"/>
      <c r="GV51" s="544"/>
      <c r="GW51" s="544"/>
      <c r="GX51" s="544"/>
      <c r="GY51" s="544"/>
      <c r="GZ51" s="544"/>
      <c r="HA51" s="544"/>
      <c r="HB51" s="544"/>
      <c r="HC51" s="544"/>
      <c r="HD51" s="544"/>
      <c r="HE51" s="544"/>
      <c r="HF51" s="544"/>
      <c r="HG51" s="544"/>
      <c r="HH51" s="544"/>
      <c r="HI51" s="544"/>
      <c r="HJ51" s="544"/>
      <c r="HK51" s="544"/>
      <c r="HL51" s="544"/>
      <c r="HM51" s="544"/>
      <c r="HN51" s="544"/>
      <c r="HO51" s="544"/>
      <c r="HP51" s="544"/>
      <c r="HQ51" s="544"/>
      <c r="HR51" s="544"/>
      <c r="HS51" s="544"/>
      <c r="HT51" s="544"/>
      <c r="HU51" s="544"/>
      <c r="HV51" s="544"/>
      <c r="HW51" s="544"/>
      <c r="HX51" s="544"/>
      <c r="HY51" s="544"/>
      <c r="HZ51" s="544"/>
      <c r="IA51" s="544"/>
      <c r="IB51" s="544"/>
      <c r="IC51" s="544"/>
      <c r="ID51" s="544"/>
      <c r="IE51" s="544"/>
      <c r="IF51" s="544"/>
      <c r="IG51" s="544"/>
      <c r="IH51" s="544"/>
      <c r="II51" s="544"/>
      <c r="IJ51" s="544"/>
      <c r="IK51" s="544"/>
      <c r="IL51" s="544"/>
      <c r="IM51" s="544"/>
      <c r="IN51" s="544"/>
      <c r="IO51" s="544"/>
      <c r="IP51" s="544"/>
      <c r="IQ51" s="544"/>
      <c r="IR51" s="544"/>
      <c r="IS51" s="544"/>
    </row>
    <row r="52" spans="1:253" s="545" customFormat="1">
      <c r="A52" s="440" t="s">
        <v>159</v>
      </c>
      <c r="B52" s="421">
        <f>'Sources and Uses Budget'!$C51</f>
        <v>0</v>
      </c>
      <c r="C52" s="421">
        <f>'Sources and Uses Budget'!$C51</f>
        <v>0</v>
      </c>
      <c r="D52" s="425">
        <f t="shared" si="0"/>
        <v>0</v>
      </c>
      <c r="E52" s="423"/>
      <c r="F52" s="422"/>
      <c r="G52" s="549"/>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4"/>
      <c r="AO52" s="544"/>
      <c r="AP52" s="544"/>
      <c r="AQ52" s="544"/>
      <c r="AR52" s="544"/>
      <c r="AS52" s="544"/>
      <c r="AT52" s="544"/>
      <c r="AU52" s="544"/>
      <c r="AV52" s="544"/>
      <c r="AW52" s="544"/>
      <c r="AX52" s="544"/>
      <c r="AY52" s="544"/>
      <c r="AZ52" s="544"/>
      <c r="BA52" s="544"/>
      <c r="BB52" s="544"/>
      <c r="BC52" s="544"/>
      <c r="BD52" s="544"/>
      <c r="BE52" s="544"/>
      <c r="BF52" s="544"/>
      <c r="BG52" s="544"/>
      <c r="BH52" s="544"/>
      <c r="BI52" s="544"/>
      <c r="BJ52" s="544"/>
      <c r="BK52" s="544"/>
      <c r="BL52" s="544"/>
      <c r="BM52" s="544"/>
      <c r="BN52" s="544"/>
      <c r="BO52" s="544"/>
      <c r="BP52" s="544"/>
      <c r="BQ52" s="544"/>
      <c r="BR52" s="544"/>
      <c r="BS52" s="544"/>
      <c r="BT52" s="544"/>
      <c r="BU52" s="544"/>
      <c r="BV52" s="544"/>
      <c r="BW52" s="544"/>
      <c r="BX52" s="544"/>
      <c r="BY52" s="544"/>
      <c r="BZ52" s="544"/>
      <c r="CA52" s="544"/>
      <c r="CB52" s="544"/>
      <c r="CC52" s="544"/>
      <c r="CD52" s="544"/>
      <c r="CE52" s="544"/>
      <c r="CF52" s="544"/>
      <c r="CG52" s="544"/>
      <c r="CH52" s="544"/>
      <c r="CI52" s="544"/>
      <c r="CJ52" s="544"/>
      <c r="CK52" s="544"/>
      <c r="CL52" s="544"/>
      <c r="CM52" s="544"/>
      <c r="CN52" s="544"/>
      <c r="CO52" s="544"/>
      <c r="CP52" s="544"/>
      <c r="CQ52" s="544"/>
      <c r="CR52" s="544"/>
      <c r="CS52" s="544"/>
      <c r="CT52" s="544"/>
      <c r="CU52" s="544"/>
      <c r="CV52" s="544"/>
      <c r="CW52" s="544"/>
      <c r="CX52" s="544"/>
      <c r="CY52" s="544"/>
      <c r="CZ52" s="544"/>
      <c r="DA52" s="544"/>
      <c r="DB52" s="544"/>
      <c r="DC52" s="544"/>
      <c r="DD52" s="544"/>
      <c r="DE52" s="544"/>
      <c r="DF52" s="544"/>
      <c r="DG52" s="544"/>
      <c r="DH52" s="544"/>
      <c r="DI52" s="544"/>
      <c r="DJ52" s="544"/>
      <c r="DK52" s="544"/>
      <c r="DL52" s="544"/>
      <c r="DM52" s="544"/>
      <c r="DN52" s="544"/>
      <c r="DO52" s="544"/>
      <c r="DP52" s="544"/>
      <c r="DQ52" s="544"/>
      <c r="DR52" s="544"/>
      <c r="DS52" s="544"/>
      <c r="DT52" s="544"/>
      <c r="DU52" s="544"/>
      <c r="DV52" s="544"/>
      <c r="DW52" s="544"/>
      <c r="DX52" s="544"/>
      <c r="DY52" s="544"/>
      <c r="DZ52" s="544"/>
      <c r="EA52" s="544"/>
      <c r="EB52" s="544"/>
      <c r="EC52" s="544"/>
      <c r="ED52" s="544"/>
      <c r="EE52" s="544"/>
      <c r="EF52" s="544"/>
      <c r="EG52" s="544"/>
      <c r="EH52" s="544"/>
      <c r="EI52" s="544"/>
      <c r="EJ52" s="544"/>
      <c r="EK52" s="544"/>
      <c r="EL52" s="544"/>
      <c r="EM52" s="544"/>
      <c r="EN52" s="544"/>
      <c r="EO52" s="544"/>
      <c r="EP52" s="544"/>
      <c r="EQ52" s="544"/>
      <c r="ER52" s="544"/>
      <c r="ES52" s="544"/>
      <c r="ET52" s="544"/>
      <c r="EU52" s="544"/>
      <c r="EV52" s="544"/>
      <c r="EW52" s="544"/>
      <c r="EX52" s="544"/>
      <c r="EY52" s="544"/>
      <c r="EZ52" s="544"/>
      <c r="FA52" s="544"/>
      <c r="FB52" s="544"/>
      <c r="FC52" s="544"/>
      <c r="FD52" s="544"/>
      <c r="FE52" s="544"/>
      <c r="FF52" s="544"/>
      <c r="FG52" s="544"/>
      <c r="FH52" s="544"/>
      <c r="FI52" s="544"/>
      <c r="FJ52" s="544"/>
      <c r="FK52" s="544"/>
      <c r="FL52" s="544"/>
      <c r="FM52" s="544"/>
      <c r="FN52" s="544"/>
      <c r="FO52" s="544"/>
      <c r="FP52" s="544"/>
      <c r="FQ52" s="544"/>
      <c r="FR52" s="544"/>
      <c r="FS52" s="544"/>
      <c r="FT52" s="544"/>
      <c r="FU52" s="544"/>
      <c r="FV52" s="544"/>
      <c r="FW52" s="544"/>
      <c r="FX52" s="544"/>
      <c r="FY52" s="544"/>
      <c r="FZ52" s="544"/>
      <c r="GA52" s="544"/>
      <c r="GB52" s="544"/>
      <c r="GC52" s="544"/>
      <c r="GD52" s="544"/>
      <c r="GE52" s="544"/>
      <c r="GF52" s="544"/>
      <c r="GG52" s="544"/>
      <c r="GH52" s="544"/>
      <c r="GI52" s="544"/>
      <c r="GJ52" s="544"/>
      <c r="GK52" s="544"/>
      <c r="GL52" s="544"/>
      <c r="GM52" s="544"/>
      <c r="GN52" s="544"/>
      <c r="GO52" s="544"/>
      <c r="GP52" s="544"/>
      <c r="GQ52" s="544"/>
      <c r="GR52" s="544"/>
      <c r="GS52" s="544"/>
      <c r="GT52" s="544"/>
      <c r="GU52" s="544"/>
      <c r="GV52" s="544"/>
      <c r="GW52" s="544"/>
      <c r="GX52" s="544"/>
      <c r="GY52" s="544"/>
      <c r="GZ52" s="544"/>
      <c r="HA52" s="544"/>
      <c r="HB52" s="544"/>
      <c r="HC52" s="544"/>
      <c r="HD52" s="544"/>
      <c r="HE52" s="544"/>
      <c r="HF52" s="544"/>
      <c r="HG52" s="544"/>
      <c r="HH52" s="544"/>
      <c r="HI52" s="544"/>
      <c r="HJ52" s="544"/>
      <c r="HK52" s="544"/>
      <c r="HL52" s="544"/>
      <c r="HM52" s="544"/>
      <c r="HN52" s="544"/>
      <c r="HO52" s="544"/>
      <c r="HP52" s="544"/>
      <c r="HQ52" s="544"/>
      <c r="HR52" s="544"/>
      <c r="HS52" s="544"/>
      <c r="HT52" s="544"/>
      <c r="HU52" s="544"/>
      <c r="HV52" s="544"/>
      <c r="HW52" s="544"/>
      <c r="HX52" s="544"/>
      <c r="HY52" s="544"/>
      <c r="HZ52" s="544"/>
      <c r="IA52" s="544"/>
      <c r="IB52" s="544"/>
      <c r="IC52" s="544"/>
      <c r="ID52" s="544"/>
      <c r="IE52" s="544"/>
      <c r="IF52" s="544"/>
      <c r="IG52" s="544"/>
      <c r="IH52" s="544"/>
      <c r="II52" s="544"/>
      <c r="IJ52" s="544"/>
      <c r="IK52" s="544"/>
      <c r="IL52" s="544"/>
      <c r="IM52" s="544"/>
      <c r="IN52" s="544"/>
      <c r="IO52" s="544"/>
      <c r="IP52" s="544"/>
      <c r="IQ52" s="544"/>
      <c r="IR52" s="544"/>
      <c r="IS52" s="544"/>
    </row>
    <row r="53" spans="1:253" s="545" customFormat="1">
      <c r="A53" s="215" t="s">
        <v>160</v>
      </c>
      <c r="B53" s="421">
        <f>'Sources and Uses Budget'!$C52</f>
        <v>200000</v>
      </c>
      <c r="C53" s="421">
        <f>'Sources and Uses Budget'!$C52</f>
        <v>200000</v>
      </c>
      <c r="D53" s="425">
        <f t="shared" si="0"/>
        <v>0</v>
      </c>
      <c r="E53" s="423"/>
      <c r="F53" s="422"/>
      <c r="G53" s="549"/>
      <c r="H53" s="544"/>
      <c r="I53" s="544"/>
      <c r="J53" s="544"/>
      <c r="K53" s="544"/>
      <c r="L53" s="544"/>
      <c r="M53" s="544"/>
      <c r="N53" s="544"/>
      <c r="O53" s="544"/>
      <c r="P53" s="544"/>
      <c r="Q53" s="544"/>
      <c r="R53" s="544"/>
      <c r="S53" s="544"/>
      <c r="T53" s="544"/>
      <c r="U53" s="544"/>
      <c r="V53" s="544"/>
      <c r="W53" s="544"/>
      <c r="X53" s="544"/>
      <c r="Y53" s="544"/>
      <c r="Z53" s="544"/>
      <c r="AA53" s="544"/>
      <c r="AB53" s="544"/>
      <c r="AC53" s="544"/>
      <c r="AD53" s="544"/>
      <c r="AE53" s="544"/>
      <c r="AF53" s="544"/>
      <c r="AG53" s="544"/>
      <c r="AH53" s="544"/>
      <c r="AI53" s="544"/>
      <c r="AJ53" s="544"/>
      <c r="AK53" s="544"/>
      <c r="AL53" s="544"/>
      <c r="AM53" s="544"/>
      <c r="AN53" s="544"/>
      <c r="AO53" s="544"/>
      <c r="AP53" s="544"/>
      <c r="AQ53" s="544"/>
      <c r="AR53" s="544"/>
      <c r="AS53" s="544"/>
      <c r="AT53" s="544"/>
      <c r="AU53" s="544"/>
      <c r="AV53" s="544"/>
      <c r="AW53" s="544"/>
      <c r="AX53" s="544"/>
      <c r="AY53" s="544"/>
      <c r="AZ53" s="544"/>
      <c r="BA53" s="544"/>
      <c r="BB53" s="544"/>
      <c r="BC53" s="544"/>
      <c r="BD53" s="544"/>
      <c r="BE53" s="544"/>
      <c r="BF53" s="544"/>
      <c r="BG53" s="544"/>
      <c r="BH53" s="544"/>
      <c r="BI53" s="544"/>
      <c r="BJ53" s="544"/>
      <c r="BK53" s="544"/>
      <c r="BL53" s="544"/>
      <c r="BM53" s="544"/>
      <c r="BN53" s="544"/>
      <c r="BO53" s="544"/>
      <c r="BP53" s="544"/>
      <c r="BQ53" s="544"/>
      <c r="BR53" s="544"/>
      <c r="BS53" s="544"/>
      <c r="BT53" s="544"/>
      <c r="BU53" s="544"/>
      <c r="BV53" s="544"/>
      <c r="BW53" s="544"/>
      <c r="BX53" s="544"/>
      <c r="BY53" s="544"/>
      <c r="BZ53" s="544"/>
      <c r="CA53" s="544"/>
      <c r="CB53" s="544"/>
      <c r="CC53" s="544"/>
      <c r="CD53" s="544"/>
      <c r="CE53" s="544"/>
      <c r="CF53" s="544"/>
      <c r="CG53" s="544"/>
      <c r="CH53" s="544"/>
      <c r="CI53" s="544"/>
      <c r="CJ53" s="544"/>
      <c r="CK53" s="544"/>
      <c r="CL53" s="544"/>
      <c r="CM53" s="544"/>
      <c r="CN53" s="544"/>
      <c r="CO53" s="544"/>
      <c r="CP53" s="544"/>
      <c r="CQ53" s="544"/>
      <c r="CR53" s="544"/>
      <c r="CS53" s="544"/>
      <c r="CT53" s="544"/>
      <c r="CU53" s="544"/>
      <c r="CV53" s="544"/>
      <c r="CW53" s="544"/>
      <c r="CX53" s="544"/>
      <c r="CY53" s="544"/>
      <c r="CZ53" s="544"/>
      <c r="DA53" s="544"/>
      <c r="DB53" s="544"/>
      <c r="DC53" s="544"/>
      <c r="DD53" s="544"/>
      <c r="DE53" s="544"/>
      <c r="DF53" s="544"/>
      <c r="DG53" s="544"/>
      <c r="DH53" s="544"/>
      <c r="DI53" s="544"/>
      <c r="DJ53" s="544"/>
      <c r="DK53" s="544"/>
      <c r="DL53" s="544"/>
      <c r="DM53" s="544"/>
      <c r="DN53" s="544"/>
      <c r="DO53" s="544"/>
      <c r="DP53" s="544"/>
      <c r="DQ53" s="544"/>
      <c r="DR53" s="544"/>
      <c r="DS53" s="544"/>
      <c r="DT53" s="544"/>
      <c r="DU53" s="544"/>
      <c r="DV53" s="544"/>
      <c r="DW53" s="544"/>
      <c r="DX53" s="544"/>
      <c r="DY53" s="544"/>
      <c r="DZ53" s="544"/>
      <c r="EA53" s="544"/>
      <c r="EB53" s="544"/>
      <c r="EC53" s="544"/>
      <c r="ED53" s="544"/>
      <c r="EE53" s="544"/>
      <c r="EF53" s="544"/>
      <c r="EG53" s="544"/>
      <c r="EH53" s="544"/>
      <c r="EI53" s="544"/>
      <c r="EJ53" s="544"/>
      <c r="EK53" s="544"/>
      <c r="EL53" s="544"/>
      <c r="EM53" s="544"/>
      <c r="EN53" s="544"/>
      <c r="EO53" s="544"/>
      <c r="EP53" s="544"/>
      <c r="EQ53" s="544"/>
      <c r="ER53" s="544"/>
      <c r="ES53" s="544"/>
      <c r="ET53" s="544"/>
      <c r="EU53" s="544"/>
      <c r="EV53" s="544"/>
      <c r="EW53" s="544"/>
      <c r="EX53" s="544"/>
      <c r="EY53" s="544"/>
      <c r="EZ53" s="544"/>
      <c r="FA53" s="544"/>
      <c r="FB53" s="544"/>
      <c r="FC53" s="544"/>
      <c r="FD53" s="544"/>
      <c r="FE53" s="544"/>
      <c r="FF53" s="544"/>
      <c r="FG53" s="544"/>
      <c r="FH53" s="544"/>
      <c r="FI53" s="544"/>
      <c r="FJ53" s="544"/>
      <c r="FK53" s="544"/>
      <c r="FL53" s="544"/>
      <c r="FM53" s="544"/>
      <c r="FN53" s="544"/>
      <c r="FO53" s="544"/>
      <c r="FP53" s="544"/>
      <c r="FQ53" s="544"/>
      <c r="FR53" s="544"/>
      <c r="FS53" s="544"/>
      <c r="FT53" s="544"/>
      <c r="FU53" s="544"/>
      <c r="FV53" s="544"/>
      <c r="FW53" s="544"/>
      <c r="FX53" s="544"/>
      <c r="FY53" s="544"/>
      <c r="FZ53" s="544"/>
      <c r="GA53" s="544"/>
      <c r="GB53" s="544"/>
      <c r="GC53" s="544"/>
      <c r="GD53" s="544"/>
      <c r="GE53" s="544"/>
      <c r="GF53" s="544"/>
      <c r="GG53" s="544"/>
      <c r="GH53" s="544"/>
      <c r="GI53" s="544"/>
      <c r="GJ53" s="544"/>
      <c r="GK53" s="544"/>
      <c r="GL53" s="544"/>
      <c r="GM53" s="544"/>
      <c r="GN53" s="544"/>
      <c r="GO53" s="544"/>
      <c r="GP53" s="544"/>
      <c r="GQ53" s="544"/>
      <c r="GR53" s="544"/>
      <c r="GS53" s="544"/>
      <c r="GT53" s="544"/>
      <c r="GU53" s="544"/>
      <c r="GV53" s="544"/>
      <c r="GW53" s="544"/>
      <c r="GX53" s="544"/>
      <c r="GY53" s="544"/>
      <c r="GZ53" s="544"/>
      <c r="HA53" s="544"/>
      <c r="HB53" s="544"/>
      <c r="HC53" s="544"/>
      <c r="HD53" s="544"/>
      <c r="HE53" s="544"/>
      <c r="HF53" s="544"/>
      <c r="HG53" s="544"/>
      <c r="HH53" s="544"/>
      <c r="HI53" s="544"/>
      <c r="HJ53" s="544"/>
      <c r="HK53" s="544"/>
      <c r="HL53" s="544"/>
      <c r="HM53" s="544"/>
      <c r="HN53" s="544"/>
      <c r="HO53" s="544"/>
      <c r="HP53" s="544"/>
      <c r="HQ53" s="544"/>
      <c r="HR53" s="544"/>
      <c r="HS53" s="544"/>
      <c r="HT53" s="544"/>
      <c r="HU53" s="544"/>
      <c r="HV53" s="544"/>
      <c r="HW53" s="544"/>
      <c r="HX53" s="544"/>
      <c r="HY53" s="544"/>
      <c r="HZ53" s="544"/>
      <c r="IA53" s="544"/>
      <c r="IB53" s="544"/>
      <c r="IC53" s="544"/>
      <c r="ID53" s="544"/>
      <c r="IE53" s="544"/>
      <c r="IF53" s="544"/>
      <c r="IG53" s="544"/>
      <c r="IH53" s="544"/>
      <c r="II53" s="544"/>
      <c r="IJ53" s="544"/>
      <c r="IK53" s="544"/>
      <c r="IL53" s="544"/>
      <c r="IM53" s="544"/>
      <c r="IN53" s="544"/>
      <c r="IO53" s="544"/>
      <c r="IP53" s="544"/>
      <c r="IQ53" s="544"/>
      <c r="IR53" s="544"/>
      <c r="IS53" s="544"/>
    </row>
    <row r="54" spans="1:253" s="545" customFormat="1">
      <c r="A54" s="226" t="str">
        <f>'Sources and Uses Budget'!A53</f>
        <v>Other: Const Lender Legal &amp; Expenses</v>
      </c>
      <c r="B54" s="421">
        <f>'Sources and Uses Budget'!$C53</f>
        <v>67000</v>
      </c>
      <c r="C54" s="421">
        <f>'Sources and Uses Budget'!$C53</f>
        <v>67000</v>
      </c>
      <c r="D54" s="425">
        <f t="shared" si="0"/>
        <v>0</v>
      </c>
      <c r="E54" s="423"/>
      <c r="F54" s="422"/>
      <c r="G54" s="549"/>
      <c r="H54" s="544"/>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4"/>
      <c r="AH54" s="544"/>
      <c r="AI54" s="544"/>
      <c r="AJ54" s="544"/>
      <c r="AK54" s="544"/>
      <c r="AL54" s="544"/>
      <c r="AM54" s="544"/>
      <c r="AN54" s="544"/>
      <c r="AO54" s="544"/>
      <c r="AP54" s="544"/>
      <c r="AQ54" s="544"/>
      <c r="AR54" s="544"/>
      <c r="AS54" s="544"/>
      <c r="AT54" s="544"/>
      <c r="AU54" s="544"/>
      <c r="AV54" s="544"/>
      <c r="AW54" s="544"/>
      <c r="AX54" s="544"/>
      <c r="AY54" s="544"/>
      <c r="AZ54" s="544"/>
      <c r="BA54" s="544"/>
      <c r="BB54" s="544"/>
      <c r="BC54" s="544"/>
      <c r="BD54" s="544"/>
      <c r="BE54" s="544"/>
      <c r="BF54" s="544"/>
      <c r="BG54" s="544"/>
      <c r="BH54" s="544"/>
      <c r="BI54" s="544"/>
      <c r="BJ54" s="544"/>
      <c r="BK54" s="544"/>
      <c r="BL54" s="544"/>
      <c r="BM54" s="544"/>
      <c r="BN54" s="544"/>
      <c r="BO54" s="544"/>
      <c r="BP54" s="544"/>
      <c r="BQ54" s="544"/>
      <c r="BR54" s="544"/>
      <c r="BS54" s="544"/>
      <c r="BT54" s="544"/>
      <c r="BU54" s="544"/>
      <c r="BV54" s="544"/>
      <c r="BW54" s="544"/>
      <c r="BX54" s="544"/>
      <c r="BY54" s="544"/>
      <c r="BZ54" s="544"/>
      <c r="CA54" s="544"/>
      <c r="CB54" s="544"/>
      <c r="CC54" s="544"/>
      <c r="CD54" s="544"/>
      <c r="CE54" s="544"/>
      <c r="CF54" s="544"/>
      <c r="CG54" s="544"/>
      <c r="CH54" s="544"/>
      <c r="CI54" s="544"/>
      <c r="CJ54" s="544"/>
      <c r="CK54" s="544"/>
      <c r="CL54" s="544"/>
      <c r="CM54" s="544"/>
      <c r="CN54" s="544"/>
      <c r="CO54" s="544"/>
      <c r="CP54" s="544"/>
      <c r="CQ54" s="544"/>
      <c r="CR54" s="544"/>
      <c r="CS54" s="544"/>
      <c r="CT54" s="544"/>
      <c r="CU54" s="544"/>
      <c r="CV54" s="544"/>
      <c r="CW54" s="544"/>
      <c r="CX54" s="544"/>
      <c r="CY54" s="544"/>
      <c r="CZ54" s="544"/>
      <c r="DA54" s="544"/>
      <c r="DB54" s="544"/>
      <c r="DC54" s="544"/>
      <c r="DD54" s="544"/>
      <c r="DE54" s="544"/>
      <c r="DF54" s="544"/>
      <c r="DG54" s="544"/>
      <c r="DH54" s="544"/>
      <c r="DI54" s="544"/>
      <c r="DJ54" s="544"/>
      <c r="DK54" s="544"/>
      <c r="DL54" s="544"/>
      <c r="DM54" s="544"/>
      <c r="DN54" s="544"/>
      <c r="DO54" s="544"/>
      <c r="DP54" s="544"/>
      <c r="DQ54" s="544"/>
      <c r="DR54" s="544"/>
      <c r="DS54" s="544"/>
      <c r="DT54" s="544"/>
      <c r="DU54" s="544"/>
      <c r="DV54" s="544"/>
      <c r="DW54" s="544"/>
      <c r="DX54" s="544"/>
      <c r="DY54" s="544"/>
      <c r="DZ54" s="544"/>
      <c r="EA54" s="544"/>
      <c r="EB54" s="544"/>
      <c r="EC54" s="544"/>
      <c r="ED54" s="544"/>
      <c r="EE54" s="544"/>
      <c r="EF54" s="544"/>
      <c r="EG54" s="544"/>
      <c r="EH54" s="544"/>
      <c r="EI54" s="544"/>
      <c r="EJ54" s="544"/>
      <c r="EK54" s="544"/>
      <c r="EL54" s="544"/>
      <c r="EM54" s="544"/>
      <c r="EN54" s="544"/>
      <c r="EO54" s="544"/>
      <c r="EP54" s="544"/>
      <c r="EQ54" s="544"/>
      <c r="ER54" s="544"/>
      <c r="ES54" s="544"/>
      <c r="ET54" s="544"/>
      <c r="EU54" s="544"/>
      <c r="EV54" s="544"/>
      <c r="EW54" s="544"/>
      <c r="EX54" s="544"/>
      <c r="EY54" s="544"/>
      <c r="EZ54" s="544"/>
      <c r="FA54" s="544"/>
      <c r="FB54" s="544"/>
      <c r="FC54" s="544"/>
      <c r="FD54" s="544"/>
      <c r="FE54" s="544"/>
      <c r="FF54" s="544"/>
      <c r="FG54" s="544"/>
      <c r="FH54" s="544"/>
      <c r="FI54" s="544"/>
      <c r="FJ54" s="544"/>
      <c r="FK54" s="544"/>
      <c r="FL54" s="544"/>
      <c r="FM54" s="544"/>
      <c r="FN54" s="544"/>
      <c r="FO54" s="544"/>
      <c r="FP54" s="544"/>
      <c r="FQ54" s="544"/>
      <c r="FR54" s="544"/>
      <c r="FS54" s="544"/>
      <c r="FT54" s="544"/>
      <c r="FU54" s="544"/>
      <c r="FV54" s="544"/>
      <c r="FW54" s="544"/>
      <c r="FX54" s="544"/>
      <c r="FY54" s="544"/>
      <c r="FZ54" s="544"/>
      <c r="GA54" s="544"/>
      <c r="GB54" s="544"/>
      <c r="GC54" s="544"/>
      <c r="GD54" s="544"/>
      <c r="GE54" s="544"/>
      <c r="GF54" s="544"/>
      <c r="GG54" s="544"/>
      <c r="GH54" s="544"/>
      <c r="GI54" s="544"/>
      <c r="GJ54" s="544"/>
      <c r="GK54" s="544"/>
      <c r="GL54" s="544"/>
      <c r="GM54" s="544"/>
      <c r="GN54" s="544"/>
      <c r="GO54" s="544"/>
      <c r="GP54" s="544"/>
      <c r="GQ54" s="544"/>
      <c r="GR54" s="544"/>
      <c r="GS54" s="544"/>
      <c r="GT54" s="544"/>
      <c r="GU54" s="544"/>
      <c r="GV54" s="544"/>
      <c r="GW54" s="544"/>
      <c r="GX54" s="544"/>
      <c r="GY54" s="544"/>
      <c r="GZ54" s="544"/>
      <c r="HA54" s="544"/>
      <c r="HB54" s="544"/>
      <c r="HC54" s="544"/>
      <c r="HD54" s="544"/>
      <c r="HE54" s="544"/>
      <c r="HF54" s="544"/>
      <c r="HG54" s="544"/>
      <c r="HH54" s="544"/>
      <c r="HI54" s="544"/>
      <c r="HJ54" s="544"/>
      <c r="HK54" s="544"/>
      <c r="HL54" s="544"/>
      <c r="HM54" s="544"/>
      <c r="HN54" s="544"/>
      <c r="HO54" s="544"/>
      <c r="HP54" s="544"/>
      <c r="HQ54" s="544"/>
      <c r="HR54" s="544"/>
      <c r="HS54" s="544"/>
      <c r="HT54" s="544"/>
      <c r="HU54" s="544"/>
      <c r="HV54" s="544"/>
      <c r="HW54" s="544"/>
      <c r="HX54" s="544"/>
      <c r="HY54" s="544"/>
      <c r="HZ54" s="544"/>
      <c r="IA54" s="544"/>
      <c r="IB54" s="544"/>
      <c r="IC54" s="544"/>
      <c r="ID54" s="544"/>
      <c r="IE54" s="544"/>
      <c r="IF54" s="544"/>
      <c r="IG54" s="544"/>
      <c r="IH54" s="544"/>
      <c r="II54" s="544"/>
      <c r="IJ54" s="544"/>
      <c r="IK54" s="544"/>
      <c r="IL54" s="544"/>
      <c r="IM54" s="544"/>
      <c r="IN54" s="544"/>
      <c r="IO54" s="544"/>
      <c r="IP54" s="544"/>
      <c r="IQ54" s="544"/>
      <c r="IR54" s="544"/>
      <c r="IS54" s="544"/>
    </row>
    <row r="55" spans="1:253" s="547" customFormat="1">
      <c r="A55" s="426" t="s">
        <v>162</v>
      </c>
      <c r="B55" s="428">
        <f>SUM(B46:B54)</f>
        <v>3643866</v>
      </c>
      <c r="C55" s="428">
        <f>SUM(C46:C54)</f>
        <v>3643866</v>
      </c>
      <c r="D55" s="425">
        <f t="shared" si="0"/>
        <v>0</v>
      </c>
      <c r="E55" s="423"/>
      <c r="F55" s="422"/>
      <c r="G55" s="550"/>
      <c r="H55" s="546"/>
      <c r="I55" s="546"/>
      <c r="J55" s="546"/>
      <c r="K55" s="546"/>
      <c r="L55" s="546"/>
      <c r="M55" s="546"/>
      <c r="N55" s="546"/>
      <c r="O55" s="546"/>
      <c r="P55" s="546"/>
      <c r="Q55" s="546"/>
      <c r="R55" s="546"/>
      <c r="S55" s="546"/>
      <c r="T55" s="546"/>
      <c r="U55" s="546"/>
      <c r="V55" s="546"/>
      <c r="W55" s="546"/>
      <c r="X55" s="546"/>
      <c r="Y55" s="546"/>
      <c r="Z55" s="546"/>
      <c r="AA55" s="546"/>
      <c r="AB55" s="546"/>
      <c r="AC55" s="546"/>
      <c r="AD55" s="546"/>
      <c r="AE55" s="546"/>
      <c r="AF55" s="546"/>
      <c r="AG55" s="546"/>
      <c r="AH55" s="546"/>
      <c r="AI55" s="546"/>
      <c r="AJ55" s="546"/>
      <c r="AK55" s="546"/>
      <c r="AL55" s="546"/>
      <c r="AM55" s="546"/>
      <c r="AN55" s="546"/>
      <c r="AO55" s="546"/>
      <c r="AP55" s="546"/>
      <c r="AQ55" s="546"/>
      <c r="AR55" s="546"/>
      <c r="AS55" s="546"/>
      <c r="AT55" s="546"/>
      <c r="AU55" s="546"/>
      <c r="AV55" s="546"/>
      <c r="AW55" s="546"/>
      <c r="AX55" s="546"/>
      <c r="AY55" s="546"/>
      <c r="AZ55" s="546"/>
      <c r="BA55" s="546"/>
      <c r="BB55" s="546"/>
      <c r="BC55" s="546"/>
      <c r="BD55" s="546"/>
      <c r="BE55" s="546"/>
      <c r="BF55" s="546"/>
      <c r="BG55" s="546"/>
      <c r="BH55" s="546"/>
      <c r="BI55" s="546"/>
      <c r="BJ55" s="546"/>
      <c r="BK55" s="546"/>
      <c r="BL55" s="546"/>
      <c r="BM55" s="546"/>
      <c r="BN55" s="546"/>
      <c r="BO55" s="546"/>
      <c r="BP55" s="546"/>
      <c r="BQ55" s="546"/>
      <c r="BR55" s="546"/>
      <c r="BS55" s="546"/>
      <c r="BT55" s="546"/>
      <c r="BU55" s="546"/>
      <c r="BV55" s="546"/>
      <c r="BW55" s="546"/>
      <c r="BX55" s="546"/>
      <c r="BY55" s="546"/>
      <c r="BZ55" s="546"/>
      <c r="CA55" s="546"/>
      <c r="CB55" s="546"/>
      <c r="CC55" s="546"/>
      <c r="CD55" s="546"/>
      <c r="CE55" s="546"/>
      <c r="CF55" s="546"/>
      <c r="CG55" s="546"/>
      <c r="CH55" s="546"/>
      <c r="CI55" s="546"/>
      <c r="CJ55" s="546"/>
      <c r="CK55" s="546"/>
      <c r="CL55" s="546"/>
      <c r="CM55" s="546"/>
      <c r="CN55" s="546"/>
      <c r="CO55" s="546"/>
      <c r="CP55" s="546"/>
      <c r="CQ55" s="546"/>
      <c r="CR55" s="546"/>
      <c r="CS55" s="546"/>
      <c r="CT55" s="546"/>
      <c r="CU55" s="546"/>
      <c r="CV55" s="546"/>
      <c r="CW55" s="546"/>
      <c r="CX55" s="546"/>
      <c r="CY55" s="546"/>
      <c r="CZ55" s="546"/>
      <c r="DA55" s="546"/>
      <c r="DB55" s="546"/>
      <c r="DC55" s="546"/>
      <c r="DD55" s="546"/>
      <c r="DE55" s="546"/>
      <c r="DF55" s="546"/>
      <c r="DG55" s="546"/>
      <c r="DH55" s="546"/>
      <c r="DI55" s="546"/>
      <c r="DJ55" s="546"/>
      <c r="DK55" s="546"/>
      <c r="DL55" s="546"/>
      <c r="DM55" s="546"/>
      <c r="DN55" s="546"/>
      <c r="DO55" s="546"/>
      <c r="DP55" s="546"/>
      <c r="DQ55" s="546"/>
      <c r="DR55" s="546"/>
      <c r="DS55" s="546"/>
      <c r="DT55" s="546"/>
      <c r="DU55" s="546"/>
      <c r="DV55" s="546"/>
      <c r="DW55" s="546"/>
      <c r="DX55" s="546"/>
      <c r="DY55" s="546"/>
      <c r="DZ55" s="546"/>
      <c r="EA55" s="546"/>
      <c r="EB55" s="546"/>
      <c r="EC55" s="546"/>
      <c r="ED55" s="546"/>
      <c r="EE55" s="546"/>
      <c r="EF55" s="546"/>
      <c r="EG55" s="546"/>
      <c r="EH55" s="546"/>
      <c r="EI55" s="546"/>
      <c r="EJ55" s="546"/>
      <c r="EK55" s="546"/>
      <c r="EL55" s="546"/>
      <c r="EM55" s="546"/>
      <c r="EN55" s="546"/>
      <c r="EO55" s="546"/>
      <c r="EP55" s="546"/>
      <c r="EQ55" s="546"/>
      <c r="ER55" s="546"/>
      <c r="ES55" s="546"/>
      <c r="ET55" s="546"/>
      <c r="EU55" s="546"/>
      <c r="EV55" s="546"/>
      <c r="EW55" s="546"/>
      <c r="EX55" s="546"/>
      <c r="EY55" s="546"/>
      <c r="EZ55" s="546"/>
      <c r="FA55" s="546"/>
      <c r="FB55" s="546"/>
      <c r="FC55" s="546"/>
      <c r="FD55" s="546"/>
      <c r="FE55" s="546"/>
      <c r="FF55" s="546"/>
      <c r="FG55" s="546"/>
      <c r="FH55" s="546"/>
      <c r="FI55" s="546"/>
      <c r="FJ55" s="546"/>
      <c r="FK55" s="546"/>
      <c r="FL55" s="546"/>
      <c r="FM55" s="546"/>
      <c r="FN55" s="546"/>
      <c r="FO55" s="546"/>
      <c r="FP55" s="546"/>
      <c r="FQ55" s="546"/>
      <c r="FR55" s="546"/>
      <c r="FS55" s="546"/>
      <c r="FT55" s="546"/>
      <c r="FU55" s="546"/>
      <c r="FV55" s="546"/>
      <c r="FW55" s="546"/>
      <c r="FX55" s="546"/>
      <c r="FY55" s="546"/>
      <c r="FZ55" s="546"/>
      <c r="GA55" s="546"/>
      <c r="GB55" s="546"/>
      <c r="GC55" s="546"/>
      <c r="GD55" s="546"/>
      <c r="GE55" s="546"/>
      <c r="GF55" s="546"/>
      <c r="GG55" s="546"/>
      <c r="GH55" s="546"/>
      <c r="GI55" s="546"/>
      <c r="GJ55" s="546"/>
      <c r="GK55" s="546"/>
      <c r="GL55" s="546"/>
      <c r="GM55" s="546"/>
      <c r="GN55" s="546"/>
      <c r="GO55" s="546"/>
      <c r="GP55" s="546"/>
      <c r="GQ55" s="546"/>
      <c r="GR55" s="546"/>
      <c r="GS55" s="546"/>
      <c r="GT55" s="546"/>
      <c r="GU55" s="546"/>
      <c r="GV55" s="546"/>
      <c r="GW55" s="546"/>
      <c r="GX55" s="546"/>
      <c r="GY55" s="546"/>
      <c r="GZ55" s="546"/>
      <c r="HA55" s="546"/>
      <c r="HB55" s="546"/>
      <c r="HC55" s="546"/>
      <c r="HD55" s="546"/>
      <c r="HE55" s="546"/>
      <c r="HF55" s="546"/>
      <c r="HG55" s="546"/>
      <c r="HH55" s="546"/>
      <c r="HI55" s="546"/>
      <c r="HJ55" s="546"/>
      <c r="HK55" s="546"/>
      <c r="HL55" s="546"/>
      <c r="HM55" s="546"/>
      <c r="HN55" s="546"/>
      <c r="HO55" s="546"/>
      <c r="HP55" s="546"/>
      <c r="HQ55" s="546"/>
      <c r="HR55" s="546"/>
      <c r="HS55" s="546"/>
      <c r="HT55" s="546"/>
      <c r="HU55" s="546"/>
      <c r="HV55" s="546"/>
      <c r="HW55" s="546"/>
      <c r="HX55" s="546"/>
      <c r="HY55" s="546"/>
      <c r="HZ55" s="546"/>
      <c r="IA55" s="546"/>
      <c r="IB55" s="546"/>
      <c r="IC55" s="546"/>
      <c r="ID55" s="546"/>
      <c r="IE55" s="546"/>
      <c r="IF55" s="546"/>
      <c r="IG55" s="546"/>
      <c r="IH55" s="546"/>
      <c r="II55" s="546"/>
      <c r="IJ55" s="546"/>
      <c r="IK55" s="546"/>
      <c r="IL55" s="546"/>
      <c r="IM55" s="546"/>
      <c r="IN55" s="546"/>
      <c r="IO55" s="546"/>
      <c r="IP55" s="546"/>
      <c r="IQ55" s="546"/>
      <c r="IR55" s="546"/>
      <c r="IS55" s="546"/>
    </row>
    <row r="56" spans="1:253" s="545" customFormat="1">
      <c r="A56" s="419" t="s">
        <v>439</v>
      </c>
      <c r="B56" s="419"/>
      <c r="C56" s="419"/>
      <c r="D56" s="419"/>
      <c r="E56" s="439"/>
      <c r="F56" s="419"/>
      <c r="G56" s="549"/>
      <c r="H56" s="544"/>
      <c r="I56" s="544"/>
      <c r="J56" s="544"/>
      <c r="K56" s="544"/>
      <c r="L56" s="544"/>
      <c r="M56" s="544"/>
      <c r="N56" s="544"/>
      <c r="O56" s="544"/>
      <c r="P56" s="544"/>
      <c r="Q56" s="544"/>
      <c r="R56" s="544"/>
      <c r="S56" s="544"/>
      <c r="T56" s="544"/>
      <c r="U56" s="544"/>
      <c r="V56" s="544"/>
      <c r="W56" s="544"/>
      <c r="X56" s="544"/>
      <c r="Y56" s="544"/>
      <c r="Z56" s="544"/>
      <c r="AA56" s="544"/>
      <c r="AB56" s="544"/>
      <c r="AC56" s="544"/>
      <c r="AD56" s="544"/>
      <c r="AE56" s="544"/>
      <c r="AF56" s="544"/>
      <c r="AG56" s="544"/>
      <c r="AH56" s="544"/>
      <c r="AI56" s="544"/>
      <c r="AJ56" s="544"/>
      <c r="AK56" s="544"/>
      <c r="AL56" s="544"/>
      <c r="AM56" s="544"/>
      <c r="AN56" s="544"/>
      <c r="AO56" s="544"/>
      <c r="AP56" s="544"/>
      <c r="AQ56" s="544"/>
      <c r="AR56" s="544"/>
      <c r="AS56" s="544"/>
      <c r="AT56" s="544"/>
      <c r="AU56" s="544"/>
      <c r="AV56" s="544"/>
      <c r="AW56" s="544"/>
      <c r="AX56" s="544"/>
      <c r="AY56" s="544"/>
      <c r="AZ56" s="544"/>
      <c r="BA56" s="544"/>
      <c r="BB56" s="544"/>
      <c r="BC56" s="544"/>
      <c r="BD56" s="544"/>
      <c r="BE56" s="544"/>
      <c r="BF56" s="544"/>
      <c r="BG56" s="544"/>
      <c r="BH56" s="544"/>
      <c r="BI56" s="544"/>
      <c r="BJ56" s="544"/>
      <c r="BK56" s="544"/>
      <c r="BL56" s="544"/>
      <c r="BM56" s="544"/>
      <c r="BN56" s="544"/>
      <c r="BO56" s="544"/>
      <c r="BP56" s="544"/>
      <c r="BQ56" s="544"/>
      <c r="BR56" s="544"/>
      <c r="BS56" s="544"/>
      <c r="BT56" s="544"/>
      <c r="BU56" s="544"/>
      <c r="BV56" s="544"/>
      <c r="BW56" s="544"/>
      <c r="BX56" s="544"/>
      <c r="BY56" s="544"/>
      <c r="BZ56" s="544"/>
      <c r="CA56" s="544"/>
      <c r="CB56" s="544"/>
      <c r="CC56" s="544"/>
      <c r="CD56" s="544"/>
      <c r="CE56" s="544"/>
      <c r="CF56" s="544"/>
      <c r="CG56" s="544"/>
      <c r="CH56" s="544"/>
      <c r="CI56" s="544"/>
      <c r="CJ56" s="544"/>
      <c r="CK56" s="544"/>
      <c r="CL56" s="544"/>
      <c r="CM56" s="544"/>
      <c r="CN56" s="544"/>
      <c r="CO56" s="544"/>
      <c r="CP56" s="544"/>
      <c r="CQ56" s="544"/>
      <c r="CR56" s="544"/>
      <c r="CS56" s="544"/>
      <c r="CT56" s="544"/>
      <c r="CU56" s="544"/>
      <c r="CV56" s="544"/>
      <c r="CW56" s="544"/>
      <c r="CX56" s="544"/>
      <c r="CY56" s="544"/>
      <c r="CZ56" s="544"/>
      <c r="DA56" s="544"/>
      <c r="DB56" s="544"/>
      <c r="DC56" s="544"/>
      <c r="DD56" s="544"/>
      <c r="DE56" s="544"/>
      <c r="DF56" s="544"/>
      <c r="DG56" s="544"/>
      <c r="DH56" s="544"/>
      <c r="DI56" s="544"/>
      <c r="DJ56" s="544"/>
      <c r="DK56" s="544"/>
      <c r="DL56" s="544"/>
      <c r="DM56" s="544"/>
      <c r="DN56" s="544"/>
      <c r="DO56" s="544"/>
      <c r="DP56" s="544"/>
      <c r="DQ56" s="544"/>
      <c r="DR56" s="544"/>
      <c r="DS56" s="544"/>
      <c r="DT56" s="544"/>
      <c r="DU56" s="544"/>
      <c r="DV56" s="544"/>
      <c r="DW56" s="544"/>
      <c r="DX56" s="544"/>
      <c r="DY56" s="544"/>
      <c r="DZ56" s="544"/>
      <c r="EA56" s="544"/>
      <c r="EB56" s="544"/>
      <c r="EC56" s="544"/>
      <c r="ED56" s="544"/>
      <c r="EE56" s="544"/>
      <c r="EF56" s="544"/>
      <c r="EG56" s="544"/>
      <c r="EH56" s="544"/>
      <c r="EI56" s="544"/>
      <c r="EJ56" s="544"/>
      <c r="EK56" s="544"/>
      <c r="EL56" s="544"/>
      <c r="EM56" s="544"/>
      <c r="EN56" s="544"/>
      <c r="EO56" s="544"/>
      <c r="EP56" s="544"/>
      <c r="EQ56" s="544"/>
      <c r="ER56" s="544"/>
      <c r="ES56" s="544"/>
      <c r="ET56" s="544"/>
      <c r="EU56" s="544"/>
      <c r="EV56" s="544"/>
      <c r="EW56" s="544"/>
      <c r="EX56" s="544"/>
      <c r="EY56" s="544"/>
      <c r="EZ56" s="544"/>
      <c r="FA56" s="544"/>
      <c r="FB56" s="544"/>
      <c r="FC56" s="544"/>
      <c r="FD56" s="544"/>
      <c r="FE56" s="544"/>
      <c r="FF56" s="544"/>
      <c r="FG56" s="544"/>
      <c r="FH56" s="544"/>
      <c r="FI56" s="544"/>
      <c r="FJ56" s="544"/>
      <c r="FK56" s="544"/>
      <c r="FL56" s="544"/>
      <c r="FM56" s="544"/>
      <c r="FN56" s="544"/>
      <c r="FO56" s="544"/>
      <c r="FP56" s="544"/>
      <c r="FQ56" s="544"/>
      <c r="FR56" s="544"/>
      <c r="FS56" s="544"/>
      <c r="FT56" s="544"/>
      <c r="FU56" s="544"/>
      <c r="FV56" s="544"/>
      <c r="FW56" s="544"/>
      <c r="FX56" s="544"/>
      <c r="FY56" s="544"/>
      <c r="FZ56" s="544"/>
      <c r="GA56" s="544"/>
      <c r="GB56" s="544"/>
      <c r="GC56" s="544"/>
      <c r="GD56" s="544"/>
      <c r="GE56" s="544"/>
      <c r="GF56" s="544"/>
      <c r="GG56" s="544"/>
      <c r="GH56" s="544"/>
      <c r="GI56" s="544"/>
      <c r="GJ56" s="544"/>
      <c r="GK56" s="544"/>
      <c r="GL56" s="544"/>
      <c r="GM56" s="544"/>
      <c r="GN56" s="544"/>
      <c r="GO56" s="544"/>
      <c r="GP56" s="544"/>
      <c r="GQ56" s="544"/>
      <c r="GR56" s="544"/>
      <c r="GS56" s="544"/>
      <c r="GT56" s="544"/>
      <c r="GU56" s="544"/>
      <c r="GV56" s="544"/>
      <c r="GW56" s="544"/>
      <c r="GX56" s="544"/>
      <c r="GY56" s="544"/>
      <c r="GZ56" s="544"/>
      <c r="HA56" s="544"/>
      <c r="HB56" s="544"/>
      <c r="HC56" s="544"/>
      <c r="HD56" s="544"/>
      <c r="HE56" s="544"/>
      <c r="HF56" s="544"/>
      <c r="HG56" s="544"/>
      <c r="HH56" s="544"/>
      <c r="HI56" s="544"/>
      <c r="HJ56" s="544"/>
      <c r="HK56" s="544"/>
      <c r="HL56" s="544"/>
      <c r="HM56" s="544"/>
      <c r="HN56" s="544"/>
      <c r="HO56" s="544"/>
      <c r="HP56" s="544"/>
      <c r="HQ56" s="544"/>
      <c r="HR56" s="544"/>
      <c r="HS56" s="544"/>
      <c r="HT56" s="544"/>
      <c r="HU56" s="544"/>
      <c r="HV56" s="544"/>
      <c r="HW56" s="544"/>
      <c r="HX56" s="544"/>
      <c r="HY56" s="544"/>
      <c r="HZ56" s="544"/>
      <c r="IA56" s="544"/>
      <c r="IB56" s="544"/>
      <c r="IC56" s="544"/>
      <c r="ID56" s="544"/>
      <c r="IE56" s="544"/>
      <c r="IF56" s="544"/>
      <c r="IG56" s="544"/>
      <c r="IH56" s="544"/>
      <c r="II56" s="544"/>
      <c r="IJ56" s="544"/>
      <c r="IK56" s="544"/>
      <c r="IL56" s="544"/>
      <c r="IM56" s="544"/>
      <c r="IN56" s="544"/>
      <c r="IO56" s="544"/>
      <c r="IP56" s="544"/>
      <c r="IQ56" s="544"/>
      <c r="IR56" s="544"/>
      <c r="IS56" s="544"/>
    </row>
    <row r="57" spans="1:253" s="545" customFormat="1">
      <c r="A57" s="424" t="s">
        <v>163</v>
      </c>
      <c r="B57" s="421">
        <f>'Sources and Uses Budget'!$C56</f>
        <v>165100</v>
      </c>
      <c r="C57" s="421">
        <f>'Sources and Uses Budget'!$C56</f>
        <v>165100</v>
      </c>
      <c r="D57" s="425">
        <f t="shared" si="0"/>
        <v>0</v>
      </c>
      <c r="E57" s="423"/>
      <c r="F57" s="422"/>
      <c r="G57" s="549"/>
      <c r="H57" s="544"/>
      <c r="I57" s="544"/>
      <c r="J57" s="544"/>
      <c r="K57" s="544"/>
      <c r="L57" s="544"/>
      <c r="M57" s="544"/>
      <c r="N57" s="544"/>
      <c r="O57" s="544"/>
      <c r="P57" s="544"/>
      <c r="Q57" s="544"/>
      <c r="R57" s="544"/>
      <c r="S57" s="544"/>
      <c r="T57" s="544"/>
      <c r="U57" s="544"/>
      <c r="V57" s="544"/>
      <c r="W57" s="544"/>
      <c r="X57" s="544"/>
      <c r="Y57" s="544"/>
      <c r="Z57" s="544"/>
      <c r="AA57" s="544"/>
      <c r="AB57" s="544"/>
      <c r="AC57" s="544"/>
      <c r="AD57" s="544"/>
      <c r="AE57" s="544"/>
      <c r="AF57" s="544"/>
      <c r="AG57" s="544"/>
      <c r="AH57" s="544"/>
      <c r="AI57" s="544"/>
      <c r="AJ57" s="544"/>
      <c r="AK57" s="544"/>
      <c r="AL57" s="544"/>
      <c r="AM57" s="544"/>
      <c r="AN57" s="544"/>
      <c r="AO57" s="544"/>
      <c r="AP57" s="544"/>
      <c r="AQ57" s="544"/>
      <c r="AR57" s="544"/>
      <c r="AS57" s="544"/>
      <c r="AT57" s="544"/>
      <c r="AU57" s="544"/>
      <c r="AV57" s="544"/>
      <c r="AW57" s="544"/>
      <c r="AX57" s="544"/>
      <c r="AY57" s="544"/>
      <c r="AZ57" s="544"/>
      <c r="BA57" s="544"/>
      <c r="BB57" s="544"/>
      <c r="BC57" s="544"/>
      <c r="BD57" s="544"/>
      <c r="BE57" s="544"/>
      <c r="BF57" s="544"/>
      <c r="BG57" s="544"/>
      <c r="BH57" s="544"/>
      <c r="BI57" s="544"/>
      <c r="BJ57" s="544"/>
      <c r="BK57" s="544"/>
      <c r="BL57" s="544"/>
      <c r="BM57" s="544"/>
      <c r="BN57" s="544"/>
      <c r="BO57" s="544"/>
      <c r="BP57" s="544"/>
      <c r="BQ57" s="544"/>
      <c r="BR57" s="544"/>
      <c r="BS57" s="544"/>
      <c r="BT57" s="544"/>
      <c r="BU57" s="544"/>
      <c r="BV57" s="544"/>
      <c r="BW57" s="544"/>
      <c r="BX57" s="544"/>
      <c r="BY57" s="544"/>
      <c r="BZ57" s="544"/>
      <c r="CA57" s="544"/>
      <c r="CB57" s="544"/>
      <c r="CC57" s="544"/>
      <c r="CD57" s="544"/>
      <c r="CE57" s="544"/>
      <c r="CF57" s="544"/>
      <c r="CG57" s="544"/>
      <c r="CH57" s="544"/>
      <c r="CI57" s="544"/>
      <c r="CJ57" s="544"/>
      <c r="CK57" s="544"/>
      <c r="CL57" s="544"/>
      <c r="CM57" s="544"/>
      <c r="CN57" s="544"/>
      <c r="CO57" s="544"/>
      <c r="CP57" s="544"/>
      <c r="CQ57" s="544"/>
      <c r="CR57" s="544"/>
      <c r="CS57" s="544"/>
      <c r="CT57" s="544"/>
      <c r="CU57" s="544"/>
      <c r="CV57" s="544"/>
      <c r="CW57" s="544"/>
      <c r="CX57" s="544"/>
      <c r="CY57" s="544"/>
      <c r="CZ57" s="544"/>
      <c r="DA57" s="544"/>
      <c r="DB57" s="544"/>
      <c r="DC57" s="544"/>
      <c r="DD57" s="544"/>
      <c r="DE57" s="544"/>
      <c r="DF57" s="544"/>
      <c r="DG57" s="544"/>
      <c r="DH57" s="544"/>
      <c r="DI57" s="544"/>
      <c r="DJ57" s="544"/>
      <c r="DK57" s="544"/>
      <c r="DL57" s="544"/>
      <c r="DM57" s="544"/>
      <c r="DN57" s="544"/>
      <c r="DO57" s="544"/>
      <c r="DP57" s="544"/>
      <c r="DQ57" s="544"/>
      <c r="DR57" s="544"/>
      <c r="DS57" s="544"/>
      <c r="DT57" s="544"/>
      <c r="DU57" s="544"/>
      <c r="DV57" s="544"/>
      <c r="DW57" s="544"/>
      <c r="DX57" s="544"/>
      <c r="DY57" s="544"/>
      <c r="DZ57" s="544"/>
      <c r="EA57" s="544"/>
      <c r="EB57" s="544"/>
      <c r="EC57" s="544"/>
      <c r="ED57" s="544"/>
      <c r="EE57" s="544"/>
      <c r="EF57" s="544"/>
      <c r="EG57" s="544"/>
      <c r="EH57" s="544"/>
      <c r="EI57" s="544"/>
      <c r="EJ57" s="544"/>
      <c r="EK57" s="544"/>
      <c r="EL57" s="544"/>
      <c r="EM57" s="544"/>
      <c r="EN57" s="544"/>
      <c r="EO57" s="544"/>
      <c r="EP57" s="544"/>
      <c r="EQ57" s="544"/>
      <c r="ER57" s="544"/>
      <c r="ES57" s="544"/>
      <c r="ET57" s="544"/>
      <c r="EU57" s="544"/>
      <c r="EV57" s="544"/>
      <c r="EW57" s="544"/>
      <c r="EX57" s="544"/>
      <c r="EY57" s="544"/>
      <c r="EZ57" s="544"/>
      <c r="FA57" s="544"/>
      <c r="FB57" s="544"/>
      <c r="FC57" s="544"/>
      <c r="FD57" s="544"/>
      <c r="FE57" s="544"/>
      <c r="FF57" s="544"/>
      <c r="FG57" s="544"/>
      <c r="FH57" s="544"/>
      <c r="FI57" s="544"/>
      <c r="FJ57" s="544"/>
      <c r="FK57" s="544"/>
      <c r="FL57" s="544"/>
      <c r="FM57" s="544"/>
      <c r="FN57" s="544"/>
      <c r="FO57" s="544"/>
      <c r="FP57" s="544"/>
      <c r="FQ57" s="544"/>
      <c r="FR57" s="544"/>
      <c r="FS57" s="544"/>
      <c r="FT57" s="544"/>
      <c r="FU57" s="544"/>
      <c r="FV57" s="544"/>
      <c r="FW57" s="544"/>
      <c r="FX57" s="544"/>
      <c r="FY57" s="544"/>
      <c r="FZ57" s="544"/>
      <c r="GA57" s="544"/>
      <c r="GB57" s="544"/>
      <c r="GC57" s="544"/>
      <c r="GD57" s="544"/>
      <c r="GE57" s="544"/>
      <c r="GF57" s="544"/>
      <c r="GG57" s="544"/>
      <c r="GH57" s="544"/>
      <c r="GI57" s="544"/>
      <c r="GJ57" s="544"/>
      <c r="GK57" s="544"/>
      <c r="GL57" s="544"/>
      <c r="GM57" s="544"/>
      <c r="GN57" s="544"/>
      <c r="GO57" s="544"/>
      <c r="GP57" s="544"/>
      <c r="GQ57" s="544"/>
      <c r="GR57" s="544"/>
      <c r="GS57" s="544"/>
      <c r="GT57" s="544"/>
      <c r="GU57" s="544"/>
      <c r="GV57" s="544"/>
      <c r="GW57" s="544"/>
      <c r="GX57" s="544"/>
      <c r="GY57" s="544"/>
      <c r="GZ57" s="544"/>
      <c r="HA57" s="544"/>
      <c r="HB57" s="544"/>
      <c r="HC57" s="544"/>
      <c r="HD57" s="544"/>
      <c r="HE57" s="544"/>
      <c r="HF57" s="544"/>
      <c r="HG57" s="544"/>
      <c r="HH57" s="544"/>
      <c r="HI57" s="544"/>
      <c r="HJ57" s="544"/>
      <c r="HK57" s="544"/>
      <c r="HL57" s="544"/>
      <c r="HM57" s="544"/>
      <c r="HN57" s="544"/>
      <c r="HO57" s="544"/>
      <c r="HP57" s="544"/>
      <c r="HQ57" s="544"/>
      <c r="HR57" s="544"/>
      <c r="HS57" s="544"/>
      <c r="HT57" s="544"/>
      <c r="HU57" s="544"/>
      <c r="HV57" s="544"/>
      <c r="HW57" s="544"/>
      <c r="HX57" s="544"/>
      <c r="HY57" s="544"/>
      <c r="HZ57" s="544"/>
      <c r="IA57" s="544"/>
      <c r="IB57" s="544"/>
      <c r="IC57" s="544"/>
      <c r="ID57" s="544"/>
      <c r="IE57" s="544"/>
      <c r="IF57" s="544"/>
      <c r="IG57" s="544"/>
      <c r="IH57" s="544"/>
      <c r="II57" s="544"/>
      <c r="IJ57" s="544"/>
      <c r="IK57" s="544"/>
      <c r="IL57" s="544"/>
      <c r="IM57" s="544"/>
      <c r="IN57" s="544"/>
      <c r="IO57" s="544"/>
      <c r="IP57" s="544"/>
      <c r="IQ57" s="544"/>
      <c r="IR57" s="544"/>
      <c r="IS57" s="544"/>
    </row>
    <row r="58" spans="1:253" s="545" customFormat="1" ht="12" customHeight="1">
      <c r="A58" s="424" t="s">
        <v>157</v>
      </c>
      <c r="B58" s="421">
        <f>'Sources and Uses Budget'!$C57</f>
        <v>0</v>
      </c>
      <c r="C58" s="421">
        <f>'Sources and Uses Budget'!$C57</f>
        <v>0</v>
      </c>
      <c r="D58" s="425">
        <f t="shared" si="0"/>
        <v>0</v>
      </c>
      <c r="E58" s="423"/>
      <c r="F58" s="422"/>
      <c r="G58" s="549"/>
      <c r="H58" s="544"/>
      <c r="I58" s="544"/>
      <c r="J58" s="544"/>
      <c r="K58" s="544"/>
      <c r="L58" s="544"/>
      <c r="M58" s="544"/>
      <c r="N58" s="544"/>
      <c r="O58" s="544"/>
      <c r="P58" s="544"/>
      <c r="Q58" s="544"/>
      <c r="R58" s="544"/>
      <c r="S58" s="544"/>
      <c r="T58" s="544"/>
      <c r="U58" s="544"/>
      <c r="V58" s="544"/>
      <c r="W58" s="544"/>
      <c r="X58" s="544"/>
      <c r="Y58" s="544"/>
      <c r="Z58" s="544"/>
      <c r="AA58" s="544"/>
      <c r="AB58" s="544"/>
      <c r="AC58" s="544"/>
      <c r="AD58" s="544"/>
      <c r="AE58" s="544"/>
      <c r="AF58" s="544"/>
      <c r="AG58" s="544"/>
      <c r="AH58" s="544"/>
      <c r="AI58" s="544"/>
      <c r="AJ58" s="544"/>
      <c r="AK58" s="544"/>
      <c r="AL58" s="544"/>
      <c r="AM58" s="544"/>
      <c r="AN58" s="544"/>
      <c r="AO58" s="544"/>
      <c r="AP58" s="544"/>
      <c r="AQ58" s="544"/>
      <c r="AR58" s="544"/>
      <c r="AS58" s="544"/>
      <c r="AT58" s="544"/>
      <c r="AU58" s="544"/>
      <c r="AV58" s="544"/>
      <c r="AW58" s="544"/>
      <c r="AX58" s="544"/>
      <c r="AY58" s="544"/>
      <c r="AZ58" s="544"/>
      <c r="BA58" s="544"/>
      <c r="BB58" s="544"/>
      <c r="BC58" s="544"/>
      <c r="BD58" s="544"/>
      <c r="BE58" s="544"/>
      <c r="BF58" s="544"/>
      <c r="BG58" s="544"/>
      <c r="BH58" s="544"/>
      <c r="BI58" s="544"/>
      <c r="BJ58" s="544"/>
      <c r="BK58" s="544"/>
      <c r="BL58" s="544"/>
      <c r="BM58" s="544"/>
      <c r="BN58" s="544"/>
      <c r="BO58" s="544"/>
      <c r="BP58" s="544"/>
      <c r="BQ58" s="544"/>
      <c r="BR58" s="544"/>
      <c r="BS58" s="544"/>
      <c r="BT58" s="544"/>
      <c r="BU58" s="544"/>
      <c r="BV58" s="544"/>
      <c r="BW58" s="544"/>
      <c r="BX58" s="544"/>
      <c r="BY58" s="544"/>
      <c r="BZ58" s="544"/>
      <c r="CA58" s="544"/>
      <c r="CB58" s="544"/>
      <c r="CC58" s="544"/>
      <c r="CD58" s="544"/>
      <c r="CE58" s="544"/>
      <c r="CF58" s="544"/>
      <c r="CG58" s="544"/>
      <c r="CH58" s="544"/>
      <c r="CI58" s="544"/>
      <c r="CJ58" s="544"/>
      <c r="CK58" s="544"/>
      <c r="CL58" s="544"/>
      <c r="CM58" s="544"/>
      <c r="CN58" s="544"/>
      <c r="CO58" s="544"/>
      <c r="CP58" s="544"/>
      <c r="CQ58" s="544"/>
      <c r="CR58" s="544"/>
      <c r="CS58" s="544"/>
      <c r="CT58" s="544"/>
      <c r="CU58" s="544"/>
      <c r="CV58" s="544"/>
      <c r="CW58" s="544"/>
      <c r="CX58" s="544"/>
      <c r="CY58" s="544"/>
      <c r="CZ58" s="544"/>
      <c r="DA58" s="544"/>
      <c r="DB58" s="544"/>
      <c r="DC58" s="544"/>
      <c r="DD58" s="544"/>
      <c r="DE58" s="544"/>
      <c r="DF58" s="544"/>
      <c r="DG58" s="544"/>
      <c r="DH58" s="544"/>
      <c r="DI58" s="544"/>
      <c r="DJ58" s="544"/>
      <c r="DK58" s="544"/>
      <c r="DL58" s="544"/>
      <c r="DM58" s="544"/>
      <c r="DN58" s="544"/>
      <c r="DO58" s="544"/>
      <c r="DP58" s="544"/>
      <c r="DQ58" s="544"/>
      <c r="DR58" s="544"/>
      <c r="DS58" s="544"/>
      <c r="DT58" s="544"/>
      <c r="DU58" s="544"/>
      <c r="DV58" s="544"/>
      <c r="DW58" s="544"/>
      <c r="DX58" s="544"/>
      <c r="DY58" s="544"/>
      <c r="DZ58" s="544"/>
      <c r="EA58" s="544"/>
      <c r="EB58" s="544"/>
      <c r="EC58" s="544"/>
      <c r="ED58" s="544"/>
      <c r="EE58" s="544"/>
      <c r="EF58" s="544"/>
      <c r="EG58" s="544"/>
      <c r="EH58" s="544"/>
      <c r="EI58" s="544"/>
      <c r="EJ58" s="544"/>
      <c r="EK58" s="544"/>
      <c r="EL58" s="544"/>
      <c r="EM58" s="544"/>
      <c r="EN58" s="544"/>
      <c r="EO58" s="544"/>
      <c r="EP58" s="544"/>
      <c r="EQ58" s="544"/>
      <c r="ER58" s="544"/>
      <c r="ES58" s="544"/>
      <c r="ET58" s="544"/>
      <c r="EU58" s="544"/>
      <c r="EV58" s="544"/>
      <c r="EW58" s="544"/>
      <c r="EX58" s="544"/>
      <c r="EY58" s="544"/>
      <c r="EZ58" s="544"/>
      <c r="FA58" s="544"/>
      <c r="FB58" s="544"/>
      <c r="FC58" s="544"/>
      <c r="FD58" s="544"/>
      <c r="FE58" s="544"/>
      <c r="FF58" s="544"/>
      <c r="FG58" s="544"/>
      <c r="FH58" s="544"/>
      <c r="FI58" s="544"/>
      <c r="FJ58" s="544"/>
      <c r="FK58" s="544"/>
      <c r="FL58" s="544"/>
      <c r="FM58" s="544"/>
      <c r="FN58" s="544"/>
      <c r="FO58" s="544"/>
      <c r="FP58" s="544"/>
      <c r="FQ58" s="544"/>
      <c r="FR58" s="544"/>
      <c r="FS58" s="544"/>
      <c r="FT58" s="544"/>
      <c r="FU58" s="544"/>
      <c r="FV58" s="544"/>
      <c r="FW58" s="544"/>
      <c r="FX58" s="544"/>
      <c r="FY58" s="544"/>
      <c r="FZ58" s="544"/>
      <c r="GA58" s="544"/>
      <c r="GB58" s="544"/>
      <c r="GC58" s="544"/>
      <c r="GD58" s="544"/>
      <c r="GE58" s="544"/>
      <c r="GF58" s="544"/>
      <c r="GG58" s="544"/>
      <c r="GH58" s="544"/>
      <c r="GI58" s="544"/>
      <c r="GJ58" s="544"/>
      <c r="GK58" s="544"/>
      <c r="GL58" s="544"/>
      <c r="GM58" s="544"/>
      <c r="GN58" s="544"/>
      <c r="GO58" s="544"/>
      <c r="GP58" s="544"/>
      <c r="GQ58" s="544"/>
      <c r="GR58" s="544"/>
      <c r="GS58" s="544"/>
      <c r="GT58" s="544"/>
      <c r="GU58" s="544"/>
      <c r="GV58" s="544"/>
      <c r="GW58" s="544"/>
      <c r="GX58" s="544"/>
      <c r="GY58" s="544"/>
      <c r="GZ58" s="544"/>
      <c r="HA58" s="544"/>
      <c r="HB58" s="544"/>
      <c r="HC58" s="544"/>
      <c r="HD58" s="544"/>
      <c r="HE58" s="544"/>
      <c r="HF58" s="544"/>
      <c r="HG58" s="544"/>
      <c r="HH58" s="544"/>
      <c r="HI58" s="544"/>
      <c r="HJ58" s="544"/>
      <c r="HK58" s="544"/>
      <c r="HL58" s="544"/>
      <c r="HM58" s="544"/>
      <c r="HN58" s="544"/>
      <c r="HO58" s="544"/>
      <c r="HP58" s="544"/>
      <c r="HQ58" s="544"/>
      <c r="HR58" s="544"/>
      <c r="HS58" s="544"/>
      <c r="HT58" s="544"/>
      <c r="HU58" s="544"/>
      <c r="HV58" s="544"/>
      <c r="HW58" s="544"/>
      <c r="HX58" s="544"/>
      <c r="HY58" s="544"/>
      <c r="HZ58" s="544"/>
      <c r="IA58" s="544"/>
      <c r="IB58" s="544"/>
      <c r="IC58" s="544"/>
      <c r="ID58" s="544"/>
      <c r="IE58" s="544"/>
      <c r="IF58" s="544"/>
      <c r="IG58" s="544"/>
      <c r="IH58" s="544"/>
      <c r="II58" s="544"/>
      <c r="IJ58" s="544"/>
      <c r="IK58" s="544"/>
      <c r="IL58" s="544"/>
      <c r="IM58" s="544"/>
      <c r="IN58" s="544"/>
      <c r="IO58" s="544"/>
      <c r="IP58" s="544"/>
      <c r="IQ58" s="544"/>
      <c r="IR58" s="544"/>
      <c r="IS58" s="544"/>
    </row>
    <row r="59" spans="1:253" s="545" customFormat="1">
      <c r="A59" s="424" t="s">
        <v>161</v>
      </c>
      <c r="B59" s="421">
        <f>'Sources and Uses Budget'!$C58</f>
        <v>20000</v>
      </c>
      <c r="C59" s="421">
        <f>'Sources and Uses Budget'!$C58</f>
        <v>20000</v>
      </c>
      <c r="D59" s="425">
        <f t="shared" si="0"/>
        <v>0</v>
      </c>
      <c r="E59" s="423"/>
      <c r="F59" s="422"/>
      <c r="G59" s="549"/>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4"/>
      <c r="AF59" s="544"/>
      <c r="AG59" s="544"/>
      <c r="AH59" s="544"/>
      <c r="AI59" s="544"/>
      <c r="AJ59" s="544"/>
      <c r="AK59" s="544"/>
      <c r="AL59" s="544"/>
      <c r="AM59" s="544"/>
      <c r="AN59" s="544"/>
      <c r="AO59" s="544"/>
      <c r="AP59" s="544"/>
      <c r="AQ59" s="544"/>
      <c r="AR59" s="544"/>
      <c r="AS59" s="544"/>
      <c r="AT59" s="544"/>
      <c r="AU59" s="544"/>
      <c r="AV59" s="544"/>
      <c r="AW59" s="544"/>
      <c r="AX59" s="544"/>
      <c r="AY59" s="544"/>
      <c r="AZ59" s="544"/>
      <c r="BA59" s="544"/>
      <c r="BB59" s="544"/>
      <c r="BC59" s="544"/>
      <c r="BD59" s="544"/>
      <c r="BE59" s="544"/>
      <c r="BF59" s="544"/>
      <c r="BG59" s="544"/>
      <c r="BH59" s="544"/>
      <c r="BI59" s="544"/>
      <c r="BJ59" s="544"/>
      <c r="BK59" s="544"/>
      <c r="BL59" s="544"/>
      <c r="BM59" s="544"/>
      <c r="BN59" s="544"/>
      <c r="BO59" s="544"/>
      <c r="BP59" s="544"/>
      <c r="BQ59" s="544"/>
      <c r="BR59" s="544"/>
      <c r="BS59" s="544"/>
      <c r="BT59" s="544"/>
      <c r="BU59" s="544"/>
      <c r="BV59" s="544"/>
      <c r="BW59" s="544"/>
      <c r="BX59" s="544"/>
      <c r="BY59" s="544"/>
      <c r="BZ59" s="544"/>
      <c r="CA59" s="544"/>
      <c r="CB59" s="544"/>
      <c r="CC59" s="544"/>
      <c r="CD59" s="544"/>
      <c r="CE59" s="544"/>
      <c r="CF59" s="544"/>
      <c r="CG59" s="544"/>
      <c r="CH59" s="544"/>
      <c r="CI59" s="544"/>
      <c r="CJ59" s="544"/>
      <c r="CK59" s="544"/>
      <c r="CL59" s="544"/>
      <c r="CM59" s="544"/>
      <c r="CN59" s="544"/>
      <c r="CO59" s="544"/>
      <c r="CP59" s="544"/>
      <c r="CQ59" s="544"/>
      <c r="CR59" s="544"/>
      <c r="CS59" s="544"/>
      <c r="CT59" s="544"/>
      <c r="CU59" s="544"/>
      <c r="CV59" s="544"/>
      <c r="CW59" s="544"/>
      <c r="CX59" s="544"/>
      <c r="CY59" s="544"/>
      <c r="CZ59" s="544"/>
      <c r="DA59" s="544"/>
      <c r="DB59" s="544"/>
      <c r="DC59" s="544"/>
      <c r="DD59" s="544"/>
      <c r="DE59" s="544"/>
      <c r="DF59" s="544"/>
      <c r="DG59" s="544"/>
      <c r="DH59" s="544"/>
      <c r="DI59" s="544"/>
      <c r="DJ59" s="544"/>
      <c r="DK59" s="544"/>
      <c r="DL59" s="544"/>
      <c r="DM59" s="544"/>
      <c r="DN59" s="544"/>
      <c r="DO59" s="544"/>
      <c r="DP59" s="544"/>
      <c r="DQ59" s="544"/>
      <c r="DR59" s="544"/>
      <c r="DS59" s="544"/>
      <c r="DT59" s="544"/>
      <c r="DU59" s="544"/>
      <c r="DV59" s="544"/>
      <c r="DW59" s="544"/>
      <c r="DX59" s="544"/>
      <c r="DY59" s="544"/>
      <c r="DZ59" s="544"/>
      <c r="EA59" s="544"/>
      <c r="EB59" s="544"/>
      <c r="EC59" s="544"/>
      <c r="ED59" s="544"/>
      <c r="EE59" s="544"/>
      <c r="EF59" s="544"/>
      <c r="EG59" s="544"/>
      <c r="EH59" s="544"/>
      <c r="EI59" s="544"/>
      <c r="EJ59" s="544"/>
      <c r="EK59" s="544"/>
      <c r="EL59" s="544"/>
      <c r="EM59" s="544"/>
      <c r="EN59" s="544"/>
      <c r="EO59" s="544"/>
      <c r="EP59" s="544"/>
      <c r="EQ59" s="544"/>
      <c r="ER59" s="544"/>
      <c r="ES59" s="544"/>
      <c r="ET59" s="544"/>
      <c r="EU59" s="544"/>
      <c r="EV59" s="544"/>
      <c r="EW59" s="544"/>
      <c r="EX59" s="544"/>
      <c r="EY59" s="544"/>
      <c r="EZ59" s="544"/>
      <c r="FA59" s="544"/>
      <c r="FB59" s="544"/>
      <c r="FC59" s="544"/>
      <c r="FD59" s="544"/>
      <c r="FE59" s="544"/>
      <c r="FF59" s="544"/>
      <c r="FG59" s="544"/>
      <c r="FH59" s="544"/>
      <c r="FI59" s="544"/>
      <c r="FJ59" s="544"/>
      <c r="FK59" s="544"/>
      <c r="FL59" s="544"/>
      <c r="FM59" s="544"/>
      <c r="FN59" s="544"/>
      <c r="FO59" s="544"/>
      <c r="FP59" s="544"/>
      <c r="FQ59" s="544"/>
      <c r="FR59" s="544"/>
      <c r="FS59" s="544"/>
      <c r="FT59" s="544"/>
      <c r="FU59" s="544"/>
      <c r="FV59" s="544"/>
      <c r="FW59" s="544"/>
      <c r="FX59" s="544"/>
      <c r="FY59" s="544"/>
      <c r="FZ59" s="544"/>
      <c r="GA59" s="544"/>
      <c r="GB59" s="544"/>
      <c r="GC59" s="544"/>
      <c r="GD59" s="544"/>
      <c r="GE59" s="544"/>
      <c r="GF59" s="544"/>
      <c r="GG59" s="544"/>
      <c r="GH59" s="544"/>
      <c r="GI59" s="544"/>
      <c r="GJ59" s="544"/>
      <c r="GK59" s="544"/>
      <c r="GL59" s="544"/>
      <c r="GM59" s="544"/>
      <c r="GN59" s="544"/>
      <c r="GO59" s="544"/>
      <c r="GP59" s="544"/>
      <c r="GQ59" s="544"/>
      <c r="GR59" s="544"/>
      <c r="GS59" s="544"/>
      <c r="GT59" s="544"/>
      <c r="GU59" s="544"/>
      <c r="GV59" s="544"/>
      <c r="GW59" s="544"/>
      <c r="GX59" s="544"/>
      <c r="GY59" s="544"/>
      <c r="GZ59" s="544"/>
      <c r="HA59" s="544"/>
      <c r="HB59" s="544"/>
      <c r="HC59" s="544"/>
      <c r="HD59" s="544"/>
      <c r="HE59" s="544"/>
      <c r="HF59" s="544"/>
      <c r="HG59" s="544"/>
      <c r="HH59" s="544"/>
      <c r="HI59" s="544"/>
      <c r="HJ59" s="544"/>
      <c r="HK59" s="544"/>
      <c r="HL59" s="544"/>
      <c r="HM59" s="544"/>
      <c r="HN59" s="544"/>
      <c r="HO59" s="544"/>
      <c r="HP59" s="544"/>
      <c r="HQ59" s="544"/>
      <c r="HR59" s="544"/>
      <c r="HS59" s="544"/>
      <c r="HT59" s="544"/>
      <c r="HU59" s="544"/>
      <c r="HV59" s="544"/>
      <c r="HW59" s="544"/>
      <c r="HX59" s="544"/>
      <c r="HY59" s="544"/>
      <c r="HZ59" s="544"/>
      <c r="IA59" s="544"/>
      <c r="IB59" s="544"/>
      <c r="IC59" s="544"/>
      <c r="ID59" s="544"/>
      <c r="IE59" s="544"/>
      <c r="IF59" s="544"/>
      <c r="IG59" s="544"/>
      <c r="IH59" s="544"/>
      <c r="II59" s="544"/>
      <c r="IJ59" s="544"/>
      <c r="IK59" s="544"/>
      <c r="IL59" s="544"/>
      <c r="IM59" s="544"/>
      <c r="IN59" s="544"/>
      <c r="IO59" s="544"/>
      <c r="IP59" s="544"/>
      <c r="IQ59" s="544"/>
      <c r="IR59" s="544"/>
      <c r="IS59" s="544"/>
    </row>
    <row r="60" spans="1:253" s="545" customFormat="1">
      <c r="A60" s="424" t="s">
        <v>159</v>
      </c>
      <c r="B60" s="421">
        <f>'Sources and Uses Budget'!$C59</f>
        <v>0</v>
      </c>
      <c r="C60" s="421">
        <f>'Sources and Uses Budget'!$C59</f>
        <v>0</v>
      </c>
      <c r="D60" s="425">
        <f t="shared" si="0"/>
        <v>0</v>
      </c>
      <c r="E60" s="423"/>
      <c r="F60" s="422"/>
      <c r="G60" s="549"/>
      <c r="H60" s="544"/>
      <c r="I60" s="544"/>
      <c r="J60" s="544"/>
      <c r="K60" s="544"/>
      <c r="L60" s="544"/>
      <c r="M60" s="544"/>
      <c r="N60" s="544"/>
      <c r="O60" s="544"/>
      <c r="P60" s="544"/>
      <c r="Q60" s="544"/>
      <c r="R60" s="544"/>
      <c r="S60" s="544"/>
      <c r="T60" s="544"/>
      <c r="U60" s="544"/>
      <c r="V60" s="544"/>
      <c r="W60" s="544"/>
      <c r="X60" s="544"/>
      <c r="Y60" s="544"/>
      <c r="Z60" s="544"/>
      <c r="AA60" s="544"/>
      <c r="AB60" s="544"/>
      <c r="AC60" s="544"/>
      <c r="AD60" s="544"/>
      <c r="AE60" s="544"/>
      <c r="AF60" s="544"/>
      <c r="AG60" s="544"/>
      <c r="AH60" s="544"/>
      <c r="AI60" s="544"/>
      <c r="AJ60" s="544"/>
      <c r="AK60" s="544"/>
      <c r="AL60" s="544"/>
      <c r="AM60" s="544"/>
      <c r="AN60" s="544"/>
      <c r="AO60" s="544"/>
      <c r="AP60" s="544"/>
      <c r="AQ60" s="544"/>
      <c r="AR60" s="544"/>
      <c r="AS60" s="544"/>
      <c r="AT60" s="544"/>
      <c r="AU60" s="544"/>
      <c r="AV60" s="544"/>
      <c r="AW60" s="544"/>
      <c r="AX60" s="544"/>
      <c r="AY60" s="544"/>
      <c r="AZ60" s="544"/>
      <c r="BA60" s="544"/>
      <c r="BB60" s="544"/>
      <c r="BC60" s="544"/>
      <c r="BD60" s="544"/>
      <c r="BE60" s="544"/>
      <c r="BF60" s="544"/>
      <c r="BG60" s="544"/>
      <c r="BH60" s="544"/>
      <c r="BI60" s="544"/>
      <c r="BJ60" s="544"/>
      <c r="BK60" s="544"/>
      <c r="BL60" s="544"/>
      <c r="BM60" s="544"/>
      <c r="BN60" s="544"/>
      <c r="BO60" s="544"/>
      <c r="BP60" s="544"/>
      <c r="BQ60" s="544"/>
      <c r="BR60" s="544"/>
      <c r="BS60" s="544"/>
      <c r="BT60" s="544"/>
      <c r="BU60" s="544"/>
      <c r="BV60" s="544"/>
      <c r="BW60" s="544"/>
      <c r="BX60" s="544"/>
      <c r="BY60" s="544"/>
      <c r="BZ60" s="544"/>
      <c r="CA60" s="544"/>
      <c r="CB60" s="544"/>
      <c r="CC60" s="544"/>
      <c r="CD60" s="544"/>
      <c r="CE60" s="544"/>
      <c r="CF60" s="544"/>
      <c r="CG60" s="544"/>
      <c r="CH60" s="544"/>
      <c r="CI60" s="544"/>
      <c r="CJ60" s="544"/>
      <c r="CK60" s="544"/>
      <c r="CL60" s="544"/>
      <c r="CM60" s="544"/>
      <c r="CN60" s="544"/>
      <c r="CO60" s="544"/>
      <c r="CP60" s="544"/>
      <c r="CQ60" s="544"/>
      <c r="CR60" s="544"/>
      <c r="CS60" s="544"/>
      <c r="CT60" s="544"/>
      <c r="CU60" s="544"/>
      <c r="CV60" s="544"/>
      <c r="CW60" s="544"/>
      <c r="CX60" s="544"/>
      <c r="CY60" s="544"/>
      <c r="CZ60" s="544"/>
      <c r="DA60" s="544"/>
      <c r="DB60" s="544"/>
      <c r="DC60" s="544"/>
      <c r="DD60" s="544"/>
      <c r="DE60" s="544"/>
      <c r="DF60" s="544"/>
      <c r="DG60" s="544"/>
      <c r="DH60" s="544"/>
      <c r="DI60" s="544"/>
      <c r="DJ60" s="544"/>
      <c r="DK60" s="544"/>
      <c r="DL60" s="544"/>
      <c r="DM60" s="544"/>
      <c r="DN60" s="544"/>
      <c r="DO60" s="544"/>
      <c r="DP60" s="544"/>
      <c r="DQ60" s="544"/>
      <c r="DR60" s="544"/>
      <c r="DS60" s="544"/>
      <c r="DT60" s="544"/>
      <c r="DU60" s="544"/>
      <c r="DV60" s="544"/>
      <c r="DW60" s="544"/>
      <c r="DX60" s="544"/>
      <c r="DY60" s="544"/>
      <c r="DZ60" s="544"/>
      <c r="EA60" s="544"/>
      <c r="EB60" s="544"/>
      <c r="EC60" s="544"/>
      <c r="ED60" s="544"/>
      <c r="EE60" s="544"/>
      <c r="EF60" s="544"/>
      <c r="EG60" s="544"/>
      <c r="EH60" s="544"/>
      <c r="EI60" s="544"/>
      <c r="EJ60" s="544"/>
      <c r="EK60" s="544"/>
      <c r="EL60" s="544"/>
      <c r="EM60" s="544"/>
      <c r="EN60" s="544"/>
      <c r="EO60" s="544"/>
      <c r="EP60" s="544"/>
      <c r="EQ60" s="544"/>
      <c r="ER60" s="544"/>
      <c r="ES60" s="544"/>
      <c r="ET60" s="544"/>
      <c r="EU60" s="544"/>
      <c r="EV60" s="544"/>
      <c r="EW60" s="544"/>
      <c r="EX60" s="544"/>
      <c r="EY60" s="544"/>
      <c r="EZ60" s="544"/>
      <c r="FA60" s="544"/>
      <c r="FB60" s="544"/>
      <c r="FC60" s="544"/>
      <c r="FD60" s="544"/>
      <c r="FE60" s="544"/>
      <c r="FF60" s="544"/>
      <c r="FG60" s="544"/>
      <c r="FH60" s="544"/>
      <c r="FI60" s="544"/>
      <c r="FJ60" s="544"/>
      <c r="FK60" s="544"/>
      <c r="FL60" s="544"/>
      <c r="FM60" s="544"/>
      <c r="FN60" s="544"/>
      <c r="FO60" s="544"/>
      <c r="FP60" s="544"/>
      <c r="FQ60" s="544"/>
      <c r="FR60" s="544"/>
      <c r="FS60" s="544"/>
      <c r="FT60" s="544"/>
      <c r="FU60" s="544"/>
      <c r="FV60" s="544"/>
      <c r="FW60" s="544"/>
      <c r="FX60" s="544"/>
      <c r="FY60" s="544"/>
      <c r="FZ60" s="544"/>
      <c r="GA60" s="544"/>
      <c r="GB60" s="544"/>
      <c r="GC60" s="544"/>
      <c r="GD60" s="544"/>
      <c r="GE60" s="544"/>
      <c r="GF60" s="544"/>
      <c r="GG60" s="544"/>
      <c r="GH60" s="544"/>
      <c r="GI60" s="544"/>
      <c r="GJ60" s="544"/>
      <c r="GK60" s="544"/>
      <c r="GL60" s="544"/>
      <c r="GM60" s="544"/>
      <c r="GN60" s="544"/>
      <c r="GO60" s="544"/>
      <c r="GP60" s="544"/>
      <c r="GQ60" s="544"/>
      <c r="GR60" s="544"/>
      <c r="GS60" s="544"/>
      <c r="GT60" s="544"/>
      <c r="GU60" s="544"/>
      <c r="GV60" s="544"/>
      <c r="GW60" s="544"/>
      <c r="GX60" s="544"/>
      <c r="GY60" s="544"/>
      <c r="GZ60" s="544"/>
      <c r="HA60" s="544"/>
      <c r="HB60" s="544"/>
      <c r="HC60" s="544"/>
      <c r="HD60" s="544"/>
      <c r="HE60" s="544"/>
      <c r="HF60" s="544"/>
      <c r="HG60" s="544"/>
      <c r="HH60" s="544"/>
      <c r="HI60" s="544"/>
      <c r="HJ60" s="544"/>
      <c r="HK60" s="544"/>
      <c r="HL60" s="544"/>
      <c r="HM60" s="544"/>
      <c r="HN60" s="544"/>
      <c r="HO60" s="544"/>
      <c r="HP60" s="544"/>
      <c r="HQ60" s="544"/>
      <c r="HR60" s="544"/>
      <c r="HS60" s="544"/>
      <c r="HT60" s="544"/>
      <c r="HU60" s="544"/>
      <c r="HV60" s="544"/>
      <c r="HW60" s="544"/>
      <c r="HX60" s="544"/>
      <c r="HY60" s="544"/>
      <c r="HZ60" s="544"/>
      <c r="IA60" s="544"/>
      <c r="IB60" s="544"/>
      <c r="IC60" s="544"/>
      <c r="ID60" s="544"/>
      <c r="IE60" s="544"/>
      <c r="IF60" s="544"/>
      <c r="IG60" s="544"/>
      <c r="IH60" s="544"/>
      <c r="II60" s="544"/>
      <c r="IJ60" s="544"/>
      <c r="IK60" s="544"/>
      <c r="IL60" s="544"/>
      <c r="IM60" s="544"/>
      <c r="IN60" s="544"/>
      <c r="IO60" s="544"/>
      <c r="IP60" s="544"/>
      <c r="IQ60" s="544"/>
      <c r="IR60" s="544"/>
      <c r="IS60" s="544"/>
    </row>
    <row r="61" spans="1:253" s="545" customFormat="1">
      <c r="A61" s="424" t="s">
        <v>160</v>
      </c>
      <c r="B61" s="421">
        <f>'Sources and Uses Budget'!$C60</f>
        <v>0</v>
      </c>
      <c r="C61" s="421">
        <f>'Sources and Uses Budget'!$C60</f>
        <v>0</v>
      </c>
      <c r="D61" s="425">
        <f t="shared" si="0"/>
        <v>0</v>
      </c>
      <c r="E61" s="423"/>
      <c r="F61" s="422"/>
      <c r="G61" s="549"/>
      <c r="H61" s="544"/>
      <c r="I61" s="544"/>
      <c r="J61" s="544"/>
      <c r="K61" s="544"/>
      <c r="L61" s="544"/>
      <c r="M61" s="544"/>
      <c r="N61" s="544"/>
      <c r="O61" s="544"/>
      <c r="P61" s="544"/>
      <c r="Q61" s="544"/>
      <c r="R61" s="544"/>
      <c r="S61" s="544"/>
      <c r="T61" s="544"/>
      <c r="U61" s="544"/>
      <c r="V61" s="544"/>
      <c r="W61" s="544"/>
      <c r="X61" s="544"/>
      <c r="Y61" s="544"/>
      <c r="Z61" s="544"/>
      <c r="AA61" s="544"/>
      <c r="AB61" s="544"/>
      <c r="AC61" s="544"/>
      <c r="AD61" s="544"/>
      <c r="AE61" s="544"/>
      <c r="AF61" s="544"/>
      <c r="AG61" s="544"/>
      <c r="AH61" s="544"/>
      <c r="AI61" s="544"/>
      <c r="AJ61" s="544"/>
      <c r="AK61" s="544"/>
      <c r="AL61" s="544"/>
      <c r="AM61" s="544"/>
      <c r="AN61" s="544"/>
      <c r="AO61" s="544"/>
      <c r="AP61" s="544"/>
      <c r="AQ61" s="544"/>
      <c r="AR61" s="544"/>
      <c r="AS61" s="544"/>
      <c r="AT61" s="544"/>
      <c r="AU61" s="544"/>
      <c r="AV61" s="544"/>
      <c r="AW61" s="544"/>
      <c r="AX61" s="544"/>
      <c r="AY61" s="544"/>
      <c r="AZ61" s="544"/>
      <c r="BA61" s="544"/>
      <c r="BB61" s="544"/>
      <c r="BC61" s="544"/>
      <c r="BD61" s="544"/>
      <c r="BE61" s="544"/>
      <c r="BF61" s="544"/>
      <c r="BG61" s="544"/>
      <c r="BH61" s="544"/>
      <c r="BI61" s="544"/>
      <c r="BJ61" s="544"/>
      <c r="BK61" s="544"/>
      <c r="BL61" s="544"/>
      <c r="BM61" s="544"/>
      <c r="BN61" s="544"/>
      <c r="BO61" s="544"/>
      <c r="BP61" s="544"/>
      <c r="BQ61" s="544"/>
      <c r="BR61" s="544"/>
      <c r="BS61" s="544"/>
      <c r="BT61" s="544"/>
      <c r="BU61" s="544"/>
      <c r="BV61" s="544"/>
      <c r="BW61" s="544"/>
      <c r="BX61" s="544"/>
      <c r="BY61" s="544"/>
      <c r="BZ61" s="544"/>
      <c r="CA61" s="544"/>
      <c r="CB61" s="544"/>
      <c r="CC61" s="544"/>
      <c r="CD61" s="544"/>
      <c r="CE61" s="544"/>
      <c r="CF61" s="544"/>
      <c r="CG61" s="544"/>
      <c r="CH61" s="544"/>
      <c r="CI61" s="544"/>
      <c r="CJ61" s="544"/>
      <c r="CK61" s="544"/>
      <c r="CL61" s="544"/>
      <c r="CM61" s="544"/>
      <c r="CN61" s="544"/>
      <c r="CO61" s="544"/>
      <c r="CP61" s="544"/>
      <c r="CQ61" s="544"/>
      <c r="CR61" s="544"/>
      <c r="CS61" s="544"/>
      <c r="CT61" s="544"/>
      <c r="CU61" s="544"/>
      <c r="CV61" s="544"/>
      <c r="CW61" s="544"/>
      <c r="CX61" s="544"/>
      <c r="CY61" s="544"/>
      <c r="CZ61" s="544"/>
      <c r="DA61" s="544"/>
      <c r="DB61" s="544"/>
      <c r="DC61" s="544"/>
      <c r="DD61" s="544"/>
      <c r="DE61" s="544"/>
      <c r="DF61" s="544"/>
      <c r="DG61" s="544"/>
      <c r="DH61" s="544"/>
      <c r="DI61" s="544"/>
      <c r="DJ61" s="544"/>
      <c r="DK61" s="544"/>
      <c r="DL61" s="544"/>
      <c r="DM61" s="544"/>
      <c r="DN61" s="544"/>
      <c r="DO61" s="544"/>
      <c r="DP61" s="544"/>
      <c r="DQ61" s="544"/>
      <c r="DR61" s="544"/>
      <c r="DS61" s="544"/>
      <c r="DT61" s="544"/>
      <c r="DU61" s="544"/>
      <c r="DV61" s="544"/>
      <c r="DW61" s="544"/>
      <c r="DX61" s="544"/>
      <c r="DY61" s="544"/>
      <c r="DZ61" s="544"/>
      <c r="EA61" s="544"/>
      <c r="EB61" s="544"/>
      <c r="EC61" s="544"/>
      <c r="ED61" s="544"/>
      <c r="EE61" s="544"/>
      <c r="EF61" s="544"/>
      <c r="EG61" s="544"/>
      <c r="EH61" s="544"/>
      <c r="EI61" s="544"/>
      <c r="EJ61" s="544"/>
      <c r="EK61" s="544"/>
      <c r="EL61" s="544"/>
      <c r="EM61" s="544"/>
      <c r="EN61" s="544"/>
      <c r="EO61" s="544"/>
      <c r="EP61" s="544"/>
      <c r="EQ61" s="544"/>
      <c r="ER61" s="544"/>
      <c r="ES61" s="544"/>
      <c r="ET61" s="544"/>
      <c r="EU61" s="544"/>
      <c r="EV61" s="544"/>
      <c r="EW61" s="544"/>
      <c r="EX61" s="544"/>
      <c r="EY61" s="544"/>
      <c r="EZ61" s="544"/>
      <c r="FA61" s="544"/>
      <c r="FB61" s="544"/>
      <c r="FC61" s="544"/>
      <c r="FD61" s="544"/>
      <c r="FE61" s="544"/>
      <c r="FF61" s="544"/>
      <c r="FG61" s="544"/>
      <c r="FH61" s="544"/>
      <c r="FI61" s="544"/>
      <c r="FJ61" s="544"/>
      <c r="FK61" s="544"/>
      <c r="FL61" s="544"/>
      <c r="FM61" s="544"/>
      <c r="FN61" s="544"/>
      <c r="FO61" s="544"/>
      <c r="FP61" s="544"/>
      <c r="FQ61" s="544"/>
      <c r="FR61" s="544"/>
      <c r="FS61" s="544"/>
      <c r="FT61" s="544"/>
      <c r="FU61" s="544"/>
      <c r="FV61" s="544"/>
      <c r="FW61" s="544"/>
      <c r="FX61" s="544"/>
      <c r="FY61" s="544"/>
      <c r="FZ61" s="544"/>
      <c r="GA61" s="544"/>
      <c r="GB61" s="544"/>
      <c r="GC61" s="544"/>
      <c r="GD61" s="544"/>
      <c r="GE61" s="544"/>
      <c r="GF61" s="544"/>
      <c r="GG61" s="544"/>
      <c r="GH61" s="544"/>
      <c r="GI61" s="544"/>
      <c r="GJ61" s="544"/>
      <c r="GK61" s="544"/>
      <c r="GL61" s="544"/>
      <c r="GM61" s="544"/>
      <c r="GN61" s="544"/>
      <c r="GO61" s="544"/>
      <c r="GP61" s="544"/>
      <c r="GQ61" s="544"/>
      <c r="GR61" s="544"/>
      <c r="GS61" s="544"/>
      <c r="GT61" s="544"/>
      <c r="GU61" s="544"/>
      <c r="GV61" s="544"/>
      <c r="GW61" s="544"/>
      <c r="GX61" s="544"/>
      <c r="GY61" s="544"/>
      <c r="GZ61" s="544"/>
      <c r="HA61" s="544"/>
      <c r="HB61" s="544"/>
      <c r="HC61" s="544"/>
      <c r="HD61" s="544"/>
      <c r="HE61" s="544"/>
      <c r="HF61" s="544"/>
      <c r="HG61" s="544"/>
      <c r="HH61" s="544"/>
      <c r="HI61" s="544"/>
      <c r="HJ61" s="544"/>
      <c r="HK61" s="544"/>
      <c r="HL61" s="544"/>
      <c r="HM61" s="544"/>
      <c r="HN61" s="544"/>
      <c r="HO61" s="544"/>
      <c r="HP61" s="544"/>
      <c r="HQ61" s="544"/>
      <c r="HR61" s="544"/>
      <c r="HS61" s="544"/>
      <c r="HT61" s="544"/>
      <c r="HU61" s="544"/>
      <c r="HV61" s="544"/>
      <c r="HW61" s="544"/>
      <c r="HX61" s="544"/>
      <c r="HY61" s="544"/>
      <c r="HZ61" s="544"/>
      <c r="IA61" s="544"/>
      <c r="IB61" s="544"/>
      <c r="IC61" s="544"/>
      <c r="ID61" s="544"/>
      <c r="IE61" s="544"/>
      <c r="IF61" s="544"/>
      <c r="IG61" s="544"/>
      <c r="IH61" s="544"/>
      <c r="II61" s="544"/>
      <c r="IJ61" s="544"/>
      <c r="IK61" s="544"/>
      <c r="IL61" s="544"/>
      <c r="IM61" s="544"/>
      <c r="IN61" s="544"/>
      <c r="IO61" s="544"/>
      <c r="IP61" s="544"/>
      <c r="IQ61" s="544"/>
      <c r="IR61" s="544"/>
      <c r="IS61" s="544"/>
    </row>
    <row r="62" spans="1:253" s="545" customFormat="1">
      <c r="A62" s="1714" t="str">
        <f>'Sources and Uses Budget'!A61</f>
        <v>Other: Perm Lender Legal &amp; Expenses</v>
      </c>
      <c r="B62" s="421">
        <f>'Sources and Uses Budget'!$C61</f>
        <v>55000</v>
      </c>
      <c r="C62" s="421">
        <f>'Sources and Uses Budget'!$C61</f>
        <v>55000</v>
      </c>
      <c r="D62" s="425">
        <f t="shared" si="0"/>
        <v>0</v>
      </c>
      <c r="E62" s="423"/>
      <c r="F62" s="422"/>
      <c r="G62" s="549"/>
      <c r="H62" s="544"/>
      <c r="I62" s="544"/>
      <c r="J62" s="544"/>
      <c r="K62" s="544"/>
      <c r="L62" s="544"/>
      <c r="M62" s="544"/>
      <c r="N62" s="544"/>
      <c r="O62" s="544"/>
      <c r="P62" s="544"/>
      <c r="Q62" s="544"/>
      <c r="R62" s="544"/>
      <c r="S62" s="544"/>
      <c r="T62" s="544"/>
      <c r="U62" s="544"/>
      <c r="V62" s="544"/>
      <c r="W62" s="544"/>
      <c r="X62" s="544"/>
      <c r="Y62" s="544"/>
      <c r="Z62" s="544"/>
      <c r="AA62" s="544"/>
      <c r="AB62" s="544"/>
      <c r="AC62" s="544"/>
      <c r="AD62" s="544"/>
      <c r="AE62" s="544"/>
      <c r="AF62" s="544"/>
      <c r="AG62" s="544"/>
      <c r="AH62" s="544"/>
      <c r="AI62" s="544"/>
      <c r="AJ62" s="544"/>
      <c r="AK62" s="544"/>
      <c r="AL62" s="544"/>
      <c r="AM62" s="544"/>
      <c r="AN62" s="544"/>
      <c r="AO62" s="544"/>
      <c r="AP62" s="544"/>
      <c r="AQ62" s="544"/>
      <c r="AR62" s="544"/>
      <c r="AS62" s="544"/>
      <c r="AT62" s="544"/>
      <c r="AU62" s="544"/>
      <c r="AV62" s="544"/>
      <c r="AW62" s="544"/>
      <c r="AX62" s="544"/>
      <c r="AY62" s="544"/>
      <c r="AZ62" s="544"/>
      <c r="BA62" s="544"/>
      <c r="BB62" s="544"/>
      <c r="BC62" s="544"/>
      <c r="BD62" s="544"/>
      <c r="BE62" s="544"/>
      <c r="BF62" s="544"/>
      <c r="BG62" s="544"/>
      <c r="BH62" s="544"/>
      <c r="BI62" s="544"/>
      <c r="BJ62" s="544"/>
      <c r="BK62" s="544"/>
      <c r="BL62" s="544"/>
      <c r="BM62" s="544"/>
      <c r="BN62" s="544"/>
      <c r="BO62" s="544"/>
      <c r="BP62" s="544"/>
      <c r="BQ62" s="544"/>
      <c r="BR62" s="544"/>
      <c r="BS62" s="544"/>
      <c r="BT62" s="544"/>
      <c r="BU62" s="544"/>
      <c r="BV62" s="544"/>
      <c r="BW62" s="544"/>
      <c r="BX62" s="544"/>
      <c r="BY62" s="544"/>
      <c r="BZ62" s="544"/>
      <c r="CA62" s="544"/>
      <c r="CB62" s="544"/>
      <c r="CC62" s="544"/>
      <c r="CD62" s="544"/>
      <c r="CE62" s="544"/>
      <c r="CF62" s="544"/>
      <c r="CG62" s="544"/>
      <c r="CH62" s="544"/>
      <c r="CI62" s="544"/>
      <c r="CJ62" s="544"/>
      <c r="CK62" s="544"/>
      <c r="CL62" s="544"/>
      <c r="CM62" s="544"/>
      <c r="CN62" s="544"/>
      <c r="CO62" s="544"/>
      <c r="CP62" s="544"/>
      <c r="CQ62" s="544"/>
      <c r="CR62" s="544"/>
      <c r="CS62" s="544"/>
      <c r="CT62" s="544"/>
      <c r="CU62" s="544"/>
      <c r="CV62" s="544"/>
      <c r="CW62" s="544"/>
      <c r="CX62" s="544"/>
      <c r="CY62" s="544"/>
      <c r="CZ62" s="544"/>
      <c r="DA62" s="544"/>
      <c r="DB62" s="544"/>
      <c r="DC62" s="544"/>
      <c r="DD62" s="544"/>
      <c r="DE62" s="544"/>
      <c r="DF62" s="544"/>
      <c r="DG62" s="544"/>
      <c r="DH62" s="544"/>
      <c r="DI62" s="544"/>
      <c r="DJ62" s="544"/>
      <c r="DK62" s="544"/>
      <c r="DL62" s="544"/>
      <c r="DM62" s="544"/>
      <c r="DN62" s="544"/>
      <c r="DO62" s="544"/>
      <c r="DP62" s="544"/>
      <c r="DQ62" s="544"/>
      <c r="DR62" s="544"/>
      <c r="DS62" s="544"/>
      <c r="DT62" s="544"/>
      <c r="DU62" s="544"/>
      <c r="DV62" s="544"/>
      <c r="DW62" s="544"/>
      <c r="DX62" s="544"/>
      <c r="DY62" s="544"/>
      <c r="DZ62" s="544"/>
      <c r="EA62" s="544"/>
      <c r="EB62" s="544"/>
      <c r="EC62" s="544"/>
      <c r="ED62" s="544"/>
      <c r="EE62" s="544"/>
      <c r="EF62" s="544"/>
      <c r="EG62" s="544"/>
      <c r="EH62" s="544"/>
      <c r="EI62" s="544"/>
      <c r="EJ62" s="544"/>
      <c r="EK62" s="544"/>
      <c r="EL62" s="544"/>
      <c r="EM62" s="544"/>
      <c r="EN62" s="544"/>
      <c r="EO62" s="544"/>
      <c r="EP62" s="544"/>
      <c r="EQ62" s="544"/>
      <c r="ER62" s="544"/>
      <c r="ES62" s="544"/>
      <c r="ET62" s="544"/>
      <c r="EU62" s="544"/>
      <c r="EV62" s="544"/>
      <c r="EW62" s="544"/>
      <c r="EX62" s="544"/>
      <c r="EY62" s="544"/>
      <c r="EZ62" s="544"/>
      <c r="FA62" s="544"/>
      <c r="FB62" s="544"/>
      <c r="FC62" s="544"/>
      <c r="FD62" s="544"/>
      <c r="FE62" s="544"/>
      <c r="FF62" s="544"/>
      <c r="FG62" s="544"/>
      <c r="FH62" s="544"/>
      <c r="FI62" s="544"/>
      <c r="FJ62" s="544"/>
      <c r="FK62" s="544"/>
      <c r="FL62" s="544"/>
      <c r="FM62" s="544"/>
      <c r="FN62" s="544"/>
      <c r="FO62" s="544"/>
      <c r="FP62" s="544"/>
      <c r="FQ62" s="544"/>
      <c r="FR62" s="544"/>
      <c r="FS62" s="544"/>
      <c r="FT62" s="544"/>
      <c r="FU62" s="544"/>
      <c r="FV62" s="544"/>
      <c r="FW62" s="544"/>
      <c r="FX62" s="544"/>
      <c r="FY62" s="544"/>
      <c r="FZ62" s="544"/>
      <c r="GA62" s="544"/>
      <c r="GB62" s="544"/>
      <c r="GC62" s="544"/>
      <c r="GD62" s="544"/>
      <c r="GE62" s="544"/>
      <c r="GF62" s="544"/>
      <c r="GG62" s="544"/>
      <c r="GH62" s="544"/>
      <c r="GI62" s="544"/>
      <c r="GJ62" s="544"/>
      <c r="GK62" s="544"/>
      <c r="GL62" s="544"/>
      <c r="GM62" s="544"/>
      <c r="GN62" s="544"/>
      <c r="GO62" s="544"/>
      <c r="GP62" s="544"/>
      <c r="GQ62" s="544"/>
      <c r="GR62" s="544"/>
      <c r="GS62" s="544"/>
      <c r="GT62" s="544"/>
      <c r="GU62" s="544"/>
      <c r="GV62" s="544"/>
      <c r="GW62" s="544"/>
      <c r="GX62" s="544"/>
      <c r="GY62" s="544"/>
      <c r="GZ62" s="544"/>
      <c r="HA62" s="544"/>
      <c r="HB62" s="544"/>
      <c r="HC62" s="544"/>
      <c r="HD62" s="544"/>
      <c r="HE62" s="544"/>
      <c r="HF62" s="544"/>
      <c r="HG62" s="544"/>
      <c r="HH62" s="544"/>
      <c r="HI62" s="544"/>
      <c r="HJ62" s="544"/>
      <c r="HK62" s="544"/>
      <c r="HL62" s="544"/>
      <c r="HM62" s="544"/>
      <c r="HN62" s="544"/>
      <c r="HO62" s="544"/>
      <c r="HP62" s="544"/>
      <c r="HQ62" s="544"/>
      <c r="HR62" s="544"/>
      <c r="HS62" s="544"/>
      <c r="HT62" s="544"/>
      <c r="HU62" s="544"/>
      <c r="HV62" s="544"/>
      <c r="HW62" s="544"/>
      <c r="HX62" s="544"/>
      <c r="HY62" s="544"/>
      <c r="HZ62" s="544"/>
      <c r="IA62" s="544"/>
      <c r="IB62" s="544"/>
      <c r="IC62" s="544"/>
      <c r="ID62" s="544"/>
      <c r="IE62" s="544"/>
      <c r="IF62" s="544"/>
      <c r="IG62" s="544"/>
      <c r="IH62" s="544"/>
      <c r="II62" s="544"/>
      <c r="IJ62" s="544"/>
      <c r="IK62" s="544"/>
      <c r="IL62" s="544"/>
      <c r="IM62" s="544"/>
      <c r="IN62" s="544"/>
      <c r="IO62" s="544"/>
      <c r="IP62" s="544"/>
      <c r="IQ62" s="544"/>
      <c r="IR62" s="544"/>
      <c r="IS62" s="544"/>
    </row>
    <row r="63" spans="1:253" s="545" customFormat="1" ht="13.7" customHeight="1">
      <c r="A63" s="426" t="s">
        <v>309</v>
      </c>
      <c r="B63" s="425">
        <f>SUM(B57:B62)</f>
        <v>240100</v>
      </c>
      <c r="C63" s="425">
        <f>SUM(C57:C62)</f>
        <v>240100</v>
      </c>
      <c r="D63" s="425">
        <f t="shared" si="0"/>
        <v>0</v>
      </c>
      <c r="E63" s="423"/>
      <c r="F63" s="422"/>
      <c r="G63" s="549"/>
      <c r="H63" s="544"/>
      <c r="I63" s="544"/>
      <c r="J63" s="544"/>
      <c r="K63" s="544"/>
      <c r="L63" s="544"/>
      <c r="M63" s="544"/>
      <c r="N63" s="544"/>
      <c r="O63" s="544"/>
      <c r="P63" s="544"/>
      <c r="Q63" s="544"/>
      <c r="R63" s="544"/>
      <c r="S63" s="544"/>
      <c r="T63" s="544"/>
      <c r="U63" s="544"/>
      <c r="V63" s="544"/>
      <c r="W63" s="544"/>
      <c r="X63" s="544"/>
      <c r="Y63" s="544"/>
      <c r="Z63" s="544"/>
      <c r="AA63" s="544"/>
      <c r="AB63" s="544"/>
      <c r="AC63" s="544"/>
      <c r="AD63" s="544"/>
      <c r="AE63" s="544"/>
      <c r="AF63" s="544"/>
      <c r="AG63" s="544"/>
      <c r="AH63" s="544"/>
      <c r="AI63" s="544"/>
      <c r="AJ63" s="544"/>
      <c r="AK63" s="544"/>
      <c r="AL63" s="544"/>
      <c r="AM63" s="544"/>
      <c r="AN63" s="544"/>
      <c r="AO63" s="544"/>
      <c r="AP63" s="544"/>
      <c r="AQ63" s="544"/>
      <c r="AR63" s="544"/>
      <c r="AS63" s="544"/>
      <c r="AT63" s="544"/>
      <c r="AU63" s="544"/>
      <c r="AV63" s="544"/>
      <c r="AW63" s="544"/>
      <c r="AX63" s="544"/>
      <c r="AY63" s="544"/>
      <c r="AZ63" s="544"/>
      <c r="BA63" s="544"/>
      <c r="BB63" s="544"/>
      <c r="BC63" s="544"/>
      <c r="BD63" s="544"/>
      <c r="BE63" s="544"/>
      <c r="BF63" s="544"/>
      <c r="BG63" s="544"/>
      <c r="BH63" s="544"/>
      <c r="BI63" s="544"/>
      <c r="BJ63" s="544"/>
      <c r="BK63" s="544"/>
      <c r="BL63" s="544"/>
      <c r="BM63" s="544"/>
      <c r="BN63" s="544"/>
      <c r="BO63" s="544"/>
      <c r="BP63" s="544"/>
      <c r="BQ63" s="544"/>
      <c r="BR63" s="544"/>
      <c r="BS63" s="544"/>
      <c r="BT63" s="544"/>
      <c r="BU63" s="544"/>
      <c r="BV63" s="544"/>
      <c r="BW63" s="544"/>
      <c r="BX63" s="544"/>
      <c r="BY63" s="544"/>
      <c r="BZ63" s="544"/>
      <c r="CA63" s="544"/>
      <c r="CB63" s="544"/>
      <c r="CC63" s="544"/>
      <c r="CD63" s="544"/>
      <c r="CE63" s="544"/>
      <c r="CF63" s="544"/>
      <c r="CG63" s="544"/>
      <c r="CH63" s="544"/>
      <c r="CI63" s="544"/>
      <c r="CJ63" s="544"/>
      <c r="CK63" s="544"/>
      <c r="CL63" s="544"/>
      <c r="CM63" s="544"/>
      <c r="CN63" s="544"/>
      <c r="CO63" s="544"/>
      <c r="CP63" s="544"/>
      <c r="CQ63" s="544"/>
      <c r="CR63" s="544"/>
      <c r="CS63" s="544"/>
      <c r="CT63" s="544"/>
      <c r="CU63" s="544"/>
      <c r="CV63" s="544"/>
      <c r="CW63" s="544"/>
      <c r="CX63" s="544"/>
      <c r="CY63" s="544"/>
      <c r="CZ63" s="544"/>
      <c r="DA63" s="544"/>
      <c r="DB63" s="544"/>
      <c r="DC63" s="544"/>
      <c r="DD63" s="544"/>
      <c r="DE63" s="544"/>
      <c r="DF63" s="544"/>
      <c r="DG63" s="544"/>
      <c r="DH63" s="544"/>
      <c r="DI63" s="544"/>
      <c r="DJ63" s="544"/>
      <c r="DK63" s="544"/>
      <c r="DL63" s="544"/>
      <c r="DM63" s="544"/>
      <c r="DN63" s="544"/>
      <c r="DO63" s="544"/>
      <c r="DP63" s="544"/>
      <c r="DQ63" s="544"/>
      <c r="DR63" s="544"/>
      <c r="DS63" s="544"/>
      <c r="DT63" s="544"/>
      <c r="DU63" s="544"/>
      <c r="DV63" s="544"/>
      <c r="DW63" s="544"/>
      <c r="DX63" s="544"/>
      <c r="DY63" s="544"/>
      <c r="DZ63" s="544"/>
      <c r="EA63" s="544"/>
      <c r="EB63" s="544"/>
      <c r="EC63" s="544"/>
      <c r="ED63" s="544"/>
      <c r="EE63" s="544"/>
      <c r="EF63" s="544"/>
      <c r="EG63" s="544"/>
      <c r="EH63" s="544"/>
      <c r="EI63" s="544"/>
      <c r="EJ63" s="544"/>
      <c r="EK63" s="544"/>
      <c r="EL63" s="544"/>
      <c r="EM63" s="544"/>
      <c r="EN63" s="544"/>
      <c r="EO63" s="544"/>
      <c r="EP63" s="544"/>
      <c r="EQ63" s="544"/>
      <c r="ER63" s="544"/>
      <c r="ES63" s="544"/>
      <c r="ET63" s="544"/>
      <c r="EU63" s="544"/>
      <c r="EV63" s="544"/>
      <c r="EW63" s="544"/>
      <c r="EX63" s="544"/>
      <c r="EY63" s="544"/>
      <c r="EZ63" s="544"/>
      <c r="FA63" s="544"/>
      <c r="FB63" s="544"/>
      <c r="FC63" s="544"/>
      <c r="FD63" s="544"/>
      <c r="FE63" s="544"/>
      <c r="FF63" s="544"/>
      <c r="FG63" s="544"/>
      <c r="FH63" s="544"/>
      <c r="FI63" s="544"/>
      <c r="FJ63" s="544"/>
      <c r="FK63" s="544"/>
      <c r="FL63" s="544"/>
      <c r="FM63" s="544"/>
      <c r="FN63" s="544"/>
      <c r="FO63" s="544"/>
      <c r="FP63" s="544"/>
      <c r="FQ63" s="544"/>
      <c r="FR63" s="544"/>
      <c r="FS63" s="544"/>
      <c r="FT63" s="544"/>
      <c r="FU63" s="544"/>
      <c r="FV63" s="544"/>
      <c r="FW63" s="544"/>
      <c r="FX63" s="544"/>
      <c r="FY63" s="544"/>
      <c r="FZ63" s="544"/>
      <c r="GA63" s="544"/>
      <c r="GB63" s="544"/>
      <c r="GC63" s="544"/>
      <c r="GD63" s="544"/>
      <c r="GE63" s="544"/>
      <c r="GF63" s="544"/>
      <c r="GG63" s="544"/>
      <c r="GH63" s="544"/>
      <c r="GI63" s="544"/>
      <c r="GJ63" s="544"/>
      <c r="GK63" s="544"/>
      <c r="GL63" s="544"/>
      <c r="GM63" s="544"/>
      <c r="GN63" s="544"/>
      <c r="GO63" s="544"/>
      <c r="GP63" s="544"/>
      <c r="GQ63" s="544"/>
      <c r="GR63" s="544"/>
      <c r="GS63" s="544"/>
      <c r="GT63" s="544"/>
      <c r="GU63" s="544"/>
      <c r="GV63" s="544"/>
      <c r="GW63" s="544"/>
      <c r="GX63" s="544"/>
      <c r="GY63" s="544"/>
      <c r="GZ63" s="544"/>
      <c r="HA63" s="544"/>
      <c r="HB63" s="544"/>
      <c r="HC63" s="544"/>
      <c r="HD63" s="544"/>
      <c r="HE63" s="544"/>
      <c r="HF63" s="544"/>
      <c r="HG63" s="544"/>
      <c r="HH63" s="544"/>
      <c r="HI63" s="544"/>
      <c r="HJ63" s="544"/>
      <c r="HK63" s="544"/>
      <c r="HL63" s="544"/>
      <c r="HM63" s="544"/>
      <c r="HN63" s="544"/>
      <c r="HO63" s="544"/>
      <c r="HP63" s="544"/>
      <c r="HQ63" s="544"/>
      <c r="HR63" s="544"/>
      <c r="HS63" s="544"/>
      <c r="HT63" s="544"/>
      <c r="HU63" s="544"/>
      <c r="HV63" s="544"/>
      <c r="HW63" s="544"/>
      <c r="HX63" s="544"/>
      <c r="HY63" s="544"/>
      <c r="HZ63" s="544"/>
      <c r="IA63" s="544"/>
      <c r="IB63" s="544"/>
      <c r="IC63" s="544"/>
      <c r="ID63" s="544"/>
      <c r="IE63" s="544"/>
      <c r="IF63" s="544"/>
      <c r="IG63" s="544"/>
      <c r="IH63" s="544"/>
      <c r="II63" s="544"/>
      <c r="IJ63" s="544"/>
      <c r="IK63" s="544"/>
      <c r="IL63" s="544"/>
      <c r="IM63" s="544"/>
      <c r="IN63" s="544"/>
      <c r="IO63" s="544"/>
      <c r="IP63" s="544"/>
      <c r="IQ63" s="544"/>
      <c r="IR63" s="544"/>
      <c r="IS63" s="544"/>
    </row>
    <row r="64" spans="1:253" s="545" customFormat="1">
      <c r="A64" s="429" t="s">
        <v>310</v>
      </c>
      <c r="B64" s="425">
        <f>SUM(B9+B12+B14+B15+B17+B26+B28+B39+B43+B44+B55+B63)</f>
        <v>34551947</v>
      </c>
      <c r="C64" s="425">
        <f>SUM(C9+C12+C14+C15+C17+C26+C28+C39+C43+C44+C55+C63)</f>
        <v>34551947</v>
      </c>
      <c r="D64" s="425">
        <f t="shared" si="0"/>
        <v>0</v>
      </c>
      <c r="E64" s="423"/>
      <c r="F64" s="422"/>
      <c r="G64" s="549"/>
      <c r="H64" s="544"/>
      <c r="I64" s="544"/>
      <c r="J64" s="544"/>
      <c r="K64" s="544"/>
      <c r="L64" s="544"/>
      <c r="M64" s="544"/>
      <c r="N64" s="544"/>
      <c r="O64" s="544"/>
      <c r="P64" s="544"/>
      <c r="Q64" s="544"/>
      <c r="R64" s="544"/>
      <c r="S64" s="544"/>
      <c r="T64" s="544"/>
      <c r="U64" s="544"/>
      <c r="V64" s="544"/>
      <c r="W64" s="544"/>
      <c r="X64" s="544"/>
      <c r="Y64" s="544"/>
      <c r="Z64" s="544"/>
      <c r="AA64" s="544"/>
      <c r="AB64" s="544"/>
      <c r="AC64" s="544"/>
      <c r="AD64" s="544"/>
      <c r="AE64" s="544"/>
      <c r="AF64" s="544"/>
      <c r="AG64" s="544"/>
      <c r="AH64" s="544"/>
      <c r="AI64" s="544"/>
      <c r="AJ64" s="544"/>
      <c r="AK64" s="544"/>
      <c r="AL64" s="544"/>
      <c r="AM64" s="544"/>
      <c r="AN64" s="544"/>
      <c r="AO64" s="544"/>
      <c r="AP64" s="544"/>
      <c r="AQ64" s="544"/>
      <c r="AR64" s="544"/>
      <c r="AS64" s="544"/>
      <c r="AT64" s="544"/>
      <c r="AU64" s="544"/>
      <c r="AV64" s="544"/>
      <c r="AW64" s="544"/>
      <c r="AX64" s="544"/>
      <c r="AY64" s="544"/>
      <c r="AZ64" s="544"/>
      <c r="BA64" s="544"/>
      <c r="BB64" s="544"/>
      <c r="BC64" s="544"/>
      <c r="BD64" s="544"/>
      <c r="BE64" s="544"/>
      <c r="BF64" s="544"/>
      <c r="BG64" s="544"/>
      <c r="BH64" s="544"/>
      <c r="BI64" s="544"/>
      <c r="BJ64" s="544"/>
      <c r="BK64" s="544"/>
      <c r="BL64" s="544"/>
      <c r="BM64" s="544"/>
      <c r="BN64" s="544"/>
      <c r="BO64" s="544"/>
      <c r="BP64" s="544"/>
      <c r="BQ64" s="544"/>
      <c r="BR64" s="544"/>
      <c r="BS64" s="544"/>
      <c r="BT64" s="544"/>
      <c r="BU64" s="544"/>
      <c r="BV64" s="544"/>
      <c r="BW64" s="544"/>
      <c r="BX64" s="544"/>
      <c r="BY64" s="544"/>
      <c r="BZ64" s="544"/>
      <c r="CA64" s="544"/>
      <c r="CB64" s="544"/>
      <c r="CC64" s="544"/>
      <c r="CD64" s="544"/>
      <c r="CE64" s="544"/>
      <c r="CF64" s="544"/>
      <c r="CG64" s="544"/>
      <c r="CH64" s="544"/>
      <c r="CI64" s="544"/>
      <c r="CJ64" s="544"/>
      <c r="CK64" s="544"/>
      <c r="CL64" s="544"/>
      <c r="CM64" s="544"/>
      <c r="CN64" s="544"/>
      <c r="CO64" s="544"/>
      <c r="CP64" s="544"/>
      <c r="CQ64" s="544"/>
      <c r="CR64" s="544"/>
      <c r="CS64" s="544"/>
      <c r="CT64" s="544"/>
      <c r="CU64" s="544"/>
      <c r="CV64" s="544"/>
      <c r="CW64" s="544"/>
      <c r="CX64" s="544"/>
      <c r="CY64" s="544"/>
      <c r="CZ64" s="544"/>
      <c r="DA64" s="544"/>
      <c r="DB64" s="544"/>
      <c r="DC64" s="544"/>
      <c r="DD64" s="544"/>
      <c r="DE64" s="544"/>
      <c r="DF64" s="544"/>
      <c r="DG64" s="544"/>
      <c r="DH64" s="544"/>
      <c r="DI64" s="544"/>
      <c r="DJ64" s="544"/>
      <c r="DK64" s="544"/>
      <c r="DL64" s="544"/>
      <c r="DM64" s="544"/>
      <c r="DN64" s="544"/>
      <c r="DO64" s="544"/>
      <c r="DP64" s="544"/>
      <c r="DQ64" s="544"/>
      <c r="DR64" s="544"/>
      <c r="DS64" s="544"/>
      <c r="DT64" s="544"/>
      <c r="DU64" s="544"/>
      <c r="DV64" s="544"/>
      <c r="DW64" s="544"/>
      <c r="DX64" s="544"/>
      <c r="DY64" s="544"/>
      <c r="DZ64" s="544"/>
      <c r="EA64" s="544"/>
      <c r="EB64" s="544"/>
      <c r="EC64" s="544"/>
      <c r="ED64" s="544"/>
      <c r="EE64" s="544"/>
      <c r="EF64" s="544"/>
      <c r="EG64" s="544"/>
      <c r="EH64" s="544"/>
      <c r="EI64" s="544"/>
      <c r="EJ64" s="544"/>
      <c r="EK64" s="544"/>
      <c r="EL64" s="544"/>
      <c r="EM64" s="544"/>
      <c r="EN64" s="544"/>
      <c r="EO64" s="544"/>
      <c r="EP64" s="544"/>
      <c r="EQ64" s="544"/>
      <c r="ER64" s="544"/>
      <c r="ES64" s="544"/>
      <c r="ET64" s="544"/>
      <c r="EU64" s="544"/>
      <c r="EV64" s="544"/>
      <c r="EW64" s="544"/>
      <c r="EX64" s="544"/>
      <c r="EY64" s="544"/>
      <c r="EZ64" s="544"/>
      <c r="FA64" s="544"/>
      <c r="FB64" s="544"/>
      <c r="FC64" s="544"/>
      <c r="FD64" s="544"/>
      <c r="FE64" s="544"/>
      <c r="FF64" s="544"/>
      <c r="FG64" s="544"/>
      <c r="FH64" s="544"/>
      <c r="FI64" s="544"/>
      <c r="FJ64" s="544"/>
      <c r="FK64" s="544"/>
      <c r="FL64" s="544"/>
      <c r="FM64" s="544"/>
      <c r="FN64" s="544"/>
      <c r="FO64" s="544"/>
      <c r="FP64" s="544"/>
      <c r="FQ64" s="544"/>
      <c r="FR64" s="544"/>
      <c r="FS64" s="544"/>
      <c r="FT64" s="544"/>
      <c r="FU64" s="544"/>
      <c r="FV64" s="544"/>
      <c r="FW64" s="544"/>
      <c r="FX64" s="544"/>
      <c r="FY64" s="544"/>
      <c r="FZ64" s="544"/>
      <c r="GA64" s="544"/>
      <c r="GB64" s="544"/>
      <c r="GC64" s="544"/>
      <c r="GD64" s="544"/>
      <c r="GE64" s="544"/>
      <c r="GF64" s="544"/>
      <c r="GG64" s="544"/>
      <c r="GH64" s="544"/>
      <c r="GI64" s="544"/>
      <c r="GJ64" s="544"/>
      <c r="GK64" s="544"/>
      <c r="GL64" s="544"/>
      <c r="GM64" s="544"/>
      <c r="GN64" s="544"/>
      <c r="GO64" s="544"/>
      <c r="GP64" s="544"/>
      <c r="GQ64" s="544"/>
      <c r="GR64" s="544"/>
      <c r="GS64" s="544"/>
      <c r="GT64" s="544"/>
      <c r="GU64" s="544"/>
      <c r="GV64" s="544"/>
      <c r="GW64" s="544"/>
      <c r="GX64" s="544"/>
      <c r="GY64" s="544"/>
      <c r="GZ64" s="544"/>
      <c r="HA64" s="544"/>
      <c r="HB64" s="544"/>
      <c r="HC64" s="544"/>
      <c r="HD64" s="544"/>
      <c r="HE64" s="544"/>
      <c r="HF64" s="544"/>
      <c r="HG64" s="544"/>
      <c r="HH64" s="544"/>
      <c r="HI64" s="544"/>
      <c r="HJ64" s="544"/>
      <c r="HK64" s="544"/>
      <c r="HL64" s="544"/>
      <c r="HM64" s="544"/>
      <c r="HN64" s="544"/>
      <c r="HO64" s="544"/>
      <c r="HP64" s="544"/>
      <c r="HQ64" s="544"/>
      <c r="HR64" s="544"/>
      <c r="HS64" s="544"/>
      <c r="HT64" s="544"/>
      <c r="HU64" s="544"/>
      <c r="HV64" s="544"/>
      <c r="HW64" s="544"/>
      <c r="HX64" s="544"/>
      <c r="HY64" s="544"/>
      <c r="HZ64" s="544"/>
      <c r="IA64" s="544"/>
      <c r="IB64" s="544"/>
      <c r="IC64" s="544"/>
      <c r="ID64" s="544"/>
      <c r="IE64" s="544"/>
      <c r="IF64" s="544"/>
      <c r="IG64" s="544"/>
      <c r="IH64" s="544"/>
      <c r="II64" s="544"/>
      <c r="IJ64" s="544"/>
      <c r="IK64" s="544"/>
      <c r="IL64" s="544"/>
      <c r="IM64" s="544"/>
      <c r="IN64" s="544"/>
      <c r="IO64" s="544"/>
      <c r="IP64" s="544"/>
      <c r="IQ64" s="544"/>
      <c r="IR64" s="544"/>
      <c r="IS64" s="544"/>
    </row>
    <row r="65" spans="1:253" s="545" customFormat="1" ht="24">
      <c r="A65" s="211" t="s">
        <v>1947</v>
      </c>
      <c r="B65" s="419"/>
      <c r="C65" s="419"/>
      <c r="D65" s="419"/>
      <c r="E65" s="439"/>
      <c r="F65" s="419"/>
      <c r="G65" s="549"/>
      <c r="H65" s="544"/>
      <c r="I65" s="544"/>
      <c r="J65" s="544"/>
      <c r="K65" s="544"/>
      <c r="L65" s="544"/>
      <c r="M65" s="544"/>
      <c r="N65" s="544"/>
      <c r="O65" s="544"/>
      <c r="P65" s="544"/>
      <c r="Q65" s="544"/>
      <c r="R65" s="544"/>
      <c r="S65" s="544"/>
      <c r="T65" s="544"/>
      <c r="U65" s="544"/>
      <c r="V65" s="544"/>
      <c r="W65" s="544"/>
      <c r="X65" s="544"/>
      <c r="Y65" s="544"/>
      <c r="Z65" s="544"/>
      <c r="AA65" s="544"/>
      <c r="AB65" s="544"/>
      <c r="AC65" s="544"/>
      <c r="AD65" s="544"/>
      <c r="AE65" s="544"/>
      <c r="AF65" s="544"/>
      <c r="AG65" s="544"/>
      <c r="AH65" s="544"/>
      <c r="AI65" s="544"/>
      <c r="AJ65" s="544"/>
      <c r="AK65" s="544"/>
      <c r="AL65" s="544"/>
      <c r="AM65" s="544"/>
      <c r="AN65" s="544"/>
      <c r="AO65" s="544"/>
      <c r="AP65" s="544"/>
      <c r="AQ65" s="544"/>
      <c r="AR65" s="544"/>
      <c r="AS65" s="544"/>
      <c r="AT65" s="544"/>
      <c r="AU65" s="544"/>
      <c r="AV65" s="544"/>
      <c r="AW65" s="544"/>
      <c r="AX65" s="544"/>
      <c r="AY65" s="544"/>
      <c r="AZ65" s="544"/>
      <c r="BA65" s="544"/>
      <c r="BB65" s="544"/>
      <c r="BC65" s="544"/>
      <c r="BD65" s="544"/>
      <c r="BE65" s="544"/>
      <c r="BF65" s="544"/>
      <c r="BG65" s="544"/>
      <c r="BH65" s="544"/>
      <c r="BI65" s="544"/>
      <c r="BJ65" s="544"/>
      <c r="BK65" s="544"/>
      <c r="BL65" s="544"/>
      <c r="BM65" s="544"/>
      <c r="BN65" s="544"/>
      <c r="BO65" s="544"/>
      <c r="BP65" s="544"/>
      <c r="BQ65" s="544"/>
      <c r="BR65" s="544"/>
      <c r="BS65" s="544"/>
      <c r="BT65" s="544"/>
      <c r="BU65" s="544"/>
      <c r="BV65" s="544"/>
      <c r="BW65" s="544"/>
      <c r="BX65" s="544"/>
      <c r="BY65" s="544"/>
      <c r="BZ65" s="544"/>
      <c r="CA65" s="544"/>
      <c r="CB65" s="544"/>
      <c r="CC65" s="544"/>
      <c r="CD65" s="544"/>
      <c r="CE65" s="544"/>
      <c r="CF65" s="544"/>
      <c r="CG65" s="544"/>
      <c r="CH65" s="544"/>
      <c r="CI65" s="544"/>
      <c r="CJ65" s="544"/>
      <c r="CK65" s="544"/>
      <c r="CL65" s="544"/>
      <c r="CM65" s="544"/>
      <c r="CN65" s="544"/>
      <c r="CO65" s="544"/>
      <c r="CP65" s="544"/>
      <c r="CQ65" s="544"/>
      <c r="CR65" s="544"/>
      <c r="CS65" s="544"/>
      <c r="CT65" s="544"/>
      <c r="CU65" s="544"/>
      <c r="CV65" s="544"/>
      <c r="CW65" s="544"/>
      <c r="CX65" s="544"/>
      <c r="CY65" s="544"/>
      <c r="CZ65" s="544"/>
      <c r="DA65" s="544"/>
      <c r="DB65" s="544"/>
      <c r="DC65" s="544"/>
      <c r="DD65" s="544"/>
      <c r="DE65" s="544"/>
      <c r="DF65" s="544"/>
      <c r="DG65" s="544"/>
      <c r="DH65" s="544"/>
      <c r="DI65" s="544"/>
      <c r="DJ65" s="544"/>
      <c r="DK65" s="544"/>
      <c r="DL65" s="544"/>
      <c r="DM65" s="544"/>
      <c r="DN65" s="544"/>
      <c r="DO65" s="544"/>
      <c r="DP65" s="544"/>
      <c r="DQ65" s="544"/>
      <c r="DR65" s="544"/>
      <c r="DS65" s="544"/>
      <c r="DT65" s="544"/>
      <c r="DU65" s="544"/>
      <c r="DV65" s="544"/>
      <c r="DW65" s="544"/>
      <c r="DX65" s="544"/>
      <c r="DY65" s="544"/>
      <c r="DZ65" s="544"/>
      <c r="EA65" s="544"/>
      <c r="EB65" s="544"/>
      <c r="EC65" s="544"/>
      <c r="ED65" s="544"/>
      <c r="EE65" s="544"/>
      <c r="EF65" s="544"/>
      <c r="EG65" s="544"/>
      <c r="EH65" s="544"/>
      <c r="EI65" s="544"/>
      <c r="EJ65" s="544"/>
      <c r="EK65" s="544"/>
      <c r="EL65" s="544"/>
      <c r="EM65" s="544"/>
      <c r="EN65" s="544"/>
      <c r="EO65" s="544"/>
      <c r="EP65" s="544"/>
      <c r="EQ65" s="544"/>
      <c r="ER65" s="544"/>
      <c r="ES65" s="544"/>
      <c r="ET65" s="544"/>
      <c r="EU65" s="544"/>
      <c r="EV65" s="544"/>
      <c r="EW65" s="544"/>
      <c r="EX65" s="544"/>
      <c r="EY65" s="544"/>
      <c r="EZ65" s="544"/>
      <c r="FA65" s="544"/>
      <c r="FB65" s="544"/>
      <c r="FC65" s="544"/>
      <c r="FD65" s="544"/>
      <c r="FE65" s="544"/>
      <c r="FF65" s="544"/>
      <c r="FG65" s="544"/>
      <c r="FH65" s="544"/>
      <c r="FI65" s="544"/>
      <c r="FJ65" s="544"/>
      <c r="FK65" s="544"/>
      <c r="FL65" s="544"/>
      <c r="FM65" s="544"/>
      <c r="FN65" s="544"/>
      <c r="FO65" s="544"/>
      <c r="FP65" s="544"/>
      <c r="FQ65" s="544"/>
      <c r="FR65" s="544"/>
      <c r="FS65" s="544"/>
      <c r="FT65" s="544"/>
      <c r="FU65" s="544"/>
      <c r="FV65" s="544"/>
      <c r="FW65" s="544"/>
      <c r="FX65" s="544"/>
      <c r="FY65" s="544"/>
      <c r="FZ65" s="544"/>
      <c r="GA65" s="544"/>
      <c r="GB65" s="544"/>
      <c r="GC65" s="544"/>
      <c r="GD65" s="544"/>
      <c r="GE65" s="544"/>
      <c r="GF65" s="544"/>
      <c r="GG65" s="544"/>
      <c r="GH65" s="544"/>
      <c r="GI65" s="544"/>
      <c r="GJ65" s="544"/>
      <c r="GK65" s="544"/>
      <c r="GL65" s="544"/>
      <c r="GM65" s="544"/>
      <c r="GN65" s="544"/>
      <c r="GO65" s="544"/>
      <c r="GP65" s="544"/>
      <c r="GQ65" s="544"/>
      <c r="GR65" s="544"/>
      <c r="GS65" s="544"/>
      <c r="GT65" s="544"/>
      <c r="GU65" s="544"/>
      <c r="GV65" s="544"/>
      <c r="GW65" s="544"/>
      <c r="GX65" s="544"/>
      <c r="GY65" s="544"/>
      <c r="GZ65" s="544"/>
      <c r="HA65" s="544"/>
      <c r="HB65" s="544"/>
      <c r="HC65" s="544"/>
      <c r="HD65" s="544"/>
      <c r="HE65" s="544"/>
      <c r="HF65" s="544"/>
      <c r="HG65" s="544"/>
      <c r="HH65" s="544"/>
      <c r="HI65" s="544"/>
      <c r="HJ65" s="544"/>
      <c r="HK65" s="544"/>
      <c r="HL65" s="544"/>
      <c r="HM65" s="544"/>
      <c r="HN65" s="544"/>
      <c r="HO65" s="544"/>
      <c r="HP65" s="544"/>
      <c r="HQ65" s="544"/>
      <c r="HR65" s="544"/>
      <c r="HS65" s="544"/>
      <c r="HT65" s="544"/>
      <c r="HU65" s="544"/>
      <c r="HV65" s="544"/>
      <c r="HW65" s="544"/>
      <c r="HX65" s="544"/>
      <c r="HY65" s="544"/>
      <c r="HZ65" s="544"/>
      <c r="IA65" s="544"/>
      <c r="IB65" s="544"/>
      <c r="IC65" s="544"/>
      <c r="ID65" s="544"/>
      <c r="IE65" s="544"/>
      <c r="IF65" s="544"/>
      <c r="IG65" s="544"/>
      <c r="IH65" s="544"/>
      <c r="II65" s="544"/>
      <c r="IJ65" s="544"/>
      <c r="IK65" s="544"/>
      <c r="IL65" s="544"/>
      <c r="IM65" s="544"/>
      <c r="IN65" s="544"/>
      <c r="IO65" s="544"/>
      <c r="IP65" s="544"/>
      <c r="IQ65" s="544"/>
      <c r="IR65" s="544"/>
      <c r="IS65" s="544"/>
    </row>
    <row r="66" spans="1:253" s="545" customFormat="1">
      <c r="A66" s="215" t="s">
        <v>176</v>
      </c>
      <c r="B66" s="421">
        <f>'Sources and Uses Budget'!$C65</f>
        <v>50000</v>
      </c>
      <c r="C66" s="421">
        <f>'Sources and Uses Budget'!$C65</f>
        <v>50000</v>
      </c>
      <c r="D66" s="425">
        <f t="shared" si="0"/>
        <v>0</v>
      </c>
      <c r="E66" s="423"/>
      <c r="F66" s="422"/>
      <c r="G66" s="549"/>
      <c r="H66" s="544"/>
      <c r="I66" s="544"/>
      <c r="J66" s="544"/>
      <c r="K66" s="544"/>
      <c r="L66" s="544"/>
      <c r="M66" s="544"/>
      <c r="N66" s="544"/>
      <c r="O66" s="544"/>
      <c r="P66" s="544"/>
      <c r="Q66" s="544"/>
      <c r="R66" s="544"/>
      <c r="S66" s="544"/>
      <c r="T66" s="544"/>
      <c r="U66" s="544"/>
      <c r="V66" s="544"/>
      <c r="W66" s="544"/>
      <c r="X66" s="544"/>
      <c r="Y66" s="544"/>
      <c r="Z66" s="544"/>
      <c r="AA66" s="544"/>
      <c r="AB66" s="544"/>
      <c r="AC66" s="544"/>
      <c r="AD66" s="544"/>
      <c r="AE66" s="544"/>
      <c r="AF66" s="544"/>
      <c r="AG66" s="544"/>
      <c r="AH66" s="544"/>
      <c r="AI66" s="544"/>
      <c r="AJ66" s="544"/>
      <c r="AK66" s="544"/>
      <c r="AL66" s="544"/>
      <c r="AM66" s="544"/>
      <c r="AN66" s="544"/>
      <c r="AO66" s="544"/>
      <c r="AP66" s="544"/>
      <c r="AQ66" s="544"/>
      <c r="AR66" s="544"/>
      <c r="AS66" s="544"/>
      <c r="AT66" s="544"/>
      <c r="AU66" s="544"/>
      <c r="AV66" s="544"/>
      <c r="AW66" s="544"/>
      <c r="AX66" s="544"/>
      <c r="AY66" s="544"/>
      <c r="AZ66" s="544"/>
      <c r="BA66" s="544"/>
      <c r="BB66" s="544"/>
      <c r="BC66" s="544"/>
      <c r="BD66" s="544"/>
      <c r="BE66" s="544"/>
      <c r="BF66" s="544"/>
      <c r="BG66" s="544"/>
      <c r="BH66" s="544"/>
      <c r="BI66" s="544"/>
      <c r="BJ66" s="544"/>
      <c r="BK66" s="544"/>
      <c r="BL66" s="544"/>
      <c r="BM66" s="544"/>
      <c r="BN66" s="544"/>
      <c r="BO66" s="544"/>
      <c r="BP66" s="544"/>
      <c r="BQ66" s="544"/>
      <c r="BR66" s="544"/>
      <c r="BS66" s="544"/>
      <c r="BT66" s="544"/>
      <c r="BU66" s="544"/>
      <c r="BV66" s="544"/>
      <c r="BW66" s="544"/>
      <c r="BX66" s="544"/>
      <c r="BY66" s="544"/>
      <c r="BZ66" s="544"/>
      <c r="CA66" s="544"/>
      <c r="CB66" s="544"/>
      <c r="CC66" s="544"/>
      <c r="CD66" s="544"/>
      <c r="CE66" s="544"/>
      <c r="CF66" s="544"/>
      <c r="CG66" s="544"/>
      <c r="CH66" s="544"/>
      <c r="CI66" s="544"/>
      <c r="CJ66" s="544"/>
      <c r="CK66" s="544"/>
      <c r="CL66" s="544"/>
      <c r="CM66" s="544"/>
      <c r="CN66" s="544"/>
      <c r="CO66" s="544"/>
      <c r="CP66" s="544"/>
      <c r="CQ66" s="544"/>
      <c r="CR66" s="544"/>
      <c r="CS66" s="544"/>
      <c r="CT66" s="544"/>
      <c r="CU66" s="544"/>
      <c r="CV66" s="544"/>
      <c r="CW66" s="544"/>
      <c r="CX66" s="544"/>
      <c r="CY66" s="544"/>
      <c r="CZ66" s="544"/>
      <c r="DA66" s="544"/>
      <c r="DB66" s="544"/>
      <c r="DC66" s="544"/>
      <c r="DD66" s="544"/>
      <c r="DE66" s="544"/>
      <c r="DF66" s="544"/>
      <c r="DG66" s="544"/>
      <c r="DH66" s="544"/>
      <c r="DI66" s="544"/>
      <c r="DJ66" s="544"/>
      <c r="DK66" s="544"/>
      <c r="DL66" s="544"/>
      <c r="DM66" s="544"/>
      <c r="DN66" s="544"/>
      <c r="DO66" s="544"/>
      <c r="DP66" s="544"/>
      <c r="DQ66" s="544"/>
      <c r="DR66" s="544"/>
      <c r="DS66" s="544"/>
      <c r="DT66" s="544"/>
      <c r="DU66" s="544"/>
      <c r="DV66" s="544"/>
      <c r="DW66" s="544"/>
      <c r="DX66" s="544"/>
      <c r="DY66" s="544"/>
      <c r="DZ66" s="544"/>
      <c r="EA66" s="544"/>
      <c r="EB66" s="544"/>
      <c r="EC66" s="544"/>
      <c r="ED66" s="544"/>
      <c r="EE66" s="544"/>
      <c r="EF66" s="544"/>
      <c r="EG66" s="544"/>
      <c r="EH66" s="544"/>
      <c r="EI66" s="544"/>
      <c r="EJ66" s="544"/>
      <c r="EK66" s="544"/>
      <c r="EL66" s="544"/>
      <c r="EM66" s="544"/>
      <c r="EN66" s="544"/>
      <c r="EO66" s="544"/>
      <c r="EP66" s="544"/>
      <c r="EQ66" s="544"/>
      <c r="ER66" s="544"/>
      <c r="ES66" s="544"/>
      <c r="ET66" s="544"/>
      <c r="EU66" s="544"/>
      <c r="EV66" s="544"/>
      <c r="EW66" s="544"/>
      <c r="EX66" s="544"/>
      <c r="EY66" s="544"/>
      <c r="EZ66" s="544"/>
      <c r="FA66" s="544"/>
      <c r="FB66" s="544"/>
      <c r="FC66" s="544"/>
      <c r="FD66" s="544"/>
      <c r="FE66" s="544"/>
      <c r="FF66" s="544"/>
      <c r="FG66" s="544"/>
      <c r="FH66" s="544"/>
      <c r="FI66" s="544"/>
      <c r="FJ66" s="544"/>
      <c r="FK66" s="544"/>
      <c r="FL66" s="544"/>
      <c r="FM66" s="544"/>
      <c r="FN66" s="544"/>
      <c r="FO66" s="544"/>
      <c r="FP66" s="544"/>
      <c r="FQ66" s="544"/>
      <c r="FR66" s="544"/>
      <c r="FS66" s="544"/>
      <c r="FT66" s="544"/>
      <c r="FU66" s="544"/>
      <c r="FV66" s="544"/>
      <c r="FW66" s="544"/>
      <c r="FX66" s="544"/>
      <c r="FY66" s="544"/>
      <c r="FZ66" s="544"/>
      <c r="GA66" s="544"/>
      <c r="GB66" s="544"/>
      <c r="GC66" s="544"/>
      <c r="GD66" s="544"/>
      <c r="GE66" s="544"/>
      <c r="GF66" s="544"/>
      <c r="GG66" s="544"/>
      <c r="GH66" s="544"/>
      <c r="GI66" s="544"/>
      <c r="GJ66" s="544"/>
      <c r="GK66" s="544"/>
      <c r="GL66" s="544"/>
      <c r="GM66" s="544"/>
      <c r="GN66" s="544"/>
      <c r="GO66" s="544"/>
      <c r="GP66" s="544"/>
      <c r="GQ66" s="544"/>
      <c r="GR66" s="544"/>
      <c r="GS66" s="544"/>
      <c r="GT66" s="544"/>
      <c r="GU66" s="544"/>
      <c r="GV66" s="544"/>
      <c r="GW66" s="544"/>
      <c r="GX66" s="544"/>
      <c r="GY66" s="544"/>
      <c r="GZ66" s="544"/>
      <c r="HA66" s="544"/>
      <c r="HB66" s="544"/>
      <c r="HC66" s="544"/>
      <c r="HD66" s="544"/>
      <c r="HE66" s="544"/>
      <c r="HF66" s="544"/>
      <c r="HG66" s="544"/>
      <c r="HH66" s="544"/>
      <c r="HI66" s="544"/>
      <c r="HJ66" s="544"/>
      <c r="HK66" s="544"/>
      <c r="HL66" s="544"/>
      <c r="HM66" s="544"/>
      <c r="HN66" s="544"/>
      <c r="HO66" s="544"/>
      <c r="HP66" s="544"/>
      <c r="HQ66" s="544"/>
      <c r="HR66" s="544"/>
      <c r="HS66" s="544"/>
      <c r="HT66" s="544"/>
      <c r="HU66" s="544"/>
      <c r="HV66" s="544"/>
      <c r="HW66" s="544"/>
      <c r="HX66" s="544"/>
      <c r="HY66" s="544"/>
      <c r="HZ66" s="544"/>
      <c r="IA66" s="544"/>
      <c r="IB66" s="544"/>
      <c r="IC66" s="544"/>
      <c r="ID66" s="544"/>
      <c r="IE66" s="544"/>
      <c r="IF66" s="544"/>
      <c r="IG66" s="544"/>
      <c r="IH66" s="544"/>
      <c r="II66" s="544"/>
      <c r="IJ66" s="544"/>
      <c r="IK66" s="544"/>
      <c r="IL66" s="544"/>
      <c r="IM66" s="544"/>
      <c r="IN66" s="544"/>
      <c r="IO66" s="544"/>
      <c r="IP66" s="544"/>
      <c r="IQ66" s="544"/>
      <c r="IR66" s="544"/>
      <c r="IS66" s="544"/>
    </row>
    <row r="67" spans="1:253" s="545" customFormat="1" ht="24">
      <c r="A67" s="440" t="s">
        <v>1944</v>
      </c>
      <c r="B67" s="421">
        <f>'Sources and Uses Budget'!$C66</f>
        <v>0</v>
      </c>
      <c r="C67" s="421">
        <f>'Sources and Uses Budget'!$C66</f>
        <v>0</v>
      </c>
      <c r="D67" s="425"/>
      <c r="E67" s="423"/>
      <c r="F67" s="422"/>
      <c r="G67" s="549"/>
      <c r="H67" s="544"/>
      <c r="I67" s="544"/>
      <c r="J67" s="544"/>
      <c r="K67" s="544"/>
      <c r="L67" s="544"/>
      <c r="M67" s="544"/>
      <c r="N67" s="544"/>
      <c r="O67" s="544"/>
      <c r="P67" s="544"/>
      <c r="Q67" s="544"/>
      <c r="R67" s="544"/>
      <c r="S67" s="544"/>
      <c r="T67" s="544"/>
      <c r="U67" s="544"/>
      <c r="V67" s="544"/>
      <c r="W67" s="544"/>
      <c r="X67" s="544"/>
      <c r="Y67" s="544"/>
      <c r="Z67" s="544"/>
      <c r="AA67" s="544"/>
      <c r="AB67" s="544"/>
      <c r="AC67" s="544"/>
      <c r="AD67" s="544"/>
      <c r="AE67" s="544"/>
      <c r="AF67" s="544"/>
      <c r="AG67" s="544"/>
      <c r="AH67" s="544"/>
      <c r="AI67" s="544"/>
      <c r="AJ67" s="544"/>
      <c r="AK67" s="544"/>
      <c r="AL67" s="544"/>
      <c r="AM67" s="544"/>
      <c r="AN67" s="544"/>
      <c r="AO67" s="544"/>
      <c r="AP67" s="544"/>
      <c r="AQ67" s="544"/>
      <c r="AR67" s="544"/>
      <c r="AS67" s="544"/>
      <c r="AT67" s="544"/>
      <c r="AU67" s="544"/>
      <c r="AV67" s="544"/>
      <c r="AW67" s="544"/>
      <c r="AX67" s="544"/>
      <c r="AY67" s="544"/>
      <c r="AZ67" s="544"/>
      <c r="BA67" s="544"/>
      <c r="BB67" s="544"/>
      <c r="BC67" s="544"/>
      <c r="BD67" s="544"/>
      <c r="BE67" s="544"/>
      <c r="BF67" s="544"/>
      <c r="BG67" s="544"/>
      <c r="BH67" s="544"/>
      <c r="BI67" s="544"/>
      <c r="BJ67" s="544"/>
      <c r="BK67" s="544"/>
      <c r="BL67" s="544"/>
      <c r="BM67" s="544"/>
      <c r="BN67" s="544"/>
      <c r="BO67" s="544"/>
      <c r="BP67" s="544"/>
      <c r="BQ67" s="544"/>
      <c r="BR67" s="544"/>
      <c r="BS67" s="544"/>
      <c r="BT67" s="544"/>
      <c r="BU67" s="544"/>
      <c r="BV67" s="544"/>
      <c r="BW67" s="544"/>
      <c r="BX67" s="544"/>
      <c r="BY67" s="544"/>
      <c r="BZ67" s="544"/>
      <c r="CA67" s="544"/>
      <c r="CB67" s="544"/>
      <c r="CC67" s="544"/>
      <c r="CD67" s="544"/>
      <c r="CE67" s="544"/>
      <c r="CF67" s="544"/>
      <c r="CG67" s="544"/>
      <c r="CH67" s="544"/>
      <c r="CI67" s="544"/>
      <c r="CJ67" s="544"/>
      <c r="CK67" s="544"/>
      <c r="CL67" s="544"/>
      <c r="CM67" s="544"/>
      <c r="CN67" s="544"/>
      <c r="CO67" s="544"/>
      <c r="CP67" s="544"/>
      <c r="CQ67" s="544"/>
      <c r="CR67" s="544"/>
      <c r="CS67" s="544"/>
      <c r="CT67" s="544"/>
      <c r="CU67" s="544"/>
      <c r="CV67" s="544"/>
      <c r="CW67" s="544"/>
      <c r="CX67" s="544"/>
      <c r="CY67" s="544"/>
      <c r="CZ67" s="544"/>
      <c r="DA67" s="544"/>
      <c r="DB67" s="544"/>
      <c r="DC67" s="544"/>
      <c r="DD67" s="544"/>
      <c r="DE67" s="544"/>
      <c r="DF67" s="544"/>
      <c r="DG67" s="544"/>
      <c r="DH67" s="544"/>
      <c r="DI67" s="544"/>
      <c r="DJ67" s="544"/>
      <c r="DK67" s="544"/>
      <c r="DL67" s="544"/>
      <c r="DM67" s="544"/>
      <c r="DN67" s="544"/>
      <c r="DO67" s="544"/>
      <c r="DP67" s="544"/>
      <c r="DQ67" s="544"/>
      <c r="DR67" s="544"/>
      <c r="DS67" s="544"/>
      <c r="DT67" s="544"/>
      <c r="DU67" s="544"/>
      <c r="DV67" s="544"/>
      <c r="DW67" s="544"/>
      <c r="DX67" s="544"/>
      <c r="DY67" s="544"/>
      <c r="DZ67" s="544"/>
      <c r="EA67" s="544"/>
      <c r="EB67" s="544"/>
      <c r="EC67" s="544"/>
      <c r="ED67" s="544"/>
      <c r="EE67" s="544"/>
      <c r="EF67" s="544"/>
      <c r="EG67" s="544"/>
      <c r="EH67" s="544"/>
      <c r="EI67" s="544"/>
      <c r="EJ67" s="544"/>
      <c r="EK67" s="544"/>
      <c r="EL67" s="544"/>
      <c r="EM67" s="544"/>
      <c r="EN67" s="544"/>
      <c r="EO67" s="544"/>
      <c r="EP67" s="544"/>
      <c r="EQ67" s="544"/>
      <c r="ER67" s="544"/>
      <c r="ES67" s="544"/>
      <c r="ET67" s="544"/>
      <c r="EU67" s="544"/>
      <c r="EV67" s="544"/>
      <c r="EW67" s="544"/>
      <c r="EX67" s="544"/>
      <c r="EY67" s="544"/>
      <c r="EZ67" s="544"/>
      <c r="FA67" s="544"/>
      <c r="FB67" s="544"/>
      <c r="FC67" s="544"/>
      <c r="FD67" s="544"/>
      <c r="FE67" s="544"/>
      <c r="FF67" s="544"/>
      <c r="FG67" s="544"/>
      <c r="FH67" s="544"/>
      <c r="FI67" s="544"/>
      <c r="FJ67" s="544"/>
      <c r="FK67" s="544"/>
      <c r="FL67" s="544"/>
      <c r="FM67" s="544"/>
      <c r="FN67" s="544"/>
      <c r="FO67" s="544"/>
      <c r="FP67" s="544"/>
      <c r="FQ67" s="544"/>
      <c r="FR67" s="544"/>
      <c r="FS67" s="544"/>
      <c r="FT67" s="544"/>
      <c r="FU67" s="544"/>
      <c r="FV67" s="544"/>
      <c r="FW67" s="544"/>
      <c r="FX67" s="544"/>
      <c r="FY67" s="544"/>
      <c r="FZ67" s="544"/>
      <c r="GA67" s="544"/>
      <c r="GB67" s="544"/>
      <c r="GC67" s="544"/>
      <c r="GD67" s="544"/>
      <c r="GE67" s="544"/>
      <c r="GF67" s="544"/>
      <c r="GG67" s="544"/>
      <c r="GH67" s="544"/>
      <c r="GI67" s="544"/>
      <c r="GJ67" s="544"/>
      <c r="GK67" s="544"/>
      <c r="GL67" s="544"/>
      <c r="GM67" s="544"/>
      <c r="GN67" s="544"/>
      <c r="GO67" s="544"/>
      <c r="GP67" s="544"/>
      <c r="GQ67" s="544"/>
      <c r="GR67" s="544"/>
      <c r="GS67" s="544"/>
      <c r="GT67" s="544"/>
      <c r="GU67" s="544"/>
      <c r="GV67" s="544"/>
      <c r="GW67" s="544"/>
      <c r="GX67" s="544"/>
      <c r="GY67" s="544"/>
      <c r="GZ67" s="544"/>
      <c r="HA67" s="544"/>
      <c r="HB67" s="544"/>
      <c r="HC67" s="544"/>
      <c r="HD67" s="544"/>
      <c r="HE67" s="544"/>
      <c r="HF67" s="544"/>
      <c r="HG67" s="544"/>
      <c r="HH67" s="544"/>
      <c r="HI67" s="544"/>
      <c r="HJ67" s="544"/>
      <c r="HK67" s="544"/>
      <c r="HL67" s="544"/>
      <c r="HM67" s="544"/>
      <c r="HN67" s="544"/>
      <c r="HO67" s="544"/>
      <c r="HP67" s="544"/>
      <c r="HQ67" s="544"/>
      <c r="HR67" s="544"/>
      <c r="HS67" s="544"/>
      <c r="HT67" s="544"/>
      <c r="HU67" s="544"/>
      <c r="HV67" s="544"/>
      <c r="HW67" s="544"/>
      <c r="HX67" s="544"/>
      <c r="HY67" s="544"/>
      <c r="HZ67" s="544"/>
      <c r="IA67" s="544"/>
      <c r="IB67" s="544"/>
      <c r="IC67" s="544"/>
      <c r="ID67" s="544"/>
      <c r="IE67" s="544"/>
      <c r="IF67" s="544"/>
      <c r="IG67" s="544"/>
      <c r="IH67" s="544"/>
      <c r="II67" s="544"/>
      <c r="IJ67" s="544"/>
      <c r="IK67" s="544"/>
      <c r="IL67" s="544"/>
      <c r="IM67" s="544"/>
      <c r="IN67" s="544"/>
      <c r="IO67" s="544"/>
      <c r="IP67" s="544"/>
      <c r="IQ67" s="544"/>
      <c r="IR67" s="544"/>
      <c r="IS67" s="544"/>
    </row>
    <row r="68" spans="1:253" s="545" customFormat="1" ht="24">
      <c r="A68" s="440" t="s">
        <v>1945</v>
      </c>
      <c r="B68" s="421">
        <f>'Sources and Uses Budget'!$C67</f>
        <v>0</v>
      </c>
      <c r="C68" s="421">
        <f>'Sources and Uses Budget'!$C67</f>
        <v>0</v>
      </c>
      <c r="D68" s="425"/>
      <c r="E68" s="423"/>
      <c r="F68" s="422"/>
      <c r="G68" s="549"/>
      <c r="H68" s="544"/>
      <c r="I68" s="544"/>
      <c r="J68" s="544"/>
      <c r="K68" s="544"/>
      <c r="L68" s="544"/>
      <c r="M68" s="544"/>
      <c r="N68" s="544"/>
      <c r="O68" s="544"/>
      <c r="P68" s="544"/>
      <c r="Q68" s="544"/>
      <c r="R68" s="544"/>
      <c r="S68" s="544"/>
      <c r="T68" s="544"/>
      <c r="U68" s="544"/>
      <c r="V68" s="544"/>
      <c r="W68" s="544"/>
      <c r="X68" s="544"/>
      <c r="Y68" s="544"/>
      <c r="Z68" s="544"/>
      <c r="AA68" s="544"/>
      <c r="AB68" s="544"/>
      <c r="AC68" s="544"/>
      <c r="AD68" s="544"/>
      <c r="AE68" s="544"/>
      <c r="AF68" s="544"/>
      <c r="AG68" s="544"/>
      <c r="AH68" s="544"/>
      <c r="AI68" s="544"/>
      <c r="AJ68" s="544"/>
      <c r="AK68" s="544"/>
      <c r="AL68" s="544"/>
      <c r="AM68" s="544"/>
      <c r="AN68" s="544"/>
      <c r="AO68" s="544"/>
      <c r="AP68" s="544"/>
      <c r="AQ68" s="544"/>
      <c r="AR68" s="544"/>
      <c r="AS68" s="544"/>
      <c r="AT68" s="544"/>
      <c r="AU68" s="544"/>
      <c r="AV68" s="544"/>
      <c r="AW68" s="544"/>
      <c r="AX68" s="544"/>
      <c r="AY68" s="544"/>
      <c r="AZ68" s="544"/>
      <c r="BA68" s="544"/>
      <c r="BB68" s="544"/>
      <c r="BC68" s="544"/>
      <c r="BD68" s="544"/>
      <c r="BE68" s="544"/>
      <c r="BF68" s="544"/>
      <c r="BG68" s="544"/>
      <c r="BH68" s="544"/>
      <c r="BI68" s="544"/>
      <c r="BJ68" s="544"/>
      <c r="BK68" s="544"/>
      <c r="BL68" s="544"/>
      <c r="BM68" s="544"/>
      <c r="BN68" s="544"/>
      <c r="BO68" s="544"/>
      <c r="BP68" s="544"/>
      <c r="BQ68" s="544"/>
      <c r="BR68" s="544"/>
      <c r="BS68" s="544"/>
      <c r="BT68" s="544"/>
      <c r="BU68" s="544"/>
      <c r="BV68" s="544"/>
      <c r="BW68" s="544"/>
      <c r="BX68" s="544"/>
      <c r="BY68" s="544"/>
      <c r="BZ68" s="544"/>
      <c r="CA68" s="544"/>
      <c r="CB68" s="544"/>
      <c r="CC68" s="544"/>
      <c r="CD68" s="544"/>
      <c r="CE68" s="544"/>
      <c r="CF68" s="544"/>
      <c r="CG68" s="544"/>
      <c r="CH68" s="544"/>
      <c r="CI68" s="544"/>
      <c r="CJ68" s="544"/>
      <c r="CK68" s="544"/>
      <c r="CL68" s="544"/>
      <c r="CM68" s="544"/>
      <c r="CN68" s="544"/>
      <c r="CO68" s="544"/>
      <c r="CP68" s="544"/>
      <c r="CQ68" s="544"/>
      <c r="CR68" s="544"/>
      <c r="CS68" s="544"/>
      <c r="CT68" s="544"/>
      <c r="CU68" s="544"/>
      <c r="CV68" s="544"/>
      <c r="CW68" s="544"/>
      <c r="CX68" s="544"/>
      <c r="CY68" s="544"/>
      <c r="CZ68" s="544"/>
      <c r="DA68" s="544"/>
      <c r="DB68" s="544"/>
      <c r="DC68" s="544"/>
      <c r="DD68" s="544"/>
      <c r="DE68" s="544"/>
      <c r="DF68" s="544"/>
      <c r="DG68" s="544"/>
      <c r="DH68" s="544"/>
      <c r="DI68" s="544"/>
      <c r="DJ68" s="544"/>
      <c r="DK68" s="544"/>
      <c r="DL68" s="544"/>
      <c r="DM68" s="544"/>
      <c r="DN68" s="544"/>
      <c r="DO68" s="544"/>
      <c r="DP68" s="544"/>
      <c r="DQ68" s="544"/>
      <c r="DR68" s="544"/>
      <c r="DS68" s="544"/>
      <c r="DT68" s="544"/>
      <c r="DU68" s="544"/>
      <c r="DV68" s="544"/>
      <c r="DW68" s="544"/>
      <c r="DX68" s="544"/>
      <c r="DY68" s="544"/>
      <c r="DZ68" s="544"/>
      <c r="EA68" s="544"/>
      <c r="EB68" s="544"/>
      <c r="EC68" s="544"/>
      <c r="ED68" s="544"/>
      <c r="EE68" s="544"/>
      <c r="EF68" s="544"/>
      <c r="EG68" s="544"/>
      <c r="EH68" s="544"/>
      <c r="EI68" s="544"/>
      <c r="EJ68" s="544"/>
      <c r="EK68" s="544"/>
      <c r="EL68" s="544"/>
      <c r="EM68" s="544"/>
      <c r="EN68" s="544"/>
      <c r="EO68" s="544"/>
      <c r="EP68" s="544"/>
      <c r="EQ68" s="544"/>
      <c r="ER68" s="544"/>
      <c r="ES68" s="544"/>
      <c r="ET68" s="544"/>
      <c r="EU68" s="544"/>
      <c r="EV68" s="544"/>
      <c r="EW68" s="544"/>
      <c r="EX68" s="544"/>
      <c r="EY68" s="544"/>
      <c r="EZ68" s="544"/>
      <c r="FA68" s="544"/>
      <c r="FB68" s="544"/>
      <c r="FC68" s="544"/>
      <c r="FD68" s="544"/>
      <c r="FE68" s="544"/>
      <c r="FF68" s="544"/>
      <c r="FG68" s="544"/>
      <c r="FH68" s="544"/>
      <c r="FI68" s="544"/>
      <c r="FJ68" s="544"/>
      <c r="FK68" s="544"/>
      <c r="FL68" s="544"/>
      <c r="FM68" s="544"/>
      <c r="FN68" s="544"/>
      <c r="FO68" s="544"/>
      <c r="FP68" s="544"/>
      <c r="FQ68" s="544"/>
      <c r="FR68" s="544"/>
      <c r="FS68" s="544"/>
      <c r="FT68" s="544"/>
      <c r="FU68" s="544"/>
      <c r="FV68" s="544"/>
      <c r="FW68" s="544"/>
      <c r="FX68" s="544"/>
      <c r="FY68" s="544"/>
      <c r="FZ68" s="544"/>
      <c r="GA68" s="544"/>
      <c r="GB68" s="544"/>
      <c r="GC68" s="544"/>
      <c r="GD68" s="544"/>
      <c r="GE68" s="544"/>
      <c r="GF68" s="544"/>
      <c r="GG68" s="544"/>
      <c r="GH68" s="544"/>
      <c r="GI68" s="544"/>
      <c r="GJ68" s="544"/>
      <c r="GK68" s="544"/>
      <c r="GL68" s="544"/>
      <c r="GM68" s="544"/>
      <c r="GN68" s="544"/>
      <c r="GO68" s="544"/>
      <c r="GP68" s="544"/>
      <c r="GQ68" s="544"/>
      <c r="GR68" s="544"/>
      <c r="GS68" s="544"/>
      <c r="GT68" s="544"/>
      <c r="GU68" s="544"/>
      <c r="GV68" s="544"/>
      <c r="GW68" s="544"/>
      <c r="GX68" s="544"/>
      <c r="GY68" s="544"/>
      <c r="GZ68" s="544"/>
      <c r="HA68" s="544"/>
      <c r="HB68" s="544"/>
      <c r="HC68" s="544"/>
      <c r="HD68" s="544"/>
      <c r="HE68" s="544"/>
      <c r="HF68" s="544"/>
      <c r="HG68" s="544"/>
      <c r="HH68" s="544"/>
      <c r="HI68" s="544"/>
      <c r="HJ68" s="544"/>
      <c r="HK68" s="544"/>
      <c r="HL68" s="544"/>
      <c r="HM68" s="544"/>
      <c r="HN68" s="544"/>
      <c r="HO68" s="544"/>
      <c r="HP68" s="544"/>
      <c r="HQ68" s="544"/>
      <c r="HR68" s="544"/>
      <c r="HS68" s="544"/>
      <c r="HT68" s="544"/>
      <c r="HU68" s="544"/>
      <c r="HV68" s="544"/>
      <c r="HW68" s="544"/>
      <c r="HX68" s="544"/>
      <c r="HY68" s="544"/>
      <c r="HZ68" s="544"/>
      <c r="IA68" s="544"/>
      <c r="IB68" s="544"/>
      <c r="IC68" s="544"/>
      <c r="ID68" s="544"/>
      <c r="IE68" s="544"/>
      <c r="IF68" s="544"/>
      <c r="IG68" s="544"/>
      <c r="IH68" s="544"/>
      <c r="II68" s="544"/>
      <c r="IJ68" s="544"/>
      <c r="IK68" s="544"/>
      <c r="IL68" s="544"/>
      <c r="IM68" s="544"/>
      <c r="IN68" s="544"/>
      <c r="IO68" s="544"/>
      <c r="IP68" s="544"/>
      <c r="IQ68" s="544"/>
      <c r="IR68" s="544"/>
      <c r="IS68" s="544"/>
    </row>
    <row r="69" spans="1:253" s="545" customFormat="1">
      <c r="A69" s="440" t="s">
        <v>1951</v>
      </c>
      <c r="B69" s="421">
        <f>'Sources and Uses Budget'!$C68</f>
        <v>0</v>
      </c>
      <c r="C69" s="421">
        <f>'Sources and Uses Budget'!$C68</f>
        <v>0</v>
      </c>
      <c r="D69" s="425"/>
      <c r="E69" s="423"/>
      <c r="F69" s="422"/>
      <c r="G69" s="549"/>
      <c r="H69" s="544"/>
      <c r="I69" s="544"/>
      <c r="J69" s="544"/>
      <c r="K69" s="544"/>
      <c r="L69" s="544"/>
      <c r="M69" s="544"/>
      <c r="N69" s="544"/>
      <c r="O69" s="544"/>
      <c r="P69" s="544"/>
      <c r="Q69" s="544"/>
      <c r="R69" s="544"/>
      <c r="S69" s="544"/>
      <c r="T69" s="544"/>
      <c r="U69" s="544"/>
      <c r="V69" s="544"/>
      <c r="W69" s="544"/>
      <c r="X69" s="544"/>
      <c r="Y69" s="544"/>
      <c r="Z69" s="544"/>
      <c r="AA69" s="544"/>
      <c r="AB69" s="544"/>
      <c r="AC69" s="544"/>
      <c r="AD69" s="544"/>
      <c r="AE69" s="544"/>
      <c r="AF69" s="544"/>
      <c r="AG69" s="544"/>
      <c r="AH69" s="544"/>
      <c r="AI69" s="544"/>
      <c r="AJ69" s="544"/>
      <c r="AK69" s="544"/>
      <c r="AL69" s="544"/>
      <c r="AM69" s="544"/>
      <c r="AN69" s="544"/>
      <c r="AO69" s="544"/>
      <c r="AP69" s="544"/>
      <c r="AQ69" s="544"/>
      <c r="AR69" s="544"/>
      <c r="AS69" s="544"/>
      <c r="AT69" s="544"/>
      <c r="AU69" s="544"/>
      <c r="AV69" s="544"/>
      <c r="AW69" s="544"/>
      <c r="AX69" s="544"/>
      <c r="AY69" s="544"/>
      <c r="AZ69" s="544"/>
      <c r="BA69" s="544"/>
      <c r="BB69" s="544"/>
      <c r="BC69" s="544"/>
      <c r="BD69" s="544"/>
      <c r="BE69" s="544"/>
      <c r="BF69" s="544"/>
      <c r="BG69" s="544"/>
      <c r="BH69" s="544"/>
      <c r="BI69" s="544"/>
      <c r="BJ69" s="544"/>
      <c r="BK69" s="544"/>
      <c r="BL69" s="544"/>
      <c r="BM69" s="544"/>
      <c r="BN69" s="544"/>
      <c r="BO69" s="544"/>
      <c r="BP69" s="544"/>
      <c r="BQ69" s="544"/>
      <c r="BR69" s="544"/>
      <c r="BS69" s="544"/>
      <c r="BT69" s="544"/>
      <c r="BU69" s="544"/>
      <c r="BV69" s="544"/>
      <c r="BW69" s="544"/>
      <c r="BX69" s="544"/>
      <c r="BY69" s="544"/>
      <c r="BZ69" s="544"/>
      <c r="CA69" s="544"/>
      <c r="CB69" s="544"/>
      <c r="CC69" s="544"/>
      <c r="CD69" s="544"/>
      <c r="CE69" s="544"/>
      <c r="CF69" s="544"/>
      <c r="CG69" s="544"/>
      <c r="CH69" s="544"/>
      <c r="CI69" s="544"/>
      <c r="CJ69" s="544"/>
      <c r="CK69" s="544"/>
      <c r="CL69" s="544"/>
      <c r="CM69" s="544"/>
      <c r="CN69" s="544"/>
      <c r="CO69" s="544"/>
      <c r="CP69" s="544"/>
      <c r="CQ69" s="544"/>
      <c r="CR69" s="544"/>
      <c r="CS69" s="544"/>
      <c r="CT69" s="544"/>
      <c r="CU69" s="544"/>
      <c r="CV69" s="544"/>
      <c r="CW69" s="544"/>
      <c r="CX69" s="544"/>
      <c r="CY69" s="544"/>
      <c r="CZ69" s="544"/>
      <c r="DA69" s="544"/>
      <c r="DB69" s="544"/>
      <c r="DC69" s="544"/>
      <c r="DD69" s="544"/>
      <c r="DE69" s="544"/>
      <c r="DF69" s="544"/>
      <c r="DG69" s="544"/>
      <c r="DH69" s="544"/>
      <c r="DI69" s="544"/>
      <c r="DJ69" s="544"/>
      <c r="DK69" s="544"/>
      <c r="DL69" s="544"/>
      <c r="DM69" s="544"/>
      <c r="DN69" s="544"/>
      <c r="DO69" s="544"/>
      <c r="DP69" s="544"/>
      <c r="DQ69" s="544"/>
      <c r="DR69" s="544"/>
      <c r="DS69" s="544"/>
      <c r="DT69" s="544"/>
      <c r="DU69" s="544"/>
      <c r="DV69" s="544"/>
      <c r="DW69" s="544"/>
      <c r="DX69" s="544"/>
      <c r="DY69" s="544"/>
      <c r="DZ69" s="544"/>
      <c r="EA69" s="544"/>
      <c r="EB69" s="544"/>
      <c r="EC69" s="544"/>
      <c r="ED69" s="544"/>
      <c r="EE69" s="544"/>
      <c r="EF69" s="544"/>
      <c r="EG69" s="544"/>
      <c r="EH69" s="544"/>
      <c r="EI69" s="544"/>
      <c r="EJ69" s="544"/>
      <c r="EK69" s="544"/>
      <c r="EL69" s="544"/>
      <c r="EM69" s="544"/>
      <c r="EN69" s="544"/>
      <c r="EO69" s="544"/>
      <c r="EP69" s="544"/>
      <c r="EQ69" s="544"/>
      <c r="ER69" s="544"/>
      <c r="ES69" s="544"/>
      <c r="ET69" s="544"/>
      <c r="EU69" s="544"/>
      <c r="EV69" s="544"/>
      <c r="EW69" s="544"/>
      <c r="EX69" s="544"/>
      <c r="EY69" s="544"/>
      <c r="EZ69" s="544"/>
      <c r="FA69" s="544"/>
      <c r="FB69" s="544"/>
      <c r="FC69" s="544"/>
      <c r="FD69" s="544"/>
      <c r="FE69" s="544"/>
      <c r="FF69" s="544"/>
      <c r="FG69" s="544"/>
      <c r="FH69" s="544"/>
      <c r="FI69" s="544"/>
      <c r="FJ69" s="544"/>
      <c r="FK69" s="544"/>
      <c r="FL69" s="544"/>
      <c r="FM69" s="544"/>
      <c r="FN69" s="544"/>
      <c r="FO69" s="544"/>
      <c r="FP69" s="544"/>
      <c r="FQ69" s="544"/>
      <c r="FR69" s="544"/>
      <c r="FS69" s="544"/>
      <c r="FT69" s="544"/>
      <c r="FU69" s="544"/>
      <c r="FV69" s="544"/>
      <c r="FW69" s="544"/>
      <c r="FX69" s="544"/>
      <c r="FY69" s="544"/>
      <c r="FZ69" s="544"/>
      <c r="GA69" s="544"/>
      <c r="GB69" s="544"/>
      <c r="GC69" s="544"/>
      <c r="GD69" s="544"/>
      <c r="GE69" s="544"/>
      <c r="GF69" s="544"/>
      <c r="GG69" s="544"/>
      <c r="GH69" s="544"/>
      <c r="GI69" s="544"/>
      <c r="GJ69" s="544"/>
      <c r="GK69" s="544"/>
      <c r="GL69" s="544"/>
      <c r="GM69" s="544"/>
      <c r="GN69" s="544"/>
      <c r="GO69" s="544"/>
      <c r="GP69" s="544"/>
      <c r="GQ69" s="544"/>
      <c r="GR69" s="544"/>
      <c r="GS69" s="544"/>
      <c r="GT69" s="544"/>
      <c r="GU69" s="544"/>
      <c r="GV69" s="544"/>
      <c r="GW69" s="544"/>
      <c r="GX69" s="544"/>
      <c r="GY69" s="544"/>
      <c r="GZ69" s="544"/>
      <c r="HA69" s="544"/>
      <c r="HB69" s="544"/>
      <c r="HC69" s="544"/>
      <c r="HD69" s="544"/>
      <c r="HE69" s="544"/>
      <c r="HF69" s="544"/>
      <c r="HG69" s="544"/>
      <c r="HH69" s="544"/>
      <c r="HI69" s="544"/>
      <c r="HJ69" s="544"/>
      <c r="HK69" s="544"/>
      <c r="HL69" s="544"/>
      <c r="HM69" s="544"/>
      <c r="HN69" s="544"/>
      <c r="HO69" s="544"/>
      <c r="HP69" s="544"/>
      <c r="HQ69" s="544"/>
      <c r="HR69" s="544"/>
      <c r="HS69" s="544"/>
      <c r="HT69" s="544"/>
      <c r="HU69" s="544"/>
      <c r="HV69" s="544"/>
      <c r="HW69" s="544"/>
      <c r="HX69" s="544"/>
      <c r="HY69" s="544"/>
      <c r="HZ69" s="544"/>
      <c r="IA69" s="544"/>
      <c r="IB69" s="544"/>
      <c r="IC69" s="544"/>
      <c r="ID69" s="544"/>
      <c r="IE69" s="544"/>
      <c r="IF69" s="544"/>
      <c r="IG69" s="544"/>
      <c r="IH69" s="544"/>
      <c r="II69" s="544"/>
      <c r="IJ69" s="544"/>
      <c r="IK69" s="544"/>
      <c r="IL69" s="544"/>
      <c r="IM69" s="544"/>
      <c r="IN69" s="544"/>
      <c r="IO69" s="544"/>
      <c r="IP69" s="544"/>
      <c r="IQ69" s="544"/>
      <c r="IR69" s="544"/>
      <c r="IS69" s="544"/>
    </row>
    <row r="70" spans="1:253" s="545" customFormat="1" ht="24">
      <c r="A70" s="226" t="str">
        <f>'Sources and Uses Budget'!A69</f>
        <v>Other: Public Art Design &amp; HUD Sect 18 Consultant</v>
      </c>
      <c r="B70" s="421">
        <f>'Sources and Uses Budget'!$C69</f>
        <v>228000</v>
      </c>
      <c r="C70" s="421">
        <f>'Sources and Uses Budget'!$C69</f>
        <v>228000</v>
      </c>
      <c r="D70" s="425">
        <f t="shared" si="0"/>
        <v>0</v>
      </c>
      <c r="E70" s="423"/>
      <c r="F70" s="422"/>
      <c r="G70" s="549"/>
      <c r="H70" s="544"/>
      <c r="I70" s="544"/>
      <c r="J70" s="544"/>
      <c r="K70" s="544"/>
      <c r="L70" s="544"/>
      <c r="M70" s="544"/>
      <c r="N70" s="544"/>
      <c r="O70" s="544"/>
      <c r="P70" s="544"/>
      <c r="Q70" s="544"/>
      <c r="R70" s="544"/>
      <c r="S70" s="544"/>
      <c r="T70" s="544"/>
      <c r="U70" s="544"/>
      <c r="V70" s="544"/>
      <c r="W70" s="544"/>
      <c r="X70" s="544"/>
      <c r="Y70" s="544"/>
      <c r="Z70" s="544"/>
      <c r="AA70" s="544"/>
      <c r="AB70" s="544"/>
      <c r="AC70" s="544"/>
      <c r="AD70" s="544"/>
      <c r="AE70" s="544"/>
      <c r="AF70" s="544"/>
      <c r="AG70" s="544"/>
      <c r="AH70" s="544"/>
      <c r="AI70" s="544"/>
      <c r="AJ70" s="544"/>
      <c r="AK70" s="544"/>
      <c r="AL70" s="544"/>
      <c r="AM70" s="544"/>
      <c r="AN70" s="544"/>
      <c r="AO70" s="544"/>
      <c r="AP70" s="544"/>
      <c r="AQ70" s="544"/>
      <c r="AR70" s="544"/>
      <c r="AS70" s="544"/>
      <c r="AT70" s="544"/>
      <c r="AU70" s="544"/>
      <c r="AV70" s="544"/>
      <c r="AW70" s="544"/>
      <c r="AX70" s="544"/>
      <c r="AY70" s="544"/>
      <c r="AZ70" s="544"/>
      <c r="BA70" s="544"/>
      <c r="BB70" s="544"/>
      <c r="BC70" s="544"/>
      <c r="BD70" s="544"/>
      <c r="BE70" s="544"/>
      <c r="BF70" s="544"/>
      <c r="BG70" s="544"/>
      <c r="BH70" s="544"/>
      <c r="BI70" s="544"/>
      <c r="BJ70" s="544"/>
      <c r="BK70" s="544"/>
      <c r="BL70" s="544"/>
      <c r="BM70" s="544"/>
      <c r="BN70" s="544"/>
      <c r="BO70" s="544"/>
      <c r="BP70" s="544"/>
      <c r="BQ70" s="544"/>
      <c r="BR70" s="544"/>
      <c r="BS70" s="544"/>
      <c r="BT70" s="544"/>
      <c r="BU70" s="544"/>
      <c r="BV70" s="544"/>
      <c r="BW70" s="544"/>
      <c r="BX70" s="544"/>
      <c r="BY70" s="544"/>
      <c r="BZ70" s="544"/>
      <c r="CA70" s="544"/>
      <c r="CB70" s="544"/>
      <c r="CC70" s="544"/>
      <c r="CD70" s="544"/>
      <c r="CE70" s="544"/>
      <c r="CF70" s="544"/>
      <c r="CG70" s="544"/>
      <c r="CH70" s="544"/>
      <c r="CI70" s="544"/>
      <c r="CJ70" s="544"/>
      <c r="CK70" s="544"/>
      <c r="CL70" s="544"/>
      <c r="CM70" s="544"/>
      <c r="CN70" s="544"/>
      <c r="CO70" s="544"/>
      <c r="CP70" s="544"/>
      <c r="CQ70" s="544"/>
      <c r="CR70" s="544"/>
      <c r="CS70" s="544"/>
      <c r="CT70" s="544"/>
      <c r="CU70" s="544"/>
      <c r="CV70" s="544"/>
      <c r="CW70" s="544"/>
      <c r="CX70" s="544"/>
      <c r="CY70" s="544"/>
      <c r="CZ70" s="544"/>
      <c r="DA70" s="544"/>
      <c r="DB70" s="544"/>
      <c r="DC70" s="544"/>
      <c r="DD70" s="544"/>
      <c r="DE70" s="544"/>
      <c r="DF70" s="544"/>
      <c r="DG70" s="544"/>
      <c r="DH70" s="544"/>
      <c r="DI70" s="544"/>
      <c r="DJ70" s="544"/>
      <c r="DK70" s="544"/>
      <c r="DL70" s="544"/>
      <c r="DM70" s="544"/>
      <c r="DN70" s="544"/>
      <c r="DO70" s="544"/>
      <c r="DP70" s="544"/>
      <c r="DQ70" s="544"/>
      <c r="DR70" s="544"/>
      <c r="DS70" s="544"/>
      <c r="DT70" s="544"/>
      <c r="DU70" s="544"/>
      <c r="DV70" s="544"/>
      <c r="DW70" s="544"/>
      <c r="DX70" s="544"/>
      <c r="DY70" s="544"/>
      <c r="DZ70" s="544"/>
      <c r="EA70" s="544"/>
      <c r="EB70" s="544"/>
      <c r="EC70" s="544"/>
      <c r="ED70" s="544"/>
      <c r="EE70" s="544"/>
      <c r="EF70" s="544"/>
      <c r="EG70" s="544"/>
      <c r="EH70" s="544"/>
      <c r="EI70" s="544"/>
      <c r="EJ70" s="544"/>
      <c r="EK70" s="544"/>
      <c r="EL70" s="544"/>
      <c r="EM70" s="544"/>
      <c r="EN70" s="544"/>
      <c r="EO70" s="544"/>
      <c r="EP70" s="544"/>
      <c r="EQ70" s="544"/>
      <c r="ER70" s="544"/>
      <c r="ES70" s="544"/>
      <c r="ET70" s="544"/>
      <c r="EU70" s="544"/>
      <c r="EV70" s="544"/>
      <c r="EW70" s="544"/>
      <c r="EX70" s="544"/>
      <c r="EY70" s="544"/>
      <c r="EZ70" s="544"/>
      <c r="FA70" s="544"/>
      <c r="FB70" s="544"/>
      <c r="FC70" s="544"/>
      <c r="FD70" s="544"/>
      <c r="FE70" s="544"/>
      <c r="FF70" s="544"/>
      <c r="FG70" s="544"/>
      <c r="FH70" s="544"/>
      <c r="FI70" s="544"/>
      <c r="FJ70" s="544"/>
      <c r="FK70" s="544"/>
      <c r="FL70" s="544"/>
      <c r="FM70" s="544"/>
      <c r="FN70" s="544"/>
      <c r="FO70" s="544"/>
      <c r="FP70" s="544"/>
      <c r="FQ70" s="544"/>
      <c r="FR70" s="544"/>
      <c r="FS70" s="544"/>
      <c r="FT70" s="544"/>
      <c r="FU70" s="544"/>
      <c r="FV70" s="544"/>
      <c r="FW70" s="544"/>
      <c r="FX70" s="544"/>
      <c r="FY70" s="544"/>
      <c r="FZ70" s="544"/>
      <c r="GA70" s="544"/>
      <c r="GB70" s="544"/>
      <c r="GC70" s="544"/>
      <c r="GD70" s="544"/>
      <c r="GE70" s="544"/>
      <c r="GF70" s="544"/>
      <c r="GG70" s="544"/>
      <c r="GH70" s="544"/>
      <c r="GI70" s="544"/>
      <c r="GJ70" s="544"/>
      <c r="GK70" s="544"/>
      <c r="GL70" s="544"/>
      <c r="GM70" s="544"/>
      <c r="GN70" s="544"/>
      <c r="GO70" s="544"/>
      <c r="GP70" s="544"/>
      <c r="GQ70" s="544"/>
      <c r="GR70" s="544"/>
      <c r="GS70" s="544"/>
      <c r="GT70" s="544"/>
      <c r="GU70" s="544"/>
      <c r="GV70" s="544"/>
      <c r="GW70" s="544"/>
      <c r="GX70" s="544"/>
      <c r="GY70" s="544"/>
      <c r="GZ70" s="544"/>
      <c r="HA70" s="544"/>
      <c r="HB70" s="544"/>
      <c r="HC70" s="544"/>
      <c r="HD70" s="544"/>
      <c r="HE70" s="544"/>
      <c r="HF70" s="544"/>
      <c r="HG70" s="544"/>
      <c r="HH70" s="544"/>
      <c r="HI70" s="544"/>
      <c r="HJ70" s="544"/>
      <c r="HK70" s="544"/>
      <c r="HL70" s="544"/>
      <c r="HM70" s="544"/>
      <c r="HN70" s="544"/>
      <c r="HO70" s="544"/>
      <c r="HP70" s="544"/>
      <c r="HQ70" s="544"/>
      <c r="HR70" s="544"/>
      <c r="HS70" s="544"/>
      <c r="HT70" s="544"/>
      <c r="HU70" s="544"/>
      <c r="HV70" s="544"/>
      <c r="HW70" s="544"/>
      <c r="HX70" s="544"/>
      <c r="HY70" s="544"/>
      <c r="HZ70" s="544"/>
      <c r="IA70" s="544"/>
      <c r="IB70" s="544"/>
      <c r="IC70" s="544"/>
      <c r="ID70" s="544"/>
      <c r="IE70" s="544"/>
      <c r="IF70" s="544"/>
      <c r="IG70" s="544"/>
      <c r="IH70" s="544"/>
      <c r="II70" s="544"/>
      <c r="IJ70" s="544"/>
      <c r="IK70" s="544"/>
      <c r="IL70" s="544"/>
      <c r="IM70" s="544"/>
      <c r="IN70" s="544"/>
      <c r="IO70" s="544"/>
      <c r="IP70" s="544"/>
      <c r="IQ70" s="544"/>
      <c r="IR70" s="544"/>
      <c r="IS70" s="544"/>
    </row>
    <row r="71" spans="1:253" s="545" customFormat="1">
      <c r="A71" s="219" t="s">
        <v>1948</v>
      </c>
      <c r="B71" s="425">
        <f>SUM(B66:B70)</f>
        <v>278000</v>
      </c>
      <c r="C71" s="425">
        <f>SUM(C66:C70)</f>
        <v>278000</v>
      </c>
      <c r="D71" s="425">
        <f t="shared" si="0"/>
        <v>0</v>
      </c>
      <c r="E71" s="423"/>
      <c r="F71" s="422"/>
      <c r="G71" s="549"/>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4"/>
      <c r="AF71" s="544"/>
      <c r="AG71" s="544"/>
      <c r="AH71" s="544"/>
      <c r="AI71" s="544"/>
      <c r="AJ71" s="544"/>
      <c r="AK71" s="544"/>
      <c r="AL71" s="544"/>
      <c r="AM71" s="544"/>
      <c r="AN71" s="544"/>
      <c r="AO71" s="544"/>
      <c r="AP71" s="544"/>
      <c r="AQ71" s="544"/>
      <c r="AR71" s="544"/>
      <c r="AS71" s="544"/>
      <c r="AT71" s="544"/>
      <c r="AU71" s="544"/>
      <c r="AV71" s="544"/>
      <c r="AW71" s="544"/>
      <c r="AX71" s="544"/>
      <c r="AY71" s="544"/>
      <c r="AZ71" s="544"/>
      <c r="BA71" s="544"/>
      <c r="BB71" s="544"/>
      <c r="BC71" s="544"/>
      <c r="BD71" s="544"/>
      <c r="BE71" s="544"/>
      <c r="BF71" s="544"/>
      <c r="BG71" s="544"/>
      <c r="BH71" s="544"/>
      <c r="BI71" s="544"/>
      <c r="BJ71" s="544"/>
      <c r="BK71" s="544"/>
      <c r="BL71" s="544"/>
      <c r="BM71" s="544"/>
      <c r="BN71" s="544"/>
      <c r="BO71" s="544"/>
      <c r="BP71" s="544"/>
      <c r="BQ71" s="544"/>
      <c r="BR71" s="544"/>
      <c r="BS71" s="544"/>
      <c r="BT71" s="544"/>
      <c r="BU71" s="544"/>
      <c r="BV71" s="544"/>
      <c r="BW71" s="544"/>
      <c r="BX71" s="544"/>
      <c r="BY71" s="544"/>
      <c r="BZ71" s="544"/>
      <c r="CA71" s="544"/>
      <c r="CB71" s="544"/>
      <c r="CC71" s="544"/>
      <c r="CD71" s="544"/>
      <c r="CE71" s="544"/>
      <c r="CF71" s="544"/>
      <c r="CG71" s="544"/>
      <c r="CH71" s="544"/>
      <c r="CI71" s="544"/>
      <c r="CJ71" s="544"/>
      <c r="CK71" s="544"/>
      <c r="CL71" s="544"/>
      <c r="CM71" s="544"/>
      <c r="CN71" s="544"/>
      <c r="CO71" s="544"/>
      <c r="CP71" s="544"/>
      <c r="CQ71" s="544"/>
      <c r="CR71" s="544"/>
      <c r="CS71" s="544"/>
      <c r="CT71" s="544"/>
      <c r="CU71" s="544"/>
      <c r="CV71" s="544"/>
      <c r="CW71" s="544"/>
      <c r="CX71" s="544"/>
      <c r="CY71" s="544"/>
      <c r="CZ71" s="544"/>
      <c r="DA71" s="544"/>
      <c r="DB71" s="544"/>
      <c r="DC71" s="544"/>
      <c r="DD71" s="544"/>
      <c r="DE71" s="544"/>
      <c r="DF71" s="544"/>
      <c r="DG71" s="544"/>
      <c r="DH71" s="544"/>
      <c r="DI71" s="544"/>
      <c r="DJ71" s="544"/>
      <c r="DK71" s="544"/>
      <c r="DL71" s="544"/>
      <c r="DM71" s="544"/>
      <c r="DN71" s="544"/>
      <c r="DO71" s="544"/>
      <c r="DP71" s="544"/>
      <c r="DQ71" s="544"/>
      <c r="DR71" s="544"/>
      <c r="DS71" s="544"/>
      <c r="DT71" s="544"/>
      <c r="DU71" s="544"/>
      <c r="DV71" s="544"/>
      <c r="DW71" s="544"/>
      <c r="DX71" s="544"/>
      <c r="DY71" s="544"/>
      <c r="DZ71" s="544"/>
      <c r="EA71" s="544"/>
      <c r="EB71" s="544"/>
      <c r="EC71" s="544"/>
      <c r="ED71" s="544"/>
      <c r="EE71" s="544"/>
      <c r="EF71" s="544"/>
      <c r="EG71" s="544"/>
      <c r="EH71" s="544"/>
      <c r="EI71" s="544"/>
      <c r="EJ71" s="544"/>
      <c r="EK71" s="544"/>
      <c r="EL71" s="544"/>
      <c r="EM71" s="544"/>
      <c r="EN71" s="544"/>
      <c r="EO71" s="544"/>
      <c r="EP71" s="544"/>
      <c r="EQ71" s="544"/>
      <c r="ER71" s="544"/>
      <c r="ES71" s="544"/>
      <c r="ET71" s="544"/>
      <c r="EU71" s="544"/>
      <c r="EV71" s="544"/>
      <c r="EW71" s="544"/>
      <c r="EX71" s="544"/>
      <c r="EY71" s="544"/>
      <c r="EZ71" s="544"/>
      <c r="FA71" s="544"/>
      <c r="FB71" s="544"/>
      <c r="FC71" s="544"/>
      <c r="FD71" s="544"/>
      <c r="FE71" s="544"/>
      <c r="FF71" s="544"/>
      <c r="FG71" s="544"/>
      <c r="FH71" s="544"/>
      <c r="FI71" s="544"/>
      <c r="FJ71" s="544"/>
      <c r="FK71" s="544"/>
      <c r="FL71" s="544"/>
      <c r="FM71" s="544"/>
      <c r="FN71" s="544"/>
      <c r="FO71" s="544"/>
      <c r="FP71" s="544"/>
      <c r="FQ71" s="544"/>
      <c r="FR71" s="544"/>
      <c r="FS71" s="544"/>
      <c r="FT71" s="544"/>
      <c r="FU71" s="544"/>
      <c r="FV71" s="544"/>
      <c r="FW71" s="544"/>
      <c r="FX71" s="544"/>
      <c r="FY71" s="544"/>
      <c r="FZ71" s="544"/>
      <c r="GA71" s="544"/>
      <c r="GB71" s="544"/>
      <c r="GC71" s="544"/>
      <c r="GD71" s="544"/>
      <c r="GE71" s="544"/>
      <c r="GF71" s="544"/>
      <c r="GG71" s="544"/>
      <c r="GH71" s="544"/>
      <c r="GI71" s="544"/>
      <c r="GJ71" s="544"/>
      <c r="GK71" s="544"/>
      <c r="GL71" s="544"/>
      <c r="GM71" s="544"/>
      <c r="GN71" s="544"/>
      <c r="GO71" s="544"/>
      <c r="GP71" s="544"/>
      <c r="GQ71" s="544"/>
      <c r="GR71" s="544"/>
      <c r="GS71" s="544"/>
      <c r="GT71" s="544"/>
      <c r="GU71" s="544"/>
      <c r="GV71" s="544"/>
      <c r="GW71" s="544"/>
      <c r="GX71" s="544"/>
      <c r="GY71" s="544"/>
      <c r="GZ71" s="544"/>
      <c r="HA71" s="544"/>
      <c r="HB71" s="544"/>
      <c r="HC71" s="544"/>
      <c r="HD71" s="544"/>
      <c r="HE71" s="544"/>
      <c r="HF71" s="544"/>
      <c r="HG71" s="544"/>
      <c r="HH71" s="544"/>
      <c r="HI71" s="544"/>
      <c r="HJ71" s="544"/>
      <c r="HK71" s="544"/>
      <c r="HL71" s="544"/>
      <c r="HM71" s="544"/>
      <c r="HN71" s="544"/>
      <c r="HO71" s="544"/>
      <c r="HP71" s="544"/>
      <c r="HQ71" s="544"/>
      <c r="HR71" s="544"/>
      <c r="HS71" s="544"/>
      <c r="HT71" s="544"/>
      <c r="HU71" s="544"/>
      <c r="HV71" s="544"/>
      <c r="HW71" s="544"/>
      <c r="HX71" s="544"/>
      <c r="HY71" s="544"/>
      <c r="HZ71" s="544"/>
      <c r="IA71" s="544"/>
      <c r="IB71" s="544"/>
      <c r="IC71" s="544"/>
      <c r="ID71" s="544"/>
      <c r="IE71" s="544"/>
      <c r="IF71" s="544"/>
      <c r="IG71" s="544"/>
      <c r="IH71" s="544"/>
      <c r="II71" s="544"/>
      <c r="IJ71" s="544"/>
      <c r="IK71" s="544"/>
      <c r="IL71" s="544"/>
      <c r="IM71" s="544"/>
      <c r="IN71" s="544"/>
      <c r="IO71" s="544"/>
      <c r="IP71" s="544"/>
      <c r="IQ71" s="544"/>
      <c r="IR71" s="544"/>
      <c r="IS71" s="544"/>
    </row>
    <row r="72" spans="1:253" s="545" customFormat="1">
      <c r="A72" s="419" t="s">
        <v>637</v>
      </c>
      <c r="B72" s="419"/>
      <c r="C72" s="419"/>
      <c r="D72" s="419"/>
      <c r="E72" s="439"/>
      <c r="F72" s="419"/>
      <c r="G72" s="549"/>
      <c r="H72" s="544"/>
      <c r="I72" s="544"/>
      <c r="J72" s="544"/>
      <c r="K72" s="544"/>
      <c r="L72" s="544"/>
      <c r="M72" s="544"/>
      <c r="N72" s="544"/>
      <c r="O72" s="544"/>
      <c r="P72" s="544"/>
      <c r="Q72" s="544"/>
      <c r="R72" s="544"/>
      <c r="S72" s="544"/>
      <c r="T72" s="544"/>
      <c r="U72" s="544"/>
      <c r="V72" s="544"/>
      <c r="W72" s="544"/>
      <c r="X72" s="544"/>
      <c r="Y72" s="544"/>
      <c r="Z72" s="544"/>
      <c r="AA72" s="544"/>
      <c r="AB72" s="544"/>
      <c r="AC72" s="544"/>
      <c r="AD72" s="544"/>
      <c r="AE72" s="544"/>
      <c r="AF72" s="544"/>
      <c r="AG72" s="544"/>
      <c r="AH72" s="544"/>
      <c r="AI72" s="544"/>
      <c r="AJ72" s="544"/>
      <c r="AK72" s="544"/>
      <c r="AL72" s="544"/>
      <c r="AM72" s="544"/>
      <c r="AN72" s="544"/>
      <c r="AO72" s="544"/>
      <c r="AP72" s="544"/>
      <c r="AQ72" s="544"/>
      <c r="AR72" s="544"/>
      <c r="AS72" s="544"/>
      <c r="AT72" s="544"/>
      <c r="AU72" s="544"/>
      <c r="AV72" s="544"/>
      <c r="AW72" s="544"/>
      <c r="AX72" s="544"/>
      <c r="AY72" s="544"/>
      <c r="AZ72" s="544"/>
      <c r="BA72" s="544"/>
      <c r="BB72" s="544"/>
      <c r="BC72" s="544"/>
      <c r="BD72" s="544"/>
      <c r="BE72" s="544"/>
      <c r="BF72" s="544"/>
      <c r="BG72" s="544"/>
      <c r="BH72" s="544"/>
      <c r="BI72" s="544"/>
      <c r="BJ72" s="544"/>
      <c r="BK72" s="544"/>
      <c r="BL72" s="544"/>
      <c r="BM72" s="544"/>
      <c r="BN72" s="544"/>
      <c r="BO72" s="544"/>
      <c r="BP72" s="544"/>
      <c r="BQ72" s="544"/>
      <c r="BR72" s="544"/>
      <c r="BS72" s="544"/>
      <c r="BT72" s="544"/>
      <c r="BU72" s="544"/>
      <c r="BV72" s="544"/>
      <c r="BW72" s="544"/>
      <c r="BX72" s="544"/>
      <c r="BY72" s="544"/>
      <c r="BZ72" s="544"/>
      <c r="CA72" s="544"/>
      <c r="CB72" s="544"/>
      <c r="CC72" s="544"/>
      <c r="CD72" s="544"/>
      <c r="CE72" s="544"/>
      <c r="CF72" s="544"/>
      <c r="CG72" s="544"/>
      <c r="CH72" s="544"/>
      <c r="CI72" s="544"/>
      <c r="CJ72" s="544"/>
      <c r="CK72" s="544"/>
      <c r="CL72" s="544"/>
      <c r="CM72" s="544"/>
      <c r="CN72" s="544"/>
      <c r="CO72" s="544"/>
      <c r="CP72" s="544"/>
      <c r="CQ72" s="544"/>
      <c r="CR72" s="544"/>
      <c r="CS72" s="544"/>
      <c r="CT72" s="544"/>
      <c r="CU72" s="544"/>
      <c r="CV72" s="544"/>
      <c r="CW72" s="544"/>
      <c r="CX72" s="544"/>
      <c r="CY72" s="544"/>
      <c r="CZ72" s="544"/>
      <c r="DA72" s="544"/>
      <c r="DB72" s="544"/>
      <c r="DC72" s="544"/>
      <c r="DD72" s="544"/>
      <c r="DE72" s="544"/>
      <c r="DF72" s="544"/>
      <c r="DG72" s="544"/>
      <c r="DH72" s="544"/>
      <c r="DI72" s="544"/>
      <c r="DJ72" s="544"/>
      <c r="DK72" s="544"/>
      <c r="DL72" s="544"/>
      <c r="DM72" s="544"/>
      <c r="DN72" s="544"/>
      <c r="DO72" s="544"/>
      <c r="DP72" s="544"/>
      <c r="DQ72" s="544"/>
      <c r="DR72" s="544"/>
      <c r="DS72" s="544"/>
      <c r="DT72" s="544"/>
      <c r="DU72" s="544"/>
      <c r="DV72" s="544"/>
      <c r="DW72" s="544"/>
      <c r="DX72" s="544"/>
      <c r="DY72" s="544"/>
      <c r="DZ72" s="544"/>
      <c r="EA72" s="544"/>
      <c r="EB72" s="544"/>
      <c r="EC72" s="544"/>
      <c r="ED72" s="544"/>
      <c r="EE72" s="544"/>
      <c r="EF72" s="544"/>
      <c r="EG72" s="544"/>
      <c r="EH72" s="544"/>
      <c r="EI72" s="544"/>
      <c r="EJ72" s="544"/>
      <c r="EK72" s="544"/>
      <c r="EL72" s="544"/>
      <c r="EM72" s="544"/>
      <c r="EN72" s="544"/>
      <c r="EO72" s="544"/>
      <c r="EP72" s="544"/>
      <c r="EQ72" s="544"/>
      <c r="ER72" s="544"/>
      <c r="ES72" s="544"/>
      <c r="ET72" s="544"/>
      <c r="EU72" s="544"/>
      <c r="EV72" s="544"/>
      <c r="EW72" s="544"/>
      <c r="EX72" s="544"/>
      <c r="EY72" s="544"/>
      <c r="EZ72" s="544"/>
      <c r="FA72" s="544"/>
      <c r="FB72" s="544"/>
      <c r="FC72" s="544"/>
      <c r="FD72" s="544"/>
      <c r="FE72" s="544"/>
      <c r="FF72" s="544"/>
      <c r="FG72" s="544"/>
      <c r="FH72" s="544"/>
      <c r="FI72" s="544"/>
      <c r="FJ72" s="544"/>
      <c r="FK72" s="544"/>
      <c r="FL72" s="544"/>
      <c r="FM72" s="544"/>
      <c r="FN72" s="544"/>
      <c r="FO72" s="544"/>
      <c r="FP72" s="544"/>
      <c r="FQ72" s="544"/>
      <c r="FR72" s="544"/>
      <c r="FS72" s="544"/>
      <c r="FT72" s="544"/>
      <c r="FU72" s="544"/>
      <c r="FV72" s="544"/>
      <c r="FW72" s="544"/>
      <c r="FX72" s="544"/>
      <c r="FY72" s="544"/>
      <c r="FZ72" s="544"/>
      <c r="GA72" s="544"/>
      <c r="GB72" s="544"/>
      <c r="GC72" s="544"/>
      <c r="GD72" s="544"/>
      <c r="GE72" s="544"/>
      <c r="GF72" s="544"/>
      <c r="GG72" s="544"/>
      <c r="GH72" s="544"/>
      <c r="GI72" s="544"/>
      <c r="GJ72" s="544"/>
      <c r="GK72" s="544"/>
      <c r="GL72" s="544"/>
      <c r="GM72" s="544"/>
      <c r="GN72" s="544"/>
      <c r="GO72" s="544"/>
      <c r="GP72" s="544"/>
      <c r="GQ72" s="544"/>
      <c r="GR72" s="544"/>
      <c r="GS72" s="544"/>
      <c r="GT72" s="544"/>
      <c r="GU72" s="544"/>
      <c r="GV72" s="544"/>
      <c r="GW72" s="544"/>
      <c r="GX72" s="544"/>
      <c r="GY72" s="544"/>
      <c r="GZ72" s="544"/>
      <c r="HA72" s="544"/>
      <c r="HB72" s="544"/>
      <c r="HC72" s="544"/>
      <c r="HD72" s="544"/>
      <c r="HE72" s="544"/>
      <c r="HF72" s="544"/>
      <c r="HG72" s="544"/>
      <c r="HH72" s="544"/>
      <c r="HI72" s="544"/>
      <c r="HJ72" s="544"/>
      <c r="HK72" s="544"/>
      <c r="HL72" s="544"/>
      <c r="HM72" s="544"/>
      <c r="HN72" s="544"/>
      <c r="HO72" s="544"/>
      <c r="HP72" s="544"/>
      <c r="HQ72" s="544"/>
      <c r="HR72" s="544"/>
      <c r="HS72" s="544"/>
      <c r="HT72" s="544"/>
      <c r="HU72" s="544"/>
      <c r="HV72" s="544"/>
      <c r="HW72" s="544"/>
      <c r="HX72" s="544"/>
      <c r="HY72" s="544"/>
      <c r="HZ72" s="544"/>
      <c r="IA72" s="544"/>
      <c r="IB72" s="544"/>
      <c r="IC72" s="544"/>
      <c r="ID72" s="544"/>
      <c r="IE72" s="544"/>
      <c r="IF72" s="544"/>
      <c r="IG72" s="544"/>
      <c r="IH72" s="544"/>
      <c r="II72" s="544"/>
      <c r="IJ72" s="544"/>
      <c r="IK72" s="544"/>
      <c r="IL72" s="544"/>
      <c r="IM72" s="544"/>
      <c r="IN72" s="544"/>
      <c r="IO72" s="544"/>
      <c r="IP72" s="544"/>
      <c r="IQ72" s="544"/>
      <c r="IR72" s="544"/>
      <c r="IS72" s="544"/>
    </row>
    <row r="73" spans="1:253" s="545" customFormat="1">
      <c r="A73" s="424" t="s">
        <v>638</v>
      </c>
      <c r="B73" s="421">
        <f>'Sources and Uses Budget'!$C72</f>
        <v>0</v>
      </c>
      <c r="C73" s="421">
        <f>'Sources and Uses Budget'!$C72</f>
        <v>0</v>
      </c>
      <c r="D73" s="425">
        <f t="shared" si="0"/>
        <v>0</v>
      </c>
      <c r="E73" s="423"/>
      <c r="F73" s="422"/>
      <c r="G73" s="551"/>
    </row>
    <row r="74" spans="1:253" s="545" customFormat="1">
      <c r="A74" s="424" t="s">
        <v>639</v>
      </c>
      <c r="B74" s="421">
        <f>'Sources and Uses Budget'!$C73</f>
        <v>0</v>
      </c>
      <c r="C74" s="421">
        <f>'Sources and Uses Budget'!$C73</f>
        <v>0</v>
      </c>
      <c r="D74" s="425">
        <f t="shared" si="0"/>
        <v>0</v>
      </c>
      <c r="E74" s="423"/>
      <c r="F74" s="422"/>
      <c r="G74" s="551"/>
    </row>
    <row r="75" spans="1:253" s="545" customFormat="1">
      <c r="A75" s="506" t="s">
        <v>1082</v>
      </c>
      <c r="B75" s="421">
        <f>'Sources and Uses Budget'!$C74</f>
        <v>0</v>
      </c>
      <c r="C75" s="421">
        <f>'Sources and Uses Budget'!$C74</f>
        <v>0</v>
      </c>
      <c r="D75" s="425">
        <f t="shared" si="0"/>
        <v>0</v>
      </c>
      <c r="E75" s="423"/>
      <c r="F75" s="422"/>
      <c r="G75" s="551"/>
    </row>
    <row r="76" spans="1:253" s="545" customFormat="1">
      <c r="A76" s="424" t="s">
        <v>640</v>
      </c>
      <c r="B76" s="421">
        <f>'Sources and Uses Budget'!$C75</f>
        <v>1431651</v>
      </c>
      <c r="C76" s="421">
        <f>'Sources and Uses Budget'!$C75</f>
        <v>1431651</v>
      </c>
      <c r="D76" s="425">
        <f t="shared" si="0"/>
        <v>0</v>
      </c>
      <c r="E76" s="423"/>
      <c r="F76" s="422"/>
      <c r="G76" s="551"/>
    </row>
    <row r="77" spans="1:253" s="545" customFormat="1">
      <c r="A77" s="427" t="s">
        <v>35</v>
      </c>
      <c r="B77" s="421">
        <f>'Sources and Uses Budget'!$C76</f>
        <v>70000</v>
      </c>
      <c r="C77" s="421">
        <f>'Sources and Uses Budget'!$C76</f>
        <v>70000</v>
      </c>
      <c r="D77" s="425">
        <f t="shared" si="0"/>
        <v>0</v>
      </c>
      <c r="E77" s="423"/>
      <c r="F77" s="422"/>
      <c r="G77" s="551"/>
    </row>
    <row r="78" spans="1:253" s="545" customFormat="1">
      <c r="A78" s="426" t="s">
        <v>641</v>
      </c>
      <c r="B78" s="425">
        <f>SUM(B73:B77)</f>
        <v>1501651</v>
      </c>
      <c r="C78" s="425">
        <f>SUM(C73:C77)</f>
        <v>1501651</v>
      </c>
      <c r="D78" s="425">
        <f t="shared" ref="D78:D106" si="1">C78-B78</f>
        <v>0</v>
      </c>
      <c r="E78" s="423"/>
      <c r="F78" s="422"/>
      <c r="G78" s="551"/>
    </row>
    <row r="79" spans="1:253" s="545" customFormat="1">
      <c r="A79" s="419" t="s">
        <v>1415</v>
      </c>
      <c r="B79" s="419"/>
      <c r="C79" s="419"/>
      <c r="D79" s="419"/>
      <c r="E79" s="439"/>
      <c r="F79" s="419"/>
      <c r="G79" s="551"/>
    </row>
    <row r="80" spans="1:253" s="545" customFormat="1">
      <c r="A80" s="859" t="s">
        <v>1417</v>
      </c>
      <c r="B80" s="421">
        <f>'Sources and Uses Budget'!$C79</f>
        <v>3398287</v>
      </c>
      <c r="C80" s="421">
        <f>'Sources and Uses Budget'!$C79</f>
        <v>3398287</v>
      </c>
      <c r="D80" s="425">
        <f t="shared" si="1"/>
        <v>0</v>
      </c>
      <c r="E80" s="423"/>
      <c r="F80" s="422"/>
      <c r="G80" s="551"/>
    </row>
    <row r="81" spans="1:7" s="545" customFormat="1">
      <c r="A81" s="859" t="s">
        <v>61</v>
      </c>
      <c r="B81" s="421">
        <f>'Sources and Uses Budget'!$C80</f>
        <v>376424</v>
      </c>
      <c r="C81" s="421">
        <f>'Sources and Uses Budget'!$C80</f>
        <v>376424</v>
      </c>
      <c r="D81" s="425">
        <f>C81-B81</f>
        <v>0</v>
      </c>
      <c r="E81" s="423"/>
      <c r="F81" s="422"/>
      <c r="G81" s="551"/>
    </row>
    <row r="82" spans="1:7" s="545" customFormat="1">
      <c r="A82" s="426" t="s">
        <v>1414</v>
      </c>
      <c r="B82" s="425">
        <f>SUM(B80:B81)</f>
        <v>3774711</v>
      </c>
      <c r="C82" s="425">
        <f>SUM(C80:C81)</f>
        <v>3774711</v>
      </c>
      <c r="D82" s="425">
        <f t="shared" si="1"/>
        <v>0</v>
      </c>
      <c r="E82" s="423"/>
      <c r="F82" s="422"/>
      <c r="G82" s="551"/>
    </row>
    <row r="83" spans="1:7" s="545" customFormat="1">
      <c r="A83" s="419" t="s">
        <v>823</v>
      </c>
      <c r="B83" s="419"/>
      <c r="C83" s="419"/>
      <c r="D83" s="419"/>
      <c r="E83" s="439"/>
      <c r="F83" s="419"/>
      <c r="G83" s="551"/>
    </row>
    <row r="84" spans="1:7" s="545" customFormat="1" ht="13.7" customHeight="1">
      <c r="A84" s="424" t="s">
        <v>824</v>
      </c>
      <c r="B84" s="421">
        <f>'Sources and Uses Budget'!$C83</f>
        <v>94190</v>
      </c>
      <c r="C84" s="421">
        <f>'Sources and Uses Budget'!$C83</f>
        <v>94190</v>
      </c>
      <c r="D84" s="425">
        <f t="shared" si="1"/>
        <v>0</v>
      </c>
      <c r="E84" s="423"/>
      <c r="F84" s="422"/>
      <c r="G84" s="551"/>
    </row>
    <row r="85" spans="1:7" s="545" customFormat="1">
      <c r="A85" s="424" t="s">
        <v>825</v>
      </c>
      <c r="B85" s="421">
        <f>'Sources and Uses Budget'!$C84</f>
        <v>38097</v>
      </c>
      <c r="C85" s="421">
        <f>'Sources and Uses Budget'!$C84</f>
        <v>38097</v>
      </c>
      <c r="D85" s="425">
        <f t="shared" si="1"/>
        <v>0</v>
      </c>
      <c r="E85" s="423"/>
      <c r="F85" s="422"/>
      <c r="G85" s="551"/>
    </row>
    <row r="86" spans="1:7" s="545" customFormat="1">
      <c r="A86" s="424" t="s">
        <v>826</v>
      </c>
      <c r="B86" s="421">
        <f>'Sources and Uses Budget'!$C85</f>
        <v>303670</v>
      </c>
      <c r="C86" s="421">
        <f>'Sources and Uses Budget'!$C85</f>
        <v>303670</v>
      </c>
      <c r="D86" s="425">
        <f t="shared" si="1"/>
        <v>0</v>
      </c>
      <c r="E86" s="423"/>
      <c r="F86" s="422"/>
      <c r="G86" s="551"/>
    </row>
    <row r="87" spans="1:7" s="545" customFormat="1">
      <c r="A87" s="424" t="s">
        <v>827</v>
      </c>
      <c r="B87" s="421">
        <f>'Sources and Uses Budget'!$C86</f>
        <v>532121</v>
      </c>
      <c r="C87" s="421">
        <f>'Sources and Uses Budget'!$C86</f>
        <v>532121</v>
      </c>
      <c r="D87" s="425">
        <f t="shared" si="1"/>
        <v>0</v>
      </c>
      <c r="E87" s="423"/>
      <c r="F87" s="422"/>
      <c r="G87" s="551"/>
    </row>
    <row r="88" spans="1:7" s="545" customFormat="1">
      <c r="A88" s="424" t="s">
        <v>828</v>
      </c>
      <c r="B88" s="421">
        <f>'Sources and Uses Budget'!$C87</f>
        <v>0</v>
      </c>
      <c r="C88" s="421">
        <f>'Sources and Uses Budget'!$C87</f>
        <v>0</v>
      </c>
      <c r="D88" s="425">
        <f t="shared" si="1"/>
        <v>0</v>
      </c>
      <c r="E88" s="423"/>
      <c r="F88" s="422"/>
      <c r="G88" s="551"/>
    </row>
    <row r="89" spans="1:7" s="545" customFormat="1">
      <c r="A89" s="424" t="s">
        <v>829</v>
      </c>
      <c r="B89" s="421">
        <f>'Sources and Uses Budget'!$C88</f>
        <v>85000</v>
      </c>
      <c r="C89" s="421">
        <f>'Sources and Uses Budget'!$C88</f>
        <v>85000</v>
      </c>
      <c r="D89" s="425">
        <f t="shared" si="1"/>
        <v>0</v>
      </c>
      <c r="E89" s="423"/>
      <c r="F89" s="422"/>
      <c r="G89" s="551"/>
    </row>
    <row r="90" spans="1:7" s="545" customFormat="1">
      <c r="A90" s="424" t="s">
        <v>830</v>
      </c>
      <c r="B90" s="421">
        <f>'Sources and Uses Budget'!$C89</f>
        <v>200000</v>
      </c>
      <c r="C90" s="421">
        <f>'Sources and Uses Budget'!$C89</f>
        <v>200000</v>
      </c>
      <c r="D90" s="425">
        <f t="shared" si="1"/>
        <v>0</v>
      </c>
      <c r="E90" s="423"/>
      <c r="F90" s="422"/>
      <c r="G90" s="551"/>
    </row>
    <row r="91" spans="1:7" s="545" customFormat="1">
      <c r="A91" s="424" t="s">
        <v>831</v>
      </c>
      <c r="B91" s="421">
        <f>'Sources and Uses Budget'!$C90</f>
        <v>10000</v>
      </c>
      <c r="C91" s="421">
        <f>'Sources and Uses Budget'!$C90</f>
        <v>10000</v>
      </c>
      <c r="D91" s="425">
        <f t="shared" si="1"/>
        <v>0</v>
      </c>
      <c r="E91" s="423"/>
      <c r="F91" s="422"/>
      <c r="G91" s="551"/>
    </row>
    <row r="92" spans="1:7" s="545" customFormat="1">
      <c r="A92" s="430" t="s">
        <v>390</v>
      </c>
      <c r="B92" s="421">
        <f>'Sources and Uses Budget'!$C91</f>
        <v>0</v>
      </c>
      <c r="C92" s="421">
        <f>'Sources and Uses Budget'!$C91</f>
        <v>0</v>
      </c>
      <c r="D92" s="425">
        <f t="shared" si="1"/>
        <v>0</v>
      </c>
      <c r="E92" s="423"/>
      <c r="F92" s="422"/>
      <c r="G92" s="551"/>
    </row>
    <row r="93" spans="1:7" s="545" customFormat="1">
      <c r="A93" s="858" t="s">
        <v>1416</v>
      </c>
      <c r="B93" s="421">
        <f>'Sources and Uses Budget'!$C92</f>
        <v>9945</v>
      </c>
      <c r="C93" s="421">
        <f>'Sources and Uses Budget'!$C92</f>
        <v>9945</v>
      </c>
      <c r="D93" s="425">
        <f t="shared" si="1"/>
        <v>0</v>
      </c>
      <c r="E93" s="423"/>
      <c r="F93" s="422"/>
      <c r="G93" s="551"/>
    </row>
    <row r="94" spans="1:7" s="545" customFormat="1">
      <c r="A94" s="427" t="s">
        <v>35</v>
      </c>
      <c r="B94" s="421">
        <f>'Sources and Uses Budget'!$C93</f>
        <v>994315</v>
      </c>
      <c r="C94" s="421">
        <f>'Sources and Uses Budget'!$C93</f>
        <v>994315</v>
      </c>
      <c r="D94" s="425">
        <f t="shared" si="1"/>
        <v>0</v>
      </c>
      <c r="E94" s="423"/>
      <c r="F94" s="422"/>
      <c r="G94" s="551"/>
    </row>
    <row r="95" spans="1:7" s="545" customFormat="1">
      <c r="A95" s="427" t="s">
        <v>35</v>
      </c>
      <c r="B95" s="421">
        <f>'Sources and Uses Budget'!$C94</f>
        <v>162000</v>
      </c>
      <c r="C95" s="421">
        <f>'Sources and Uses Budget'!$C94</f>
        <v>162000</v>
      </c>
      <c r="D95" s="425">
        <f t="shared" si="1"/>
        <v>0</v>
      </c>
      <c r="E95" s="423"/>
      <c r="F95" s="422"/>
      <c r="G95" s="551"/>
    </row>
    <row r="96" spans="1:7" s="545" customFormat="1">
      <c r="A96" s="427" t="s">
        <v>35</v>
      </c>
      <c r="B96" s="421">
        <f>'Sources and Uses Budget'!$C95</f>
        <v>0</v>
      </c>
      <c r="C96" s="421">
        <f>'Sources and Uses Budget'!$C95</f>
        <v>0</v>
      </c>
      <c r="D96" s="425">
        <f t="shared" si="1"/>
        <v>0</v>
      </c>
      <c r="E96" s="423"/>
      <c r="F96" s="422"/>
      <c r="G96" s="551"/>
    </row>
    <row r="97" spans="1:7" s="545" customFormat="1">
      <c r="A97" s="426" t="s">
        <v>832</v>
      </c>
      <c r="B97" s="425">
        <f>SUM(B84:B96)</f>
        <v>2429338</v>
      </c>
      <c r="C97" s="425">
        <f>SUM(C84:C96)</f>
        <v>2429338</v>
      </c>
      <c r="D97" s="425">
        <f t="shared" si="1"/>
        <v>0</v>
      </c>
      <c r="E97" s="423"/>
      <c r="F97" s="422"/>
      <c r="G97" s="551"/>
    </row>
    <row r="98" spans="1:7" s="545" customFormat="1">
      <c r="A98" s="426" t="s">
        <v>833</v>
      </c>
      <c r="B98" s="425">
        <f>SUM(B64+B71+B78+B82+B97)</f>
        <v>42535647</v>
      </c>
      <c r="C98" s="425">
        <f>SUM(C64+C71+C78+C82+C97)</f>
        <v>42535647</v>
      </c>
      <c r="D98" s="425">
        <f t="shared" si="1"/>
        <v>0</v>
      </c>
      <c r="E98" s="423"/>
      <c r="F98" s="422"/>
      <c r="G98" s="551"/>
    </row>
    <row r="99" spans="1:7" s="545" customFormat="1">
      <c r="A99" s="419" t="s">
        <v>834</v>
      </c>
      <c r="B99" s="419"/>
      <c r="C99" s="419"/>
      <c r="D99" s="419"/>
      <c r="E99" s="439"/>
      <c r="F99" s="419"/>
      <c r="G99" s="551"/>
    </row>
    <row r="100" spans="1:7" s="544" customFormat="1">
      <c r="A100" s="215" t="s">
        <v>835</v>
      </c>
      <c r="B100" s="421">
        <f>'Sources and Uses Budget'!$C99</f>
        <v>5053697</v>
      </c>
      <c r="C100" s="421">
        <f>'Sources and Uses Budget'!$C99</f>
        <v>5053697</v>
      </c>
      <c r="D100" s="425">
        <f t="shared" si="1"/>
        <v>0</v>
      </c>
      <c r="E100" s="423"/>
      <c r="F100" s="422"/>
      <c r="G100" s="549"/>
    </row>
    <row r="101" spans="1:7" s="544" customFormat="1">
      <c r="A101" s="440" t="s">
        <v>1949</v>
      </c>
      <c r="B101" s="421">
        <f>'Sources and Uses Budget'!$C100</f>
        <v>0</v>
      </c>
      <c r="C101" s="421">
        <f>'Sources and Uses Budget'!$C100</f>
        <v>0</v>
      </c>
      <c r="D101" s="425">
        <f t="shared" si="1"/>
        <v>0</v>
      </c>
      <c r="E101" s="423"/>
      <c r="F101" s="422"/>
      <c r="G101" s="549"/>
    </row>
    <row r="102" spans="1:7" s="544" customFormat="1">
      <c r="A102" s="215" t="s">
        <v>836</v>
      </c>
      <c r="B102" s="421">
        <f>'Sources and Uses Budget'!$C101</f>
        <v>0</v>
      </c>
      <c r="C102" s="421">
        <f>'Sources and Uses Budget'!$C101</f>
        <v>0</v>
      </c>
      <c r="D102" s="425">
        <f t="shared" si="1"/>
        <v>0</v>
      </c>
      <c r="E102" s="423"/>
      <c r="F102" s="422"/>
      <c r="G102" s="549"/>
    </row>
    <row r="103" spans="1:7" s="544" customFormat="1" ht="12" customHeight="1">
      <c r="A103" s="440" t="s">
        <v>1950</v>
      </c>
      <c r="B103" s="421">
        <f>'Sources and Uses Budget'!$C102</f>
        <v>0</v>
      </c>
      <c r="C103" s="421">
        <f>'Sources and Uses Budget'!$C102</f>
        <v>0</v>
      </c>
      <c r="D103" s="425">
        <f t="shared" si="1"/>
        <v>0</v>
      </c>
      <c r="E103" s="423"/>
      <c r="F103" s="422"/>
      <c r="G103" s="549"/>
    </row>
    <row r="104" spans="1:7" s="544" customFormat="1">
      <c r="A104" s="1714" t="str">
        <f>'Sources and Uses Budget'!A103</f>
        <v>Other: (Specify)</v>
      </c>
      <c r="B104" s="421">
        <f>'Sources and Uses Budget'!$C103</f>
        <v>0</v>
      </c>
      <c r="C104" s="421">
        <f>'Sources and Uses Budget'!$C103</f>
        <v>0</v>
      </c>
      <c r="D104" s="425">
        <f t="shared" si="1"/>
        <v>0</v>
      </c>
      <c r="E104" s="423"/>
      <c r="F104" s="422"/>
      <c r="G104" s="549"/>
    </row>
    <row r="105" spans="1:7" s="544" customFormat="1">
      <c r="A105" s="426" t="s">
        <v>837</v>
      </c>
      <c r="B105" s="425">
        <f>SUM(B100:B104)</f>
        <v>5053697</v>
      </c>
      <c r="C105" s="425">
        <f>SUM(C100:C104)</f>
        <v>5053697</v>
      </c>
      <c r="D105" s="425">
        <f t="shared" si="1"/>
        <v>0</v>
      </c>
      <c r="E105" s="423"/>
      <c r="F105" s="422"/>
      <c r="G105" s="549"/>
    </row>
    <row r="106" spans="1:7" s="544" customFormat="1">
      <c r="A106" s="426" t="s">
        <v>838</v>
      </c>
      <c r="B106" s="428">
        <f>SUM(B98+B105)</f>
        <v>47589344</v>
      </c>
      <c r="C106" s="428">
        <f>SUM(C98+C105)</f>
        <v>47589344</v>
      </c>
      <c r="D106" s="425">
        <f t="shared" si="1"/>
        <v>0</v>
      </c>
      <c r="E106" s="423"/>
      <c r="F106" s="422"/>
      <c r="G106" s="549"/>
    </row>
    <row r="107" spans="1:7" s="544" customFormat="1">
      <c r="A107" s="434" t="s">
        <v>839</v>
      </c>
      <c r="B107" s="435"/>
      <c r="C107" s="436"/>
      <c r="D107" s="438"/>
      <c r="E107" s="420"/>
      <c r="F107" s="433"/>
      <c r="G107" s="549"/>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4"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865" t="s">
        <v>1154</v>
      </c>
      <c r="B2" s="1865"/>
      <c r="C2" s="1866"/>
      <c r="D2" s="1866"/>
      <c r="E2" s="1866"/>
      <c r="F2" s="1866"/>
      <c r="G2" s="1866"/>
    </row>
    <row r="3" spans="1:9" s="256" customFormat="1">
      <c r="A3" s="1865" t="s">
        <v>1084</v>
      </c>
      <c r="B3" s="1865"/>
      <c r="C3" s="1866"/>
      <c r="D3" s="1866"/>
      <c r="E3" s="1866"/>
      <c r="F3" s="1866"/>
      <c r="G3" s="1866"/>
      <c r="I3" s="675" t="s">
        <v>316</v>
      </c>
    </row>
    <row r="4" spans="1:9">
      <c r="I4" s="676" t="s">
        <v>1155</v>
      </c>
    </row>
    <row r="5" spans="1:9" s="39" customFormat="1">
      <c r="A5" s="1869" t="s">
        <v>1085</v>
      </c>
      <c r="B5" s="1869"/>
      <c r="C5" s="1870"/>
      <c r="D5" s="1870"/>
      <c r="E5" s="1870"/>
      <c r="F5" s="1870"/>
      <c r="G5" s="1870"/>
      <c r="I5" s="676" t="s">
        <v>1156</v>
      </c>
    </row>
    <row r="6" spans="1:9" s="39" customFormat="1">
      <c r="A6" s="1869" t="s">
        <v>880</v>
      </c>
      <c r="B6" s="1869"/>
      <c r="C6" s="1870"/>
      <c r="D6" s="1870"/>
      <c r="E6" s="1870"/>
      <c r="F6" s="1870"/>
      <c r="G6" s="1870"/>
      <c r="I6" s="675" t="s">
        <v>626</v>
      </c>
    </row>
    <row r="7" spans="1:9" ht="11.85" customHeight="1"/>
    <row r="8" spans="1:9" s="39" customFormat="1">
      <c r="A8" s="1867" t="s">
        <v>1251</v>
      </c>
      <c r="B8" s="1867"/>
      <c r="C8" s="1868"/>
      <c r="D8" s="1868"/>
      <c r="E8" s="1868"/>
      <c r="F8" s="1868"/>
      <c r="G8" s="1868"/>
    </row>
    <row r="9" spans="1:9" s="39" customFormat="1">
      <c r="A9" s="1867" t="s">
        <v>1252</v>
      </c>
      <c r="B9" s="1867"/>
      <c r="C9" s="1868"/>
      <c r="D9" s="1868"/>
      <c r="E9" s="1868"/>
      <c r="F9" s="1868"/>
      <c r="G9" s="1868"/>
    </row>
    <row r="10" spans="1:9">
      <c r="A10" s="258"/>
      <c r="B10" s="258"/>
      <c r="C10" s="255"/>
      <c r="D10" s="255"/>
      <c r="E10" s="255"/>
      <c r="F10" s="255"/>
    </row>
    <row r="11" spans="1:9">
      <c r="A11" s="1871" t="s">
        <v>1254</v>
      </c>
      <c r="B11" s="1871"/>
      <c r="C11" s="1871"/>
      <c r="D11" s="1871"/>
      <c r="E11" s="1871"/>
      <c r="F11" s="1871"/>
      <c r="G11" s="1871"/>
    </row>
    <row r="12" spans="1:9">
      <c r="A12" s="255"/>
      <c r="B12" s="671"/>
      <c r="E12" s="50"/>
    </row>
    <row r="13" spans="1:9" ht="13.35" customHeight="1">
      <c r="C13" s="255"/>
      <c r="D13" s="1843" t="s">
        <v>1253</v>
      </c>
      <c r="E13" s="1843"/>
      <c r="F13" s="1843"/>
    </row>
    <row r="14" spans="1:9">
      <c r="C14" s="255"/>
      <c r="D14" s="1843"/>
      <c r="E14" s="1843"/>
      <c r="F14" s="1843"/>
    </row>
    <row r="15" spans="1:9">
      <c r="A15" s="260"/>
      <c r="B15" s="260"/>
      <c r="C15" s="260"/>
      <c r="D15" s="1840" t="s">
        <v>1236</v>
      </c>
      <c r="E15" s="1840"/>
      <c r="F15" s="1840"/>
    </row>
    <row r="16" spans="1:9">
      <c r="A16" s="260"/>
      <c r="B16" s="260"/>
      <c r="C16" s="260"/>
      <c r="D16" s="327"/>
    </row>
    <row r="17" spans="1:7" ht="14.25">
      <c r="A17" s="261"/>
      <c r="B17" s="677" t="s">
        <v>316</v>
      </c>
      <c r="C17" s="313"/>
      <c r="D17" s="1815" t="s">
        <v>1237</v>
      </c>
      <c r="E17" s="1815"/>
      <c r="F17" s="1815"/>
    </row>
    <row r="18" spans="1:7">
      <c r="A18" s="260"/>
      <c r="B18" s="260"/>
      <c r="C18" s="313"/>
      <c r="D18" s="1815"/>
      <c r="E18" s="1815"/>
      <c r="F18" s="1815"/>
    </row>
    <row r="19" spans="1:7">
      <c r="A19" s="260"/>
      <c r="B19" s="260"/>
      <c r="C19" s="313"/>
      <c r="D19" s="1815"/>
      <c r="E19" s="1815"/>
      <c r="F19" s="1815"/>
    </row>
    <row r="20" spans="1:7">
      <c r="A20" s="260"/>
      <c r="B20" s="260"/>
      <c r="C20" s="260"/>
    </row>
    <row r="21" spans="1:7" ht="14.25">
      <c r="A21" s="261"/>
      <c r="B21" s="677" t="s">
        <v>316</v>
      </c>
      <c r="D21" s="1844" t="s">
        <v>1238</v>
      </c>
      <c r="E21" s="1844"/>
      <c r="F21" s="1844"/>
    </row>
    <row r="22" spans="1:7" ht="14.25">
      <c r="A22" s="261"/>
      <c r="B22" s="261"/>
      <c r="D22" s="135"/>
    </row>
    <row r="23" spans="1:7" ht="14.25">
      <c r="A23" s="261"/>
      <c r="B23" s="677" t="s">
        <v>316</v>
      </c>
      <c r="D23" s="1815" t="s">
        <v>1239</v>
      </c>
      <c r="E23" s="1815"/>
      <c r="F23" s="1815"/>
    </row>
    <row r="24" spans="1:7" ht="14.25">
      <c r="A24" s="261"/>
      <c r="B24" s="261"/>
      <c r="D24" s="1815"/>
      <c r="E24" s="1815"/>
      <c r="F24" s="1815"/>
    </row>
    <row r="25" spans="1:7"/>
    <row r="26" spans="1:7" ht="14.25">
      <c r="A26" s="261"/>
      <c r="B26" s="677" t="s">
        <v>316</v>
      </c>
      <c r="D26" s="1838" t="s">
        <v>1240</v>
      </c>
      <c r="E26" s="1838"/>
      <c r="F26" s="1838"/>
    </row>
    <row r="27" spans="1:7">
      <c r="D27" s="1838"/>
      <c r="E27" s="1838"/>
      <c r="F27" s="1838"/>
    </row>
    <row r="28" spans="1:7">
      <c r="D28" s="1838"/>
      <c r="E28" s="1838"/>
      <c r="F28" s="1838"/>
    </row>
    <row r="29" spans="1:7">
      <c r="A29" s="556"/>
      <c r="C29" s="556"/>
      <c r="D29" s="1838"/>
      <c r="E29" s="1838"/>
      <c r="F29" s="1838"/>
    </row>
    <row r="30" spans="1:7">
      <c r="A30" s="556"/>
      <c r="C30" s="556"/>
      <c r="D30" s="1838"/>
      <c r="E30" s="1838"/>
      <c r="F30" s="1838"/>
    </row>
    <row r="31" spans="1:7" s="39" customFormat="1">
      <c r="A31" s="273"/>
      <c r="B31" s="273"/>
      <c r="C31" s="273"/>
      <c r="D31" s="443"/>
      <c r="E31" s="130"/>
      <c r="F31" s="130"/>
      <c r="G31" s="130"/>
    </row>
    <row r="32" spans="1:7" s="39" customFormat="1">
      <c r="A32" s="273"/>
      <c r="B32" s="677" t="s">
        <v>316</v>
      </c>
      <c r="C32" s="273"/>
      <c r="D32" s="1817" t="s">
        <v>1241</v>
      </c>
      <c r="E32" s="1817"/>
      <c r="F32" s="1817"/>
      <c r="G32" s="130"/>
    </row>
    <row r="33" spans="1:7" s="39" customFormat="1">
      <c r="A33" s="273"/>
      <c r="B33" s="273"/>
      <c r="C33" s="273"/>
      <c r="D33" s="1817"/>
      <c r="E33" s="1817"/>
      <c r="F33" s="1817"/>
      <c r="G33" s="130"/>
    </row>
    <row r="34" spans="1:7" ht="14.25">
      <c r="A34" s="261"/>
      <c r="B34" s="261"/>
      <c r="D34" s="404"/>
    </row>
    <row r="35" spans="1:7" ht="14.45" customHeight="1">
      <c r="A35" s="261"/>
      <c r="B35" s="677" t="s">
        <v>316</v>
      </c>
      <c r="C35" s="552"/>
      <c r="D35" s="1817" t="s">
        <v>1242</v>
      </c>
      <c r="E35" s="1817"/>
      <c r="F35" s="1817"/>
    </row>
    <row r="36" spans="1:7" ht="14.25">
      <c r="A36" s="261"/>
      <c r="B36" s="261"/>
      <c r="C36" s="552"/>
      <c r="D36" s="1817"/>
      <c r="E36" s="1817"/>
      <c r="F36" s="1817"/>
    </row>
    <row r="37" spans="1:7" ht="14.25">
      <c r="A37" s="261"/>
      <c r="B37" s="261"/>
      <c r="C37" s="552"/>
      <c r="D37" s="1817"/>
      <c r="E37" s="1817"/>
      <c r="F37" s="1817"/>
    </row>
    <row r="38" spans="1:7" ht="14.25">
      <c r="A38" s="261"/>
      <c r="B38" s="261"/>
      <c r="C38" s="552"/>
      <c r="D38" s="12"/>
    </row>
    <row r="39" spans="1:7" s="680" customFormat="1" ht="14.25">
      <c r="A39" s="261"/>
      <c r="B39" s="677" t="s">
        <v>316</v>
      </c>
      <c r="C39" s="697"/>
      <c r="D39" s="1817" t="s">
        <v>1243</v>
      </c>
      <c r="E39" s="1817"/>
      <c r="F39" s="1817"/>
      <c r="G39" s="7"/>
    </row>
    <row r="40" spans="1:7" s="680" customFormat="1" ht="14.25">
      <c r="A40" s="261"/>
      <c r="B40" s="261"/>
      <c r="C40" s="697"/>
      <c r="D40" s="1817"/>
      <c r="E40" s="1817"/>
      <c r="F40" s="1817"/>
      <c r="G40" s="7"/>
    </row>
    <row r="41" spans="1:7" s="680" customFormat="1" ht="14.25">
      <c r="A41" s="261"/>
      <c r="B41" s="261"/>
      <c r="C41" s="697"/>
      <c r="D41" s="1817"/>
      <c r="E41" s="1817"/>
      <c r="F41" s="1817"/>
      <c r="G41" s="7"/>
    </row>
    <row r="42" spans="1:7" s="680" customFormat="1" ht="14.25">
      <c r="A42" s="261"/>
      <c r="B42" s="261"/>
      <c r="C42" s="697"/>
      <c r="D42" s="1817"/>
      <c r="E42" s="1817"/>
      <c r="F42" s="1817"/>
      <c r="G42" s="7"/>
    </row>
    <row r="43" spans="1:7" s="680" customFormat="1" ht="14.25">
      <c r="A43" s="261"/>
      <c r="B43" s="261"/>
      <c r="C43" s="697"/>
      <c r="D43" s="1817"/>
      <c r="E43" s="1817"/>
      <c r="F43" s="1817"/>
      <c r="G43" s="7"/>
    </row>
    <row r="44" spans="1:7" s="680" customFormat="1" ht="14.25">
      <c r="A44" s="261"/>
      <c r="B44" s="261"/>
      <c r="C44" s="697"/>
      <c r="D44" s="696"/>
      <c r="E44" s="696"/>
      <c r="F44" s="696"/>
      <c r="G44" s="7"/>
    </row>
    <row r="45" spans="1:7" ht="14.25">
      <c r="A45" s="261"/>
      <c r="B45" s="677" t="s">
        <v>316</v>
      </c>
      <c r="C45" s="552"/>
      <c r="D45" s="1817" t="s">
        <v>1244</v>
      </c>
      <c r="E45" s="1817"/>
      <c r="F45" s="1817"/>
    </row>
    <row r="46" spans="1:7" ht="14.25">
      <c r="A46" s="261"/>
      <c r="B46" s="261"/>
      <c r="C46" s="552"/>
      <c r="D46" s="1817"/>
      <c r="E46" s="1817"/>
      <c r="F46" s="1817"/>
    </row>
    <row r="47" spans="1:7" ht="14.25">
      <c r="A47" s="261"/>
      <c r="B47" s="261"/>
      <c r="C47" s="552"/>
      <c r="D47" s="1817"/>
      <c r="E47" s="1817"/>
      <c r="F47" s="1817"/>
    </row>
    <row r="48" spans="1:7" ht="23.25" customHeight="1">
      <c r="A48" s="261"/>
      <c r="B48" s="261"/>
      <c r="C48" s="552"/>
      <c r="D48" s="1817"/>
      <c r="E48" s="1817"/>
      <c r="F48" s="1817"/>
    </row>
    <row r="49" spans="1:7" ht="14.25">
      <c r="A49" s="261"/>
      <c r="B49" s="261"/>
      <c r="D49" s="151"/>
    </row>
    <row r="50" spans="1:7" ht="14.45" customHeight="1">
      <c r="A50" s="261"/>
      <c r="B50" s="677" t="s">
        <v>316</v>
      </c>
      <c r="D50" s="1817" t="s">
        <v>1245</v>
      </c>
      <c r="E50" s="1817"/>
      <c r="F50" s="1817"/>
    </row>
    <row r="51" spans="1:7" ht="14.25">
      <c r="A51" s="261"/>
      <c r="B51" s="261"/>
      <c r="D51" s="1817"/>
      <c r="E51" s="1817"/>
      <c r="F51" s="1817"/>
    </row>
    <row r="52" spans="1:7" ht="14.25">
      <c r="A52" s="261"/>
      <c r="B52" s="261"/>
      <c r="D52" s="1817"/>
      <c r="E52" s="1817"/>
      <c r="F52" s="1817"/>
    </row>
    <row r="53" spans="1:7" s="2" customFormat="1" ht="14.25">
      <c r="A53" s="261"/>
      <c r="B53" s="261"/>
      <c r="C53" s="554"/>
      <c r="D53" s="239"/>
      <c r="E53" s="22"/>
      <c r="F53" s="22"/>
      <c r="G53" s="22"/>
    </row>
    <row r="54" spans="1:7" s="2" customFormat="1" ht="14.25">
      <c r="A54" s="403"/>
      <c r="B54" s="677" t="s">
        <v>316</v>
      </c>
      <c r="C54" s="555"/>
      <c r="D54" s="1817" t="s">
        <v>1246</v>
      </c>
      <c r="E54" s="1817"/>
      <c r="F54" s="1817"/>
      <c r="G54" s="22"/>
    </row>
    <row r="55" spans="1:7" s="2" customFormat="1" ht="14.25">
      <c r="A55" s="403"/>
      <c r="B55" s="403"/>
      <c r="C55" s="555"/>
      <c r="D55" s="1817"/>
      <c r="E55" s="1817"/>
      <c r="F55" s="1817"/>
      <c r="G55" s="22"/>
    </row>
    <row r="56" spans="1:7" s="39" customFormat="1">
      <c r="A56" s="273"/>
      <c r="B56" s="273"/>
      <c r="C56" s="273"/>
      <c r="D56" s="443"/>
      <c r="E56" s="130"/>
      <c r="F56" s="130"/>
      <c r="G56" s="130"/>
    </row>
    <row r="57" spans="1:7" ht="14.25">
      <c r="A57" s="261"/>
      <c r="B57" s="677" t="s">
        <v>316</v>
      </c>
      <c r="D57" s="1817" t="s">
        <v>1247</v>
      </c>
      <c r="E57" s="1817"/>
      <c r="F57" s="1817"/>
    </row>
    <row r="58" spans="1:7">
      <c r="D58" s="1817"/>
      <c r="E58" s="1817"/>
      <c r="F58" s="1817"/>
    </row>
    <row r="59" spans="1:7">
      <c r="D59" s="1817"/>
      <c r="E59" s="1817"/>
      <c r="F59" s="1817"/>
    </row>
    <row r="60" spans="1:7" s="680" customFormat="1">
      <c r="A60" s="697"/>
      <c r="B60" s="697"/>
      <c r="C60" s="697"/>
      <c r="D60" s="676"/>
      <c r="E60" s="7"/>
      <c r="F60" s="7"/>
      <c r="G60" s="7"/>
    </row>
    <row r="61" spans="1:7" ht="14.25">
      <c r="A61" s="261"/>
      <c r="B61" s="677" t="s">
        <v>316</v>
      </c>
      <c r="D61" s="1817" t="s">
        <v>1248</v>
      </c>
      <c r="E61" s="1817"/>
      <c r="F61" s="1817"/>
    </row>
    <row r="62" spans="1:7">
      <c r="D62" s="1817"/>
      <c r="E62" s="1817"/>
      <c r="F62" s="1817"/>
    </row>
    <row r="63" spans="1:7"/>
    <row r="64" spans="1:7" ht="14.25">
      <c r="A64" s="261"/>
      <c r="B64" s="677" t="s">
        <v>316</v>
      </c>
      <c r="D64" s="1817" t="s">
        <v>1249</v>
      </c>
      <c r="E64" s="1817"/>
      <c r="F64" s="1817"/>
    </row>
    <row r="65" spans="1:7">
      <c r="D65" s="1817"/>
      <c r="E65" s="1817"/>
      <c r="F65" s="1817"/>
    </row>
    <row r="66" spans="1:7">
      <c r="A66" s="553"/>
      <c r="C66" s="553"/>
      <c r="D66" s="1817"/>
      <c r="E66" s="1817"/>
      <c r="F66" s="1817"/>
    </row>
    <row r="67" spans="1:7">
      <c r="D67" s="12"/>
    </row>
    <row r="68" spans="1:7" ht="14.25">
      <c r="A68" s="261"/>
      <c r="B68" s="677" t="s">
        <v>316</v>
      </c>
      <c r="D68" s="1815" t="s">
        <v>1250</v>
      </c>
      <c r="E68" s="1815"/>
      <c r="F68" s="1815"/>
    </row>
    <row r="69" spans="1:7">
      <c r="D69" s="1815"/>
      <c r="E69" s="1815"/>
      <c r="F69" s="1815"/>
    </row>
    <row r="70" spans="1:7" ht="14.25">
      <c r="A70" s="261"/>
      <c r="B70" s="261"/>
      <c r="D70" s="135"/>
    </row>
    <row r="71" spans="1:7">
      <c r="A71" s="1841" t="s">
        <v>1157</v>
      </c>
      <c r="B71" s="1841"/>
      <c r="C71" s="1841"/>
      <c r="D71" s="1841"/>
      <c r="E71" s="1841"/>
      <c r="F71" s="1841"/>
      <c r="G71" s="1841"/>
    </row>
    <row r="72" spans="1:7"/>
    <row r="73" spans="1:7">
      <c r="C73" s="262"/>
      <c r="D73" s="1857" t="s">
        <v>1255</v>
      </c>
      <c r="E73" s="1857"/>
      <c r="F73" s="1857"/>
    </row>
    <row r="74" spans="1:7">
      <c r="A74" s="135"/>
      <c r="B74" s="135"/>
      <c r="D74" s="1815" t="s">
        <v>1282</v>
      </c>
      <c r="E74" s="1815"/>
      <c r="F74" s="1815"/>
    </row>
    <row r="75" spans="1:7">
      <c r="A75" s="135"/>
      <c r="B75" s="135"/>
    </row>
    <row r="76" spans="1:7" ht="14.25">
      <c r="A76" s="261"/>
      <c r="B76" s="677" t="s">
        <v>316</v>
      </c>
      <c r="D76" s="1815" t="s">
        <v>1256</v>
      </c>
      <c r="E76" s="1815"/>
      <c r="F76" s="1815"/>
    </row>
    <row r="77" spans="1:7" ht="14.25">
      <c r="A77" s="261"/>
      <c r="B77" s="261"/>
      <c r="D77" s="1815"/>
      <c r="E77" s="1815"/>
      <c r="F77" s="1815"/>
    </row>
    <row r="78" spans="1:7" ht="14.25">
      <c r="A78" s="261"/>
      <c r="B78" s="261"/>
      <c r="D78" s="1815"/>
      <c r="E78" s="1815"/>
      <c r="F78" s="1815"/>
    </row>
    <row r="79" spans="1:7" ht="14.25">
      <c r="A79" s="261"/>
      <c r="B79" s="261"/>
      <c r="D79" s="1815"/>
      <c r="E79" s="1815"/>
      <c r="F79" s="1815"/>
    </row>
    <row r="80" spans="1:7" ht="14.25">
      <c r="A80" s="261"/>
      <c r="B80" s="261"/>
      <c r="D80" s="1815"/>
      <c r="E80" s="1815"/>
      <c r="F80" s="1815"/>
    </row>
    <row r="81" spans="1:7" ht="14.25">
      <c r="A81" s="261"/>
      <c r="B81" s="261"/>
      <c r="D81" s="1815"/>
      <c r="E81" s="1815"/>
      <c r="F81" s="1815"/>
    </row>
    <row r="82" spans="1:7" s="704" customFormat="1" ht="14.25">
      <c r="A82" s="705"/>
      <c r="B82" s="705"/>
      <c r="C82" s="703"/>
      <c r="D82" s="707"/>
      <c r="E82" s="707"/>
      <c r="F82" s="707"/>
      <c r="G82" s="7"/>
    </row>
    <row r="83" spans="1:7" s="704" customFormat="1" ht="14.45" customHeight="1">
      <c r="A83" s="705"/>
      <c r="B83" s="710" t="s">
        <v>316</v>
      </c>
      <c r="C83" s="703"/>
      <c r="D83" s="1872" t="s">
        <v>1355</v>
      </c>
      <c r="E83" s="1872"/>
      <c r="F83" s="1872"/>
      <c r="G83" s="7"/>
    </row>
    <row r="84" spans="1:7" s="704" customFormat="1" ht="14.25">
      <c r="A84" s="705"/>
      <c r="B84" s="705"/>
      <c r="C84" s="703"/>
      <c r="D84" s="1872"/>
      <c r="E84" s="1872"/>
      <c r="F84" s="1872"/>
      <c r="G84" s="7"/>
    </row>
    <row r="85" spans="1:7" s="704" customFormat="1" ht="14.25">
      <c r="A85" s="705"/>
      <c r="B85" s="705"/>
      <c r="C85" s="703"/>
      <c r="D85" s="1872"/>
      <c r="E85" s="1872"/>
      <c r="F85" s="1872"/>
      <c r="G85" s="7"/>
    </row>
    <row r="86" spans="1:7" s="704" customFormat="1" ht="14.25">
      <c r="A86" s="705"/>
      <c r="B86" s="705"/>
      <c r="C86" s="703"/>
      <c r="D86" s="1872"/>
      <c r="E86" s="1872"/>
      <c r="F86" s="1872"/>
      <c r="G86" s="7"/>
    </row>
    <row r="87" spans="1:7" s="704" customFormat="1" ht="14.25">
      <c r="A87" s="705"/>
      <c r="B87" s="705"/>
      <c r="C87" s="703"/>
      <c r="D87" s="1872"/>
      <c r="E87" s="1872"/>
      <c r="F87" s="1872"/>
      <c r="G87" s="7"/>
    </row>
    <row r="88" spans="1:7" s="717" customFormat="1" ht="14.25">
      <c r="A88" s="712"/>
      <c r="B88" s="712"/>
      <c r="C88" s="743"/>
      <c r="D88" s="1872"/>
      <c r="E88" s="1872"/>
      <c r="F88" s="1872"/>
      <c r="G88" s="7"/>
    </row>
    <row r="89" spans="1:7" s="717" customFormat="1" ht="14.25">
      <c r="A89" s="712"/>
      <c r="B89" s="712"/>
      <c r="C89" s="743"/>
      <c r="D89" s="1872"/>
      <c r="E89" s="1872"/>
      <c r="F89" s="1872"/>
      <c r="G89" s="7"/>
    </row>
    <row r="90" spans="1:7" s="717" customFormat="1" ht="14.25">
      <c r="A90" s="712"/>
      <c r="B90" s="712"/>
      <c r="C90" s="743"/>
      <c r="D90" s="1872"/>
      <c r="E90" s="1872"/>
      <c r="F90" s="1872"/>
      <c r="G90" s="7"/>
    </row>
    <row r="91" spans="1:7" ht="14.25">
      <c r="A91" s="261"/>
      <c r="B91" s="261"/>
      <c r="D91" s="1872"/>
      <c r="E91" s="1872"/>
      <c r="F91" s="1872"/>
    </row>
    <row r="92" spans="1:7" ht="14.25">
      <c r="A92" s="261"/>
      <c r="B92" s="261"/>
      <c r="D92" s="1872"/>
      <c r="E92" s="1872"/>
      <c r="F92" s="1872"/>
    </row>
    <row r="93" spans="1:7" ht="14.25">
      <c r="A93" s="261"/>
      <c r="B93" s="261"/>
      <c r="D93" s="1872"/>
      <c r="E93" s="1872"/>
      <c r="F93" s="1872"/>
    </row>
    <row r="94" spans="1:7" ht="14.25">
      <c r="A94" s="261"/>
      <c r="B94" s="261"/>
      <c r="D94" s="1872"/>
      <c r="E94" s="1872"/>
      <c r="F94" s="1872"/>
    </row>
    <row r="95" spans="1:7" ht="14.25">
      <c r="A95" s="261"/>
      <c r="B95" s="261"/>
      <c r="D95" s="1872"/>
      <c r="E95" s="1872"/>
      <c r="F95" s="1872"/>
    </row>
    <row r="96" spans="1:7" ht="14.25">
      <c r="A96" s="261"/>
      <c r="B96" s="261"/>
      <c r="D96" s="1872"/>
      <c r="E96" s="1872"/>
      <c r="F96" s="1872"/>
    </row>
    <row r="97" spans="1:11" s="708" customFormat="1" ht="14.25">
      <c r="A97" s="709"/>
      <c r="B97" s="713" t="s">
        <v>316</v>
      </c>
      <c r="C97" s="703"/>
      <c r="D97" s="1815" t="s">
        <v>1257</v>
      </c>
      <c r="E97" s="1815"/>
      <c r="F97" s="1815"/>
      <c r="G97" s="7"/>
    </row>
    <row r="98" spans="1:11" s="708" customFormat="1" ht="14.25">
      <c r="A98" s="709"/>
      <c r="B98" s="709"/>
      <c r="C98" s="703"/>
      <c r="D98" s="1815"/>
      <c r="E98" s="1815"/>
      <c r="F98" s="1815"/>
      <c r="G98" s="7"/>
    </row>
    <row r="99" spans="1:11" s="708" customFormat="1" ht="14.25">
      <c r="A99" s="709"/>
      <c r="B99" s="709"/>
      <c r="C99" s="703"/>
      <c r="D99" s="1815"/>
      <c r="E99" s="1815"/>
      <c r="F99" s="1815"/>
      <c r="G99" s="7"/>
    </row>
    <row r="100" spans="1:11" s="708" customFormat="1" ht="14.25">
      <c r="A100" s="709"/>
      <c r="B100" s="709"/>
      <c r="C100" s="703"/>
      <c r="D100" s="1815"/>
      <c r="E100" s="1815"/>
      <c r="F100" s="1815"/>
      <c r="G100" s="7"/>
    </row>
    <row r="101" spans="1:11" s="708" customFormat="1" ht="14.25">
      <c r="A101" s="709"/>
      <c r="B101" s="709"/>
      <c r="C101" s="703"/>
      <c r="D101" s="1815"/>
      <c r="E101" s="1815"/>
      <c r="F101" s="1815"/>
      <c r="G101" s="7"/>
    </row>
    <row r="102" spans="1:11" s="708" customFormat="1" ht="14.25">
      <c r="A102" s="709"/>
      <c r="B102" s="709"/>
      <c r="C102" s="703"/>
      <c r="D102" s="1815"/>
      <c r="E102" s="1815"/>
      <c r="F102" s="1815"/>
      <c r="G102" s="7"/>
    </row>
    <row r="103" spans="1:11" s="708" customFormat="1" ht="14.25">
      <c r="A103" s="709"/>
      <c r="B103" s="709"/>
      <c r="C103" s="703"/>
      <c r="D103" s="1815"/>
      <c r="E103" s="1815"/>
      <c r="F103" s="1815"/>
      <c r="G103" s="7"/>
    </row>
    <row r="104" spans="1:11" s="708" customFormat="1" ht="14.25">
      <c r="A104" s="709"/>
      <c r="B104" s="709"/>
      <c r="C104" s="703"/>
      <c r="D104" s="1815"/>
      <c r="E104" s="1815"/>
      <c r="F104" s="1815"/>
      <c r="G104" s="7"/>
    </row>
    <row r="105" spans="1:11" s="711" customFormat="1" ht="14.25">
      <c r="A105" s="712"/>
      <c r="B105" s="712"/>
      <c r="C105" s="703"/>
      <c r="D105" s="714"/>
      <c r="E105" s="714"/>
      <c r="F105" s="714"/>
      <c r="G105" s="7"/>
    </row>
    <row r="106" spans="1:11" ht="14.25">
      <c r="A106" s="403"/>
      <c r="B106" s="706" t="s">
        <v>316</v>
      </c>
      <c r="C106" s="469"/>
      <c r="D106" s="1873" t="s">
        <v>1258</v>
      </c>
      <c r="E106" s="1873"/>
      <c r="F106" s="1873"/>
      <c r="G106" s="470"/>
      <c r="H106" s="468"/>
      <c r="I106" s="468"/>
      <c r="J106" s="468"/>
      <c r="K106" s="468"/>
    </row>
    <row r="107" spans="1:11" ht="14.25">
      <c r="A107" s="261"/>
      <c r="B107" s="261"/>
      <c r="C107" s="315"/>
      <c r="D107" s="1873"/>
      <c r="E107" s="1873"/>
      <c r="F107" s="1873"/>
      <c r="G107" s="470"/>
      <c r="H107" s="468"/>
      <c r="I107" s="468"/>
      <c r="J107" s="468"/>
      <c r="K107" s="468"/>
    </row>
    <row r="108" spans="1:11" ht="14.25">
      <c r="A108" s="261"/>
      <c r="B108" s="261"/>
      <c r="C108" s="315"/>
      <c r="D108" s="1873"/>
      <c r="E108" s="1873"/>
      <c r="F108" s="1873"/>
      <c r="G108" s="470"/>
      <c r="H108" s="468"/>
      <c r="I108" s="468"/>
      <c r="J108" s="468"/>
      <c r="K108" s="468"/>
    </row>
    <row r="109" spans="1:11" ht="14.25">
      <c r="A109" s="261"/>
      <c r="B109" s="261"/>
      <c r="C109" s="315"/>
      <c r="D109" s="1873"/>
      <c r="E109" s="1873"/>
      <c r="F109" s="1873"/>
      <c r="G109" s="470"/>
      <c r="H109" s="468"/>
      <c r="I109" s="468"/>
      <c r="J109" s="468"/>
      <c r="K109" s="468"/>
    </row>
    <row r="110" spans="1:11" ht="14.25">
      <c r="A110" s="261"/>
      <c r="B110" s="261"/>
      <c r="C110" s="315"/>
      <c r="D110" s="1873"/>
      <c r="E110" s="1873"/>
      <c r="F110" s="1873"/>
      <c r="G110" s="470"/>
      <c r="H110" s="468"/>
      <c r="I110" s="468"/>
      <c r="J110" s="468"/>
      <c r="K110" s="468"/>
    </row>
    <row r="111" spans="1:11">
      <c r="C111"/>
      <c r="D111" s="1873"/>
      <c r="E111" s="1873"/>
      <c r="F111" s="1873"/>
      <c r="G111"/>
      <c r="H111"/>
      <c r="I111"/>
      <c r="J111"/>
      <c r="K111"/>
    </row>
    <row r="112" spans="1:11">
      <c r="C112"/>
      <c r="D112" s="1873"/>
      <c r="E112" s="1873"/>
      <c r="F112" s="1873"/>
      <c r="G112"/>
      <c r="H112"/>
      <c r="I112"/>
      <c r="J112"/>
      <c r="K112"/>
    </row>
    <row r="113" spans="1:11">
      <c r="C113"/>
      <c r="D113" s="477"/>
      <c r="E113"/>
      <c r="F113"/>
      <c r="G113"/>
      <c r="H113"/>
      <c r="I113"/>
      <c r="J113"/>
      <c r="K113"/>
    </row>
    <row r="114" spans="1:11" ht="14.25">
      <c r="A114" s="261"/>
      <c r="B114" s="677" t="s">
        <v>316</v>
      </c>
      <c r="C114"/>
      <c r="D114" s="1874" t="s">
        <v>1259</v>
      </c>
      <c r="E114" s="1874"/>
      <c r="F114" s="1874"/>
      <c r="G114"/>
      <c r="H114"/>
      <c r="I114"/>
      <c r="J114"/>
      <c r="K114"/>
    </row>
    <row r="115" spans="1:11" ht="14.25">
      <c r="A115" s="261"/>
      <c r="B115" s="261"/>
      <c r="C115"/>
      <c r="D115" s="1874"/>
      <c r="E115" s="1874"/>
      <c r="F115" s="1874"/>
      <c r="G115"/>
      <c r="H115"/>
      <c r="I115"/>
      <c r="J115"/>
      <c r="K115"/>
    </row>
    <row r="116" spans="1:11"/>
    <row r="117" spans="1:11" ht="14.25">
      <c r="A117" s="261"/>
      <c r="B117" s="677" t="s">
        <v>316</v>
      </c>
      <c r="C117" s="10"/>
      <c r="D117" s="1815" t="s">
        <v>1260</v>
      </c>
      <c r="E117" s="1815"/>
      <c r="F117" s="1815"/>
    </row>
    <row r="118" spans="1:11">
      <c r="C118" s="10"/>
      <c r="D118" s="1815"/>
      <c r="E118" s="1815"/>
      <c r="F118" s="1815"/>
    </row>
    <row r="119" spans="1:11">
      <c r="C119" s="10"/>
      <c r="D119" s="1815"/>
      <c r="E119" s="1815"/>
      <c r="F119" s="1815"/>
    </row>
    <row r="120" spans="1:11">
      <c r="C120" s="10"/>
      <c r="D120" s="1815"/>
      <c r="E120" s="1815"/>
      <c r="F120" s="1815"/>
    </row>
    <row r="121" spans="1:11">
      <c r="C121" s="10"/>
      <c r="D121" s="1815"/>
      <c r="E121" s="1815"/>
      <c r="F121" s="1815"/>
    </row>
    <row r="122" spans="1:11">
      <c r="C122" s="10"/>
      <c r="D122" s="149"/>
      <c r="E122" s="149"/>
      <c r="F122" s="149"/>
    </row>
    <row r="123" spans="1:11" customFormat="1" ht="14.25">
      <c r="A123" s="261"/>
      <c r="B123" s="677" t="s">
        <v>316</v>
      </c>
      <c r="C123" s="10"/>
      <c r="D123" s="1817" t="s">
        <v>1261</v>
      </c>
      <c r="E123" s="1817"/>
      <c r="F123" s="1817"/>
      <c r="G123" s="149"/>
    </row>
    <row r="124" spans="1:11" s="296" customFormat="1" ht="13.7" customHeight="1">
      <c r="A124" s="293"/>
      <c r="B124" s="293"/>
      <c r="C124" s="294"/>
      <c r="D124" s="1817"/>
      <c r="E124" s="1817"/>
      <c r="F124" s="1817"/>
      <c r="G124" s="295"/>
    </row>
    <row r="125" spans="1:11" customFormat="1" ht="13.7" customHeight="1">
      <c r="A125" s="132"/>
      <c r="B125" s="674"/>
      <c r="C125" s="10"/>
      <c r="D125" s="1817"/>
      <c r="E125" s="1817"/>
      <c r="F125" s="1817"/>
      <c r="G125" s="149"/>
    </row>
    <row r="126" spans="1:11" customFormat="1" ht="13.7" customHeight="1">
      <c r="A126" s="132"/>
      <c r="B126" s="674"/>
      <c r="C126" s="10"/>
      <c r="D126" s="1817"/>
      <c r="E126" s="1817"/>
      <c r="F126" s="1817"/>
      <c r="G126" s="149"/>
    </row>
    <row r="127" spans="1:11" customFormat="1" ht="13.7" customHeight="1">
      <c r="A127" s="132"/>
      <c r="B127" s="674"/>
      <c r="C127" s="10"/>
      <c r="D127" s="1817"/>
      <c r="E127" s="1817"/>
      <c r="F127" s="1817"/>
      <c r="G127" s="149"/>
    </row>
    <row r="128" spans="1:11" customFormat="1" ht="13.7" customHeight="1">
      <c r="A128" s="378"/>
      <c r="B128" s="378"/>
      <c r="C128" s="10"/>
      <c r="D128" s="1817"/>
      <c r="E128" s="1817"/>
      <c r="F128" s="1817"/>
      <c r="G128" s="149"/>
    </row>
    <row r="129" spans="1:7" s="2" customFormat="1" ht="13.7" customHeight="1">
      <c r="A129" s="273"/>
      <c r="B129" s="273"/>
      <c r="C129" s="442"/>
      <c r="D129" s="1817"/>
      <c r="E129" s="1817"/>
      <c r="F129" s="1817"/>
      <c r="G129" s="182"/>
    </row>
    <row r="130" spans="1:7" s="2" customFormat="1" ht="13.7" customHeight="1">
      <c r="A130" s="273"/>
      <c r="B130" s="273"/>
      <c r="C130" s="442"/>
      <c r="D130" s="1817"/>
      <c r="E130" s="1817"/>
      <c r="F130" s="1817"/>
      <c r="G130" s="182"/>
    </row>
    <row r="131" spans="1:7" customFormat="1" ht="13.7" customHeight="1">
      <c r="A131" s="132"/>
      <c r="B131" s="674"/>
      <c r="C131" s="10"/>
      <c r="D131" s="1817"/>
      <c r="E131" s="1817"/>
      <c r="F131" s="1817"/>
      <c r="G131" s="149"/>
    </row>
    <row r="132" spans="1:7" customFormat="1" ht="13.7" customHeight="1">
      <c r="A132" s="132"/>
      <c r="B132" s="674"/>
      <c r="C132" s="10"/>
      <c r="D132" s="1817"/>
      <c r="E132" s="1817"/>
      <c r="F132" s="1817"/>
      <c r="G132" s="149"/>
    </row>
    <row r="133" spans="1:7" customFormat="1" ht="13.7" customHeight="1">
      <c r="A133" s="132"/>
      <c r="B133" s="674"/>
      <c r="C133" s="10"/>
      <c r="D133" s="1817"/>
      <c r="E133" s="1817"/>
      <c r="F133" s="1817"/>
      <c r="G133" s="149"/>
    </row>
    <row r="134" spans="1:7" customFormat="1" ht="13.7" customHeight="1">
      <c r="A134" s="132"/>
      <c r="B134" s="674"/>
      <c r="C134" s="10"/>
      <c r="D134" s="1817"/>
      <c r="E134" s="1817"/>
      <c r="F134" s="1817"/>
      <c r="G134" s="149"/>
    </row>
    <row r="135" spans="1:7" customFormat="1" ht="13.7" customHeight="1">
      <c r="A135" s="132"/>
      <c r="B135" s="674"/>
      <c r="C135" s="10"/>
      <c r="D135" s="327"/>
      <c r="E135" s="151"/>
      <c r="F135" s="151"/>
      <c r="G135" s="149"/>
    </row>
    <row r="136" spans="1:7" s="715" customFormat="1" ht="13.7" customHeight="1">
      <c r="A136" s="703"/>
      <c r="B136" s="716" t="s">
        <v>316</v>
      </c>
      <c r="C136" s="10"/>
      <c r="D136" s="1815" t="s">
        <v>1369</v>
      </c>
      <c r="E136" s="1815"/>
      <c r="F136" s="1815"/>
      <c r="G136" s="149"/>
    </row>
    <row r="137" spans="1:7" s="715" customFormat="1" ht="13.7" customHeight="1">
      <c r="A137" s="703"/>
      <c r="B137" s="703"/>
      <c r="C137" s="10"/>
      <c r="D137" s="1815"/>
      <c r="E137" s="1815"/>
      <c r="F137" s="1815"/>
      <c r="G137" s="149"/>
    </row>
    <row r="138" spans="1:7" s="715" customFormat="1" ht="13.7" customHeight="1">
      <c r="A138" s="703"/>
      <c r="B138" s="703"/>
      <c r="C138" s="10"/>
      <c r="D138" s="1815"/>
      <c r="E138" s="1815"/>
      <c r="F138" s="1815"/>
      <c r="G138" s="149"/>
    </row>
    <row r="139" spans="1:7" s="715" customFormat="1" ht="13.7" customHeight="1">
      <c r="A139" s="703"/>
      <c r="B139" s="703"/>
      <c r="C139" s="10"/>
      <c r="D139" s="1815"/>
      <c r="E139" s="1815"/>
      <c r="F139" s="1815"/>
      <c r="G139" s="149"/>
    </row>
    <row r="140" spans="1:7" s="715" customFormat="1" ht="13.7" customHeight="1">
      <c r="A140" s="703"/>
      <c r="B140" s="703"/>
      <c r="C140" s="10"/>
      <c r="D140" s="1815"/>
      <c r="E140" s="1815"/>
      <c r="F140" s="1815"/>
      <c r="G140" s="149"/>
    </row>
    <row r="141" spans="1:7" s="715" customFormat="1" ht="13.7" customHeight="1">
      <c r="A141" s="703"/>
      <c r="B141" s="703"/>
      <c r="C141" s="10"/>
      <c r="D141" s="1815"/>
      <c r="E141" s="1815"/>
      <c r="F141" s="1815"/>
      <c r="G141" s="149"/>
    </row>
    <row r="142" spans="1:7" s="715" customFormat="1" ht="13.7" customHeight="1">
      <c r="A142" s="703"/>
      <c r="B142" s="703"/>
      <c r="C142" s="10"/>
      <c r="D142" s="1815"/>
      <c r="E142" s="1815"/>
      <c r="F142" s="1815"/>
      <c r="G142" s="149"/>
    </row>
    <row r="143" spans="1:7" s="715" customFormat="1" ht="13.7" customHeight="1">
      <c r="A143" s="703"/>
      <c r="B143" s="703"/>
      <c r="C143" s="10"/>
      <c r="D143" s="1815"/>
      <c r="E143" s="1815"/>
      <c r="F143" s="1815"/>
      <c r="G143" s="149"/>
    </row>
    <row r="144" spans="1:7" s="715" customFormat="1" ht="13.7" customHeight="1">
      <c r="A144" s="703"/>
      <c r="B144" s="703"/>
      <c r="C144" s="10"/>
      <c r="D144" s="1815"/>
      <c r="E144" s="1815"/>
      <c r="F144" s="1815"/>
      <c r="G144" s="149"/>
    </row>
    <row r="145" spans="1:7" s="715" customFormat="1" ht="13.7" customHeight="1">
      <c r="A145" s="703"/>
      <c r="B145" s="703"/>
      <c r="C145" s="10"/>
      <c r="D145" s="1815"/>
      <c r="E145" s="1815"/>
      <c r="F145" s="1815"/>
      <c r="G145" s="149"/>
    </row>
    <row r="146" spans="1:7" s="715" customFormat="1" ht="13.7" customHeight="1">
      <c r="A146" s="745"/>
      <c r="B146" s="745"/>
      <c r="C146" s="10"/>
      <c r="D146" s="1815"/>
      <c r="E146" s="1815"/>
      <c r="F146" s="1815"/>
      <c r="G146" s="149"/>
    </row>
    <row r="147" spans="1:7" s="715" customFormat="1" ht="13.7" customHeight="1">
      <c r="A147" s="745"/>
      <c r="B147" s="745"/>
      <c r="C147" s="10"/>
      <c r="D147" s="1815"/>
      <c r="E147" s="1815"/>
      <c r="F147" s="1815"/>
      <c r="G147" s="149"/>
    </row>
    <row r="148" spans="1:7" s="715" customFormat="1" ht="13.7" customHeight="1">
      <c r="A148" s="703"/>
      <c r="B148" s="703"/>
      <c r="C148" s="10"/>
      <c r="D148" s="1815"/>
      <c r="E148" s="1815"/>
      <c r="F148" s="1815"/>
      <c r="G148" s="149"/>
    </row>
    <row r="149" spans="1:7" s="715" customFormat="1" ht="13.7" customHeight="1">
      <c r="A149" s="703"/>
      <c r="B149" s="703"/>
      <c r="C149" s="10"/>
      <c r="D149" s="1815"/>
      <c r="E149" s="1815"/>
      <c r="F149" s="1815"/>
      <c r="G149" s="149"/>
    </row>
    <row r="150" spans="1:7" s="715" customFormat="1" ht="13.7" customHeight="1">
      <c r="A150" s="703"/>
      <c r="B150" s="703"/>
      <c r="C150" s="10"/>
      <c r="D150" s="1815"/>
      <c r="E150" s="1815"/>
      <c r="F150" s="1815"/>
      <c r="G150" s="149"/>
    </row>
    <row r="151" spans="1:7" s="715" customFormat="1" ht="13.7" customHeight="1">
      <c r="A151" s="703"/>
      <c r="B151" s="703"/>
      <c r="C151" s="10"/>
      <c r="D151" s="1815"/>
      <c r="E151" s="1815"/>
      <c r="F151" s="1815"/>
      <c r="G151" s="149"/>
    </row>
    <row r="152" spans="1:7" s="715" customFormat="1" ht="13.7" customHeight="1">
      <c r="A152" s="703"/>
      <c r="B152" s="703"/>
      <c r="C152" s="10"/>
      <c r="D152" s="1815"/>
      <c r="E152" s="1815"/>
      <c r="F152" s="1815"/>
      <c r="G152" s="149"/>
    </row>
    <row r="153" spans="1:7" s="715" customFormat="1" ht="13.7" customHeight="1">
      <c r="A153" s="703"/>
      <c r="B153" s="703"/>
      <c r="C153" s="10"/>
      <c r="D153" s="1815"/>
      <c r="E153" s="1815"/>
      <c r="F153" s="1815"/>
      <c r="G153" s="149"/>
    </row>
    <row r="154" spans="1:7" s="715" customFormat="1" ht="13.7" customHeight="1">
      <c r="A154" s="703"/>
      <c r="B154" s="703"/>
      <c r="C154" s="10"/>
      <c r="D154" s="1815"/>
      <c r="E154" s="1815"/>
      <c r="F154" s="1815"/>
      <c r="G154" s="149"/>
    </row>
    <row r="155" spans="1:7" s="715" customFormat="1" ht="13.7" customHeight="1">
      <c r="A155" s="703"/>
      <c r="B155" s="703"/>
      <c r="C155" s="10"/>
      <c r="D155" s="327"/>
      <c r="E155" s="151"/>
      <c r="F155" s="151"/>
      <c r="G155" s="149"/>
    </row>
    <row r="156" spans="1:7" customFormat="1" ht="13.7" customHeight="1">
      <c r="A156" s="378"/>
      <c r="B156" s="677" t="s">
        <v>316</v>
      </c>
      <c r="C156" s="325"/>
      <c r="D156" s="1875" t="s">
        <v>1262</v>
      </c>
      <c r="E156" s="1875"/>
      <c r="F156" s="1875"/>
      <c r="G156" s="444"/>
    </row>
    <row r="157" spans="1:7" customFormat="1" ht="13.7" customHeight="1">
      <c r="A157" s="378"/>
      <c r="B157" s="378"/>
      <c r="C157" s="325"/>
      <c r="D157" s="1875"/>
      <c r="E157" s="1875"/>
      <c r="F157" s="1875"/>
      <c r="G157" s="444"/>
    </row>
    <row r="158" spans="1:7" customFormat="1" ht="13.7" customHeight="1">
      <c r="A158" s="378"/>
      <c r="B158" s="378"/>
      <c r="C158" s="325"/>
      <c r="D158" s="327"/>
      <c r="E158" s="325"/>
      <c r="F158" s="325"/>
      <c r="G158" s="444"/>
    </row>
    <row r="159" spans="1:7" customFormat="1" ht="13.7" customHeight="1">
      <c r="A159" s="378"/>
      <c r="B159" s="677" t="s">
        <v>316</v>
      </c>
      <c r="C159" s="325"/>
      <c r="D159" s="1818" t="s">
        <v>1263</v>
      </c>
      <c r="E159" s="1818"/>
      <c r="F159" s="1818"/>
      <c r="G159" s="444"/>
    </row>
    <row r="160" spans="1:7" customFormat="1" ht="13.7" customHeight="1">
      <c r="A160" s="378"/>
      <c r="B160" s="378"/>
      <c r="C160" s="325"/>
      <c r="D160" s="1818"/>
      <c r="E160" s="1818"/>
      <c r="F160" s="1818"/>
      <c r="G160" s="444"/>
    </row>
    <row r="161" spans="1:7" customFormat="1" ht="13.7" customHeight="1">
      <c r="A161" s="378"/>
      <c r="B161" s="378"/>
      <c r="C161" s="325"/>
      <c r="D161" s="1818"/>
      <c r="E161" s="1818"/>
      <c r="F161" s="1818"/>
      <c r="G161" s="444"/>
    </row>
    <row r="162" spans="1:7" customFormat="1" ht="13.7" customHeight="1">
      <c r="A162" s="378"/>
      <c r="B162" s="378"/>
      <c r="C162" s="325"/>
      <c r="D162" s="1818"/>
      <c r="E162" s="1818"/>
      <c r="F162" s="1818"/>
      <c r="G162" s="444"/>
    </row>
    <row r="163" spans="1:7" customFormat="1" ht="13.7" customHeight="1">
      <c r="A163" s="132"/>
      <c r="B163" s="674"/>
      <c r="C163" s="10"/>
      <c r="D163" s="151"/>
      <c r="E163" s="151"/>
      <c r="F163" s="151"/>
      <c r="G163" s="149"/>
    </row>
    <row r="164" spans="1:7" customFormat="1" ht="13.7" customHeight="1">
      <c r="A164" s="132"/>
      <c r="B164" s="677" t="s">
        <v>316</v>
      </c>
      <c r="C164" s="10"/>
      <c r="D164" s="1863" t="s">
        <v>1264</v>
      </c>
      <c r="E164" s="1863"/>
      <c r="F164" s="1863"/>
      <c r="G164" s="149"/>
    </row>
    <row r="165" spans="1:7" customFormat="1" ht="13.7" customHeight="1">
      <c r="A165" s="132"/>
      <c r="B165" s="674"/>
      <c r="C165" s="10"/>
      <c r="D165" s="1863"/>
      <c r="E165" s="1863"/>
      <c r="F165" s="1863"/>
      <c r="G165" s="149"/>
    </row>
    <row r="166" spans="1:7" customFormat="1" ht="13.7" customHeight="1">
      <c r="A166" s="132"/>
      <c r="B166" s="674"/>
      <c r="C166" s="10"/>
      <c r="D166" s="1863"/>
      <c r="E166" s="1863"/>
      <c r="F166" s="1863"/>
      <c r="G166" s="149"/>
    </row>
    <row r="167" spans="1:7" customFormat="1" ht="13.7" customHeight="1">
      <c r="A167" s="23"/>
      <c r="B167" s="673"/>
      <c r="C167" s="10"/>
      <c r="D167" s="7"/>
      <c r="E167" s="151"/>
      <c r="F167" s="151"/>
      <c r="G167" s="149"/>
    </row>
    <row r="168" spans="1:7">
      <c r="A168" s="1841" t="s">
        <v>1158</v>
      </c>
      <c r="B168" s="1841"/>
      <c r="C168" s="1841"/>
      <c r="D168" s="1841"/>
      <c r="E168" s="1841"/>
      <c r="F168" s="1841"/>
      <c r="G168" s="1841"/>
    </row>
    <row r="169" spans="1:7" ht="12" customHeight="1">
      <c r="D169" s="135"/>
      <c r="E169" s="135"/>
      <c r="F169" s="135"/>
    </row>
    <row r="170" spans="1:7">
      <c r="B170" s="1837" t="s">
        <v>470</v>
      </c>
      <c r="C170" s="1837"/>
      <c r="D170" s="1837"/>
      <c r="E170" s="1837"/>
      <c r="F170" s="1837"/>
    </row>
    <row r="171" spans="1:7" ht="12" customHeight="1">
      <c r="A171" s="255"/>
      <c r="B171" s="671"/>
      <c r="C171" s="255"/>
    </row>
    <row r="172" spans="1:7">
      <c r="A172" s="1841" t="s">
        <v>1159</v>
      </c>
      <c r="B172" s="1841"/>
      <c r="C172" s="1841"/>
      <c r="D172" s="1841"/>
      <c r="E172" s="1841"/>
      <c r="F172" s="1841"/>
      <c r="G172" s="1841"/>
    </row>
    <row r="173" spans="1:7" ht="12" customHeight="1">
      <c r="A173" s="264"/>
      <c r="B173" s="264"/>
      <c r="C173" s="265"/>
      <c r="D173" s="57"/>
      <c r="E173" s="49"/>
      <c r="F173" s="57"/>
      <c r="G173" s="57"/>
    </row>
    <row r="174" spans="1:7" ht="13.35" customHeight="1">
      <c r="A174" s="264"/>
      <c r="B174" s="264"/>
      <c r="C174" s="265"/>
      <c r="D174" s="1877" t="s">
        <v>1267</v>
      </c>
      <c r="E174" s="1877"/>
      <c r="F174" s="1877"/>
      <c r="G174" s="57"/>
    </row>
    <row r="175" spans="1:7">
      <c r="A175" s="264"/>
      <c r="B175" s="264"/>
      <c r="C175" s="265"/>
      <c r="D175" s="1877"/>
      <c r="E175" s="1877"/>
      <c r="F175" s="1877"/>
      <c r="G175" s="57"/>
    </row>
    <row r="176" spans="1:7" s="717" customFormat="1">
      <c r="A176" s="719"/>
      <c r="B176" s="719"/>
      <c r="C176" s="265"/>
      <c r="D176" s="1878" t="s">
        <v>1268</v>
      </c>
      <c r="E176" s="1878"/>
      <c r="F176" s="1878"/>
      <c r="G176" s="57"/>
    </row>
    <row r="177" spans="1:7" ht="12" customHeight="1">
      <c r="A177" s="264"/>
      <c r="B177" s="264"/>
      <c r="C177" s="265"/>
      <c r="D177" s="57"/>
      <c r="E177" s="49"/>
      <c r="F177" s="57"/>
      <c r="G177" s="57"/>
    </row>
    <row r="178" spans="1:7" ht="14.25">
      <c r="A178" s="261"/>
      <c r="B178" s="677" t="s">
        <v>316</v>
      </c>
      <c r="C178" s="265"/>
      <c r="D178" s="1876" t="s">
        <v>1266</v>
      </c>
      <c r="E178" s="1876"/>
      <c r="F178" s="1876"/>
      <c r="G178" s="57"/>
    </row>
    <row r="179" spans="1:7" ht="14.25">
      <c r="A179" s="261"/>
      <c r="B179" s="261"/>
      <c r="C179" s="265"/>
      <c r="D179" s="1876"/>
      <c r="E179" s="1876"/>
      <c r="F179" s="1876"/>
      <c r="G179" s="57"/>
    </row>
    <row r="180" spans="1:7" ht="14.25">
      <c r="A180" s="261"/>
      <c r="B180" s="261"/>
      <c r="C180" s="265"/>
      <c r="D180" s="1876"/>
      <c r="E180" s="1876"/>
      <c r="F180" s="1876"/>
      <c r="G180" s="57"/>
    </row>
    <row r="181" spans="1:7">
      <c r="A181" s="265"/>
      <c r="B181" s="265"/>
      <c r="C181" s="265"/>
      <c r="D181" s="1876"/>
      <c r="E181" s="1876"/>
      <c r="F181" s="1876"/>
    </row>
    <row r="182" spans="1:7">
      <c r="A182" s="265"/>
      <c r="B182" s="265"/>
      <c r="C182" s="265"/>
      <c r="D182" s="404"/>
      <c r="E182" s="57"/>
      <c r="F182" s="57"/>
    </row>
    <row r="183" spans="1:7">
      <c r="A183" s="265"/>
      <c r="B183" s="265"/>
      <c r="C183" s="265"/>
      <c r="D183" s="1880" t="s">
        <v>1175</v>
      </c>
      <c r="E183" s="1880"/>
      <c r="F183" s="1880"/>
    </row>
    <row r="184" spans="1:7">
      <c r="A184" s="265"/>
      <c r="B184" s="265"/>
      <c r="C184" s="265"/>
      <c r="D184" s="1880"/>
      <c r="E184" s="1880"/>
      <c r="F184" s="1880"/>
    </row>
    <row r="185" spans="1:7" s="680" customFormat="1">
      <c r="A185" s="265"/>
      <c r="B185" s="265"/>
      <c r="C185" s="265"/>
      <c r="D185" s="694"/>
      <c r="E185" s="694"/>
      <c r="F185" s="694"/>
      <c r="G185" s="7"/>
    </row>
    <row r="186" spans="1:7" s="675" customFormat="1" ht="14.25">
      <c r="A186" s="261"/>
      <c r="B186" s="677" t="s">
        <v>316</v>
      </c>
      <c r="C186" s="555"/>
      <c r="D186" s="1815" t="s">
        <v>1265</v>
      </c>
      <c r="E186" s="1815"/>
      <c r="F186" s="1815"/>
      <c r="G186" s="676"/>
    </row>
    <row r="187" spans="1:7" s="675" customFormat="1" ht="14.45" customHeight="1">
      <c r="A187" s="261"/>
      <c r="C187" s="555"/>
      <c r="D187" s="1815"/>
      <c r="E187" s="1815"/>
      <c r="F187" s="1815"/>
      <c r="G187" s="676"/>
    </row>
    <row r="188" spans="1:7" s="675" customFormat="1" ht="14.25">
      <c r="A188" s="261"/>
      <c r="B188" s="695"/>
      <c r="C188" s="555"/>
      <c r="D188" s="1815"/>
      <c r="E188" s="1815"/>
      <c r="F188" s="1815"/>
      <c r="G188" s="676"/>
    </row>
    <row r="189" spans="1:7" s="675" customFormat="1" ht="14.25">
      <c r="A189" s="261"/>
      <c r="B189" s="695"/>
      <c r="C189" s="555"/>
      <c r="D189" s="1815"/>
      <c r="E189" s="1815"/>
      <c r="F189" s="1815"/>
      <c r="G189" s="676"/>
    </row>
    <row r="190" spans="1:7" s="680" customFormat="1">
      <c r="A190" s="265"/>
      <c r="B190" s="265"/>
      <c r="C190" s="265"/>
      <c r="D190" s="694"/>
      <c r="E190" s="694"/>
      <c r="F190" s="694"/>
      <c r="G190" s="7"/>
    </row>
    <row r="191" spans="1:7">
      <c r="A191" s="1841" t="s">
        <v>1160</v>
      </c>
      <c r="B191" s="1841"/>
      <c r="C191" s="1841"/>
      <c r="D191" s="1841"/>
      <c r="E191" s="1841"/>
      <c r="F191" s="1841"/>
      <c r="G191" s="1841"/>
    </row>
    <row r="192" spans="1:7" ht="12" customHeight="1">
      <c r="D192" s="135"/>
      <c r="E192" s="135"/>
      <c r="F192" s="135"/>
    </row>
    <row r="193" spans="1:6">
      <c r="C193" s="262"/>
      <c r="D193" s="1879" t="s">
        <v>214</v>
      </c>
      <c r="E193" s="1879"/>
      <c r="F193" s="1879"/>
    </row>
    <row r="194" spans="1:6">
      <c r="A194" s="255"/>
      <c r="B194" s="671"/>
      <c r="C194" s="255"/>
      <c r="D194" s="1847" t="s">
        <v>1289</v>
      </c>
      <c r="E194" s="1848"/>
      <c r="F194" s="1848"/>
    </row>
    <row r="195" spans="1:6" ht="12" customHeight="1">
      <c r="A195" s="23"/>
      <c r="B195" s="673"/>
      <c r="C195" s="23"/>
    </row>
    <row r="196" spans="1:6" ht="13.35" customHeight="1">
      <c r="A196" s="23"/>
      <c r="C196" s="23"/>
      <c r="D196" s="1839" t="s">
        <v>579</v>
      </c>
      <c r="E196" s="1839"/>
      <c r="F196" s="1839"/>
    </row>
    <row r="197" spans="1:6" ht="14.25">
      <c r="A197" s="261"/>
      <c r="B197" s="677" t="s">
        <v>316</v>
      </c>
      <c r="D197" s="1815" t="s">
        <v>1283</v>
      </c>
      <c r="E197" s="1815"/>
      <c r="F197" s="1815"/>
    </row>
    <row r="198" spans="1:6" ht="14.25">
      <c r="A198" s="261"/>
      <c r="B198" s="261"/>
      <c r="D198" s="1815"/>
      <c r="E198" s="1815"/>
      <c r="F198" s="1815"/>
    </row>
    <row r="199" spans="1:6"/>
    <row r="200" spans="1:6" ht="14.25">
      <c r="A200" s="261"/>
      <c r="B200" s="677" t="s">
        <v>316</v>
      </c>
      <c r="D200" s="1815" t="s">
        <v>1284</v>
      </c>
      <c r="E200" s="1815"/>
      <c r="F200" s="1815"/>
    </row>
    <row r="201" spans="1:6" ht="14.25">
      <c r="A201" s="261"/>
      <c r="B201" s="261"/>
      <c r="D201" s="1815"/>
      <c r="E201" s="1815"/>
      <c r="F201" s="1815"/>
    </row>
    <row r="202" spans="1:6" ht="14.25">
      <c r="A202" s="261"/>
      <c r="B202" s="261"/>
      <c r="D202" s="1815"/>
      <c r="E202" s="1815"/>
      <c r="F202" s="1815"/>
    </row>
    <row r="203" spans="1:6" ht="5.0999999999999996" customHeight="1">
      <c r="A203" s="261"/>
      <c r="B203" s="261"/>
      <c r="D203" s="151"/>
      <c r="E203" s="135"/>
      <c r="F203" s="135"/>
    </row>
    <row r="204" spans="1:6" ht="14.25">
      <c r="A204" s="261"/>
      <c r="B204" s="261"/>
      <c r="D204" s="1815" t="s">
        <v>1285</v>
      </c>
      <c r="E204" s="1815"/>
      <c r="F204" s="1815"/>
    </row>
    <row r="205" spans="1:6" ht="14.25">
      <c r="A205" s="261"/>
      <c r="B205" s="261"/>
      <c r="D205" s="1815"/>
      <c r="E205" s="1815"/>
      <c r="F205" s="1815"/>
    </row>
    <row r="206" spans="1:6" ht="14.25">
      <c r="A206" s="261"/>
      <c r="B206" s="261"/>
      <c r="D206" s="1815"/>
      <c r="E206" s="1815"/>
      <c r="F206" s="1815"/>
    </row>
    <row r="207" spans="1:6" ht="14.25">
      <c r="A207" s="261"/>
      <c r="B207" s="261"/>
      <c r="D207" s="1815"/>
      <c r="E207" s="1815"/>
      <c r="F207" s="1815"/>
    </row>
    <row r="208" spans="1:6" ht="14.25">
      <c r="A208" s="261"/>
      <c r="B208" s="261"/>
      <c r="D208" s="1815"/>
      <c r="E208" s="1815"/>
      <c r="F208" s="1815"/>
    </row>
    <row r="209" spans="1:7" ht="14.25">
      <c r="A209" s="261"/>
      <c r="B209" s="261"/>
      <c r="D209" s="135"/>
      <c r="E209" s="135"/>
      <c r="F209" s="135"/>
    </row>
    <row r="210" spans="1:7" ht="14.25">
      <c r="A210" s="261"/>
      <c r="B210" s="677" t="s">
        <v>316</v>
      </c>
      <c r="D210" s="1836" t="s">
        <v>1286</v>
      </c>
      <c r="E210" s="1836"/>
      <c r="F210" s="1836"/>
    </row>
    <row r="211" spans="1:7" ht="14.25">
      <c r="A211" s="261"/>
      <c r="B211" s="261"/>
      <c r="D211" s="1836"/>
      <c r="E211" s="1836"/>
      <c r="F211" s="1836"/>
    </row>
    <row r="212" spans="1:7" ht="14.25">
      <c r="A212" s="261"/>
      <c r="B212" s="261"/>
      <c r="D212" s="1837" t="s">
        <v>962</v>
      </c>
      <c r="E212" s="1837"/>
      <c r="F212" s="1837"/>
    </row>
    <row r="213" spans="1:7" ht="14.25">
      <c r="A213" s="261"/>
      <c r="B213" s="261"/>
      <c r="D213" s="135"/>
      <c r="E213" s="135"/>
      <c r="F213" s="135"/>
    </row>
    <row r="214" spans="1:7" ht="14.45" customHeight="1">
      <c r="A214" s="261"/>
      <c r="B214" s="677" t="s">
        <v>316</v>
      </c>
      <c r="D214" s="1836" t="s">
        <v>1288</v>
      </c>
      <c r="E214" s="1836"/>
      <c r="F214" s="1836"/>
    </row>
    <row r="215" spans="1:7" ht="14.25">
      <c r="A215" s="261"/>
      <c r="B215" s="261"/>
      <c r="D215" s="1836"/>
      <c r="E215" s="1836"/>
      <c r="F215" s="1836"/>
    </row>
    <row r="216" spans="1:7" ht="14.25">
      <c r="A216" s="261"/>
      <c r="B216" s="261"/>
      <c r="D216" s="1836"/>
      <c r="E216" s="1836"/>
      <c r="F216" s="1836"/>
    </row>
    <row r="217" spans="1:7" ht="14.25">
      <c r="A217" s="261"/>
      <c r="B217" s="261"/>
      <c r="D217" s="1836"/>
      <c r="E217" s="1836"/>
      <c r="F217" s="1836"/>
    </row>
    <row r="218" spans="1:7" ht="14.25">
      <c r="A218" s="261"/>
      <c r="B218" s="261"/>
      <c r="D218" s="1836"/>
      <c r="E218" s="1836"/>
      <c r="F218" s="1836"/>
    </row>
    <row r="219" spans="1:7">
      <c r="D219" s="135"/>
      <c r="E219" s="135"/>
      <c r="F219" s="135"/>
    </row>
    <row r="220" spans="1:7" ht="14.25">
      <c r="A220" s="261"/>
      <c r="B220" s="677" t="s">
        <v>316</v>
      </c>
      <c r="D220" s="1815" t="s">
        <v>1287</v>
      </c>
      <c r="E220" s="1815"/>
      <c r="F220" s="1815"/>
    </row>
    <row r="221" spans="1:7" ht="14.25">
      <c r="A221" s="261"/>
      <c r="B221" s="261"/>
      <c r="D221" s="1815"/>
      <c r="E221" s="1815"/>
      <c r="F221" s="1815"/>
    </row>
    <row r="222" spans="1:7">
      <c r="D222" s="29"/>
    </row>
    <row r="223" spans="1:7">
      <c r="A223" s="1841" t="s">
        <v>1161</v>
      </c>
      <c r="B223" s="1841"/>
      <c r="C223" s="1841"/>
      <c r="D223" s="1841"/>
      <c r="E223" s="1841"/>
      <c r="F223" s="1841"/>
      <c r="G223" s="1841"/>
    </row>
    <row r="224" spans="1:7">
      <c r="D224" s="29"/>
    </row>
    <row r="225" spans="1:6">
      <c r="C225" s="262"/>
      <c r="D225" s="1839" t="s">
        <v>1290</v>
      </c>
      <c r="E225" s="1839"/>
      <c r="F225" s="1839"/>
    </row>
    <row r="226" spans="1:6">
      <c r="A226" s="255"/>
      <c r="B226" s="671"/>
      <c r="C226" s="255"/>
      <c r="D226" s="135"/>
      <c r="E226" s="135"/>
      <c r="F226" s="135"/>
    </row>
    <row r="227" spans="1:6">
      <c r="A227" s="260"/>
      <c r="B227" s="260"/>
      <c r="C227" s="260"/>
      <c r="D227" s="1839" t="s">
        <v>275</v>
      </c>
      <c r="E227" s="1839"/>
      <c r="F227" s="1839"/>
    </row>
    <row r="228" spans="1:6" ht="14.25">
      <c r="A228" s="261"/>
      <c r="B228" s="677" t="s">
        <v>316</v>
      </c>
      <c r="D228" s="1889" t="s">
        <v>1291</v>
      </c>
      <c r="E228" s="1889"/>
      <c r="F228" s="1889"/>
    </row>
    <row r="229" spans="1:6" ht="14.25">
      <c r="A229" s="261"/>
      <c r="B229" s="261"/>
      <c r="D229" s="1889"/>
      <c r="E229" s="1889"/>
      <c r="F229" s="1889"/>
    </row>
    <row r="230" spans="1:6">
      <c r="D230" s="135"/>
      <c r="E230" s="135"/>
      <c r="F230" s="135"/>
    </row>
    <row r="231" spans="1:6" ht="14.45" customHeight="1">
      <c r="A231" s="261"/>
      <c r="B231" s="677" t="s">
        <v>316</v>
      </c>
      <c r="D231" s="1836" t="s">
        <v>1292</v>
      </c>
      <c r="E231" s="1836"/>
      <c r="F231" s="1836"/>
    </row>
    <row r="232" spans="1:6">
      <c r="D232" s="1836"/>
      <c r="E232" s="1836"/>
      <c r="F232" s="1836"/>
    </row>
    <row r="233" spans="1:6">
      <c r="D233" s="1848" t="s">
        <v>953</v>
      </c>
      <c r="E233" s="1848"/>
      <c r="F233" s="1848"/>
    </row>
    <row r="234" spans="1:6">
      <c r="D234" s="135"/>
      <c r="E234" s="135"/>
      <c r="F234" s="135"/>
    </row>
    <row r="235" spans="1:6" ht="14.45" customHeight="1">
      <c r="A235" s="261"/>
      <c r="B235" s="677" t="s">
        <v>316</v>
      </c>
      <c r="D235" s="1836" t="s">
        <v>1294</v>
      </c>
      <c r="E235" s="1836"/>
      <c r="F235" s="1836"/>
    </row>
    <row r="236" spans="1:6">
      <c r="D236" s="1836"/>
      <c r="E236" s="1836"/>
      <c r="F236" s="1836"/>
    </row>
    <row r="237" spans="1:6">
      <c r="D237" s="1836"/>
      <c r="E237" s="1836"/>
      <c r="F237" s="1836"/>
    </row>
    <row r="238" spans="1:6">
      <c r="D238" s="1836"/>
      <c r="E238" s="1836"/>
      <c r="F238" s="1836"/>
    </row>
    <row r="239" spans="1:6">
      <c r="D239" s="1836"/>
      <c r="E239" s="1836"/>
      <c r="F239" s="1836"/>
    </row>
    <row r="240" spans="1:6">
      <c r="D240" s="135"/>
      <c r="E240" s="135"/>
      <c r="F240" s="135"/>
    </row>
    <row r="241" spans="1:7" ht="14.25">
      <c r="A241" s="261"/>
      <c r="B241" s="677" t="s">
        <v>316</v>
      </c>
      <c r="D241" s="1815" t="s">
        <v>1293</v>
      </c>
      <c r="E241" s="1815"/>
      <c r="F241" s="1815"/>
    </row>
    <row r="242" spans="1:7">
      <c r="D242" s="1815"/>
      <c r="E242" s="1815"/>
      <c r="F242" s="1815"/>
    </row>
    <row r="243" spans="1:7">
      <c r="D243" s="1815"/>
      <c r="E243" s="1815"/>
      <c r="F243" s="1815"/>
    </row>
    <row r="244" spans="1:7">
      <c r="D244" s="263"/>
      <c r="E244" s="135"/>
      <c r="F244" s="135"/>
    </row>
    <row r="245" spans="1:7">
      <c r="A245" s="1841" t="s">
        <v>1162</v>
      </c>
      <c r="B245" s="1841"/>
      <c r="C245" s="1841"/>
      <c r="D245" s="1841"/>
      <c r="E245" s="1841"/>
      <c r="F245" s="1841"/>
      <c r="G245" s="1841"/>
    </row>
    <row r="246" spans="1:7">
      <c r="D246" s="263"/>
      <c r="E246" s="135"/>
      <c r="F246" s="135"/>
    </row>
    <row r="247" spans="1:7">
      <c r="C247" s="255"/>
      <c r="D247" s="1857" t="s">
        <v>1295</v>
      </c>
      <c r="E247" s="1857"/>
      <c r="F247" s="1857"/>
    </row>
    <row r="248" spans="1:7">
      <c r="C248" s="255"/>
      <c r="D248" s="1857"/>
      <c r="E248" s="1857"/>
      <c r="F248" s="1857"/>
    </row>
    <row r="249" spans="1:7">
      <c r="A249" s="260"/>
      <c r="B249" s="260"/>
      <c r="C249" s="260"/>
      <c r="D249" s="5"/>
      <c r="E249" s="6"/>
      <c r="F249" s="6"/>
    </row>
    <row r="250" spans="1:7">
      <c r="C250" s="260"/>
      <c r="D250" s="1839" t="s">
        <v>215</v>
      </c>
      <c r="E250" s="1839"/>
      <c r="F250" s="1839"/>
    </row>
    <row r="251" spans="1:7" ht="15.75" customHeight="1">
      <c r="A251" s="261"/>
      <c r="B251" s="261"/>
      <c r="D251" s="1845" t="s">
        <v>1296</v>
      </c>
      <c r="E251" s="1845"/>
      <c r="F251" s="1845"/>
    </row>
    <row r="252" spans="1:7">
      <c r="E252" s="135"/>
      <c r="F252" s="135"/>
    </row>
    <row r="253" spans="1:7" ht="14.25">
      <c r="A253" s="261"/>
      <c r="B253" s="677" t="s">
        <v>316</v>
      </c>
      <c r="D253" s="1815" t="s">
        <v>1297</v>
      </c>
      <c r="E253" s="1815"/>
      <c r="F253" s="1815"/>
    </row>
    <row r="254" spans="1:7" ht="14.25">
      <c r="A254" s="261"/>
      <c r="B254" s="261"/>
      <c r="D254" s="1815"/>
      <c r="E254" s="1815"/>
      <c r="F254" s="1815"/>
    </row>
    <row r="255" spans="1:7">
      <c r="D255" s="135"/>
      <c r="E255" s="135"/>
      <c r="F255" s="135"/>
    </row>
    <row r="256" spans="1:7" ht="14.25">
      <c r="A256" s="261"/>
      <c r="B256" s="677" t="s">
        <v>316</v>
      </c>
      <c r="D256" s="1836" t="s">
        <v>1298</v>
      </c>
      <c r="E256" s="1836"/>
      <c r="F256" s="1836"/>
    </row>
    <row r="257" spans="1:7" ht="14.25">
      <c r="A257" s="261"/>
      <c r="B257" s="261"/>
      <c r="D257" s="1836"/>
      <c r="E257" s="1836"/>
      <c r="F257" s="1836"/>
    </row>
    <row r="258" spans="1:7" ht="14.25">
      <c r="A258" s="261"/>
      <c r="B258" s="261"/>
      <c r="D258" s="1836"/>
      <c r="E258" s="1836"/>
      <c r="F258" s="1836"/>
    </row>
    <row r="259" spans="1:7">
      <c r="D259" s="135"/>
      <c r="E259" s="135"/>
      <c r="F259" s="135"/>
    </row>
    <row r="260" spans="1:7" ht="14.25">
      <c r="A260" s="261"/>
      <c r="B260" s="677" t="s">
        <v>316</v>
      </c>
      <c r="D260" s="1815" t="s">
        <v>1299</v>
      </c>
      <c r="E260" s="1815"/>
      <c r="F260" s="1815"/>
    </row>
    <row r="261" spans="1:7" ht="14.25">
      <c r="A261" s="261"/>
      <c r="B261" s="261"/>
      <c r="D261" s="1815"/>
      <c r="E261" s="1815"/>
      <c r="F261" s="1815"/>
    </row>
    <row r="262" spans="1:7">
      <c r="A262" s="23"/>
      <c r="B262" s="673"/>
      <c r="E262" s="135"/>
      <c r="F262" s="135"/>
    </row>
    <row r="263" spans="1:7">
      <c r="A263" s="1841" t="s">
        <v>1163</v>
      </c>
      <c r="B263" s="1841"/>
      <c r="C263" s="1841"/>
      <c r="D263" s="1841"/>
      <c r="E263" s="1841"/>
      <c r="F263" s="1841"/>
      <c r="G263" s="1841"/>
    </row>
    <row r="264" spans="1:7">
      <c r="A264" s="23"/>
      <c r="B264" s="673"/>
      <c r="D264" s="135"/>
      <c r="E264" s="135"/>
      <c r="F264" s="135"/>
    </row>
    <row r="265" spans="1:7">
      <c r="C265" s="23"/>
      <c r="D265" s="1839" t="s">
        <v>719</v>
      </c>
      <c r="E265" s="1839"/>
      <c r="F265" s="1839"/>
    </row>
    <row r="266" spans="1:7">
      <c r="C266" s="23"/>
      <c r="D266" s="1840" t="s">
        <v>1300</v>
      </c>
      <c r="E266" s="1840"/>
      <c r="F266" s="1840"/>
    </row>
    <row r="267" spans="1:7">
      <c r="C267" s="23"/>
      <c r="D267" s="259"/>
    </row>
    <row r="268" spans="1:7">
      <c r="A268" s="273"/>
      <c r="B268" s="677" t="s">
        <v>316</v>
      </c>
      <c r="D268" s="1840" t="s">
        <v>1301</v>
      </c>
      <c r="E268" s="1840"/>
      <c r="F268" s="1840"/>
    </row>
    <row r="269" spans="1:7" s="39" customFormat="1" ht="14.25">
      <c r="A269" s="403"/>
      <c r="B269" s="403"/>
      <c r="C269" s="273"/>
      <c r="D269" s="495"/>
      <c r="E269" s="496"/>
      <c r="F269" s="496"/>
      <c r="G269" s="130"/>
    </row>
    <row r="270" spans="1:7" s="39" customFormat="1" ht="13.35" customHeight="1">
      <c r="A270" s="273"/>
      <c r="B270" s="677" t="s">
        <v>316</v>
      </c>
      <c r="C270" s="273"/>
      <c r="D270" s="1890" t="s">
        <v>1302</v>
      </c>
      <c r="E270" s="1890"/>
      <c r="F270" s="1890"/>
      <c r="G270" s="130"/>
    </row>
    <row r="271" spans="1:7" s="39" customFormat="1" ht="14.25">
      <c r="A271" s="403"/>
      <c r="B271" s="403"/>
      <c r="C271" s="273"/>
      <c r="D271" s="1890"/>
      <c r="E271" s="1890"/>
      <c r="F271" s="1890"/>
      <c r="G271" s="130"/>
    </row>
    <row r="272" spans="1:7" s="39" customFormat="1" ht="14.25">
      <c r="A272" s="403"/>
      <c r="B272" s="403"/>
      <c r="C272" s="273"/>
      <c r="D272" s="1890"/>
      <c r="E272" s="1890"/>
      <c r="F272" s="1890"/>
      <c r="G272" s="130"/>
    </row>
    <row r="273" spans="1:7" s="39" customFormat="1" ht="14.25">
      <c r="A273" s="403"/>
      <c r="B273" s="403"/>
      <c r="C273" s="273"/>
      <c r="D273" s="1890"/>
      <c r="E273" s="1890"/>
      <c r="F273" s="1890"/>
      <c r="G273" s="130"/>
    </row>
    <row r="274" spans="1:7" s="39" customFormat="1" ht="14.25">
      <c r="A274" s="403"/>
      <c r="B274" s="403"/>
      <c r="C274" s="273"/>
      <c r="D274" s="1890"/>
      <c r="E274" s="1890"/>
      <c r="F274" s="1890"/>
      <c r="G274" s="130"/>
    </row>
    <row r="275" spans="1:7" s="39" customFormat="1" ht="14.25">
      <c r="A275" s="403"/>
      <c r="B275" s="403"/>
      <c r="C275" s="273"/>
      <c r="D275" s="495"/>
      <c r="E275" s="496"/>
      <c r="F275" s="496"/>
      <c r="G275" s="130"/>
    </row>
    <row r="276" spans="1:7" s="39" customFormat="1" ht="13.35" customHeight="1">
      <c r="A276" s="273"/>
      <c r="B276" s="677" t="s">
        <v>316</v>
      </c>
      <c r="C276" s="273"/>
      <c r="D276" s="1890" t="s">
        <v>1303</v>
      </c>
      <c r="E276" s="1890"/>
      <c r="F276" s="1890"/>
      <c r="G276" s="130"/>
    </row>
    <row r="277" spans="1:7" s="39" customFormat="1">
      <c r="A277" s="273"/>
      <c r="B277" s="273"/>
      <c r="C277" s="273"/>
      <c r="D277" s="1890"/>
      <c r="E277" s="1890"/>
      <c r="F277" s="1890"/>
      <c r="G277" s="130"/>
    </row>
    <row r="278" spans="1:7" s="39" customFormat="1" ht="14.25">
      <c r="A278" s="403"/>
      <c r="B278" s="403"/>
      <c r="C278" s="273"/>
      <c r="D278" s="495"/>
      <c r="E278" s="496"/>
      <c r="F278" s="496"/>
      <c r="G278" s="130"/>
    </row>
    <row r="279" spans="1:7">
      <c r="A279" s="273"/>
      <c r="B279" s="677" t="s">
        <v>316</v>
      </c>
      <c r="D279" s="1840" t="s">
        <v>1304</v>
      </c>
      <c r="E279" s="1840"/>
      <c r="F279" s="1840"/>
    </row>
    <row r="280" spans="1:7">
      <c r="E280" s="135"/>
      <c r="F280" s="135"/>
    </row>
    <row r="281" spans="1:7" ht="14.25">
      <c r="A281" s="261"/>
      <c r="B281" s="677" t="s">
        <v>316</v>
      </c>
      <c r="D281" s="1836" t="s">
        <v>1305</v>
      </c>
      <c r="E281" s="1836"/>
      <c r="F281" s="1836"/>
    </row>
    <row r="282" spans="1:7" ht="14.25">
      <c r="A282" s="261"/>
      <c r="B282" s="261"/>
      <c r="D282" s="1836"/>
      <c r="E282" s="1836"/>
      <c r="F282" s="1836"/>
    </row>
    <row r="283" spans="1:7" s="717" customFormat="1" ht="14.25">
      <c r="A283" s="712"/>
      <c r="B283" s="712"/>
      <c r="C283" s="729"/>
      <c r="D283" s="1836"/>
      <c r="E283" s="1836"/>
      <c r="F283" s="1836"/>
      <c r="G283" s="7"/>
    </row>
    <row r="284" spans="1:7" s="717" customFormat="1" ht="14.25">
      <c r="A284" s="712"/>
      <c r="B284" s="712"/>
      <c r="C284" s="729"/>
      <c r="D284" s="1836"/>
      <c r="E284" s="1836"/>
      <c r="F284" s="1836"/>
      <c r="G284" s="7"/>
    </row>
    <row r="285" spans="1:7" s="717" customFormat="1" ht="14.25">
      <c r="A285" s="712"/>
      <c r="B285" s="712"/>
      <c r="C285" s="729"/>
      <c r="D285" s="1836"/>
      <c r="E285" s="1836"/>
      <c r="F285" s="1836"/>
      <c r="G285" s="7"/>
    </row>
    <row r="286" spans="1:7" s="717" customFormat="1" ht="14.25">
      <c r="A286" s="712"/>
      <c r="B286" s="712"/>
      <c r="C286" s="729"/>
      <c r="D286" s="1836"/>
      <c r="E286" s="1836"/>
      <c r="F286" s="1836"/>
      <c r="G286" s="7"/>
    </row>
    <row r="287" spans="1:7" s="717" customFormat="1" ht="14.25">
      <c r="A287" s="712"/>
      <c r="B287" s="712"/>
      <c r="C287" s="729"/>
      <c r="D287" s="1836"/>
      <c r="E287" s="1836"/>
      <c r="F287" s="1836"/>
      <c r="G287" s="7"/>
    </row>
    <row r="288" spans="1:7" s="717" customFormat="1" ht="14.25">
      <c r="A288" s="712"/>
      <c r="B288" s="712"/>
      <c r="C288" s="729"/>
      <c r="D288" s="1836"/>
      <c r="E288" s="1836"/>
      <c r="F288" s="1836"/>
      <c r="G288" s="7"/>
    </row>
    <row r="289" spans="1:7" s="717" customFormat="1" ht="14.25">
      <c r="A289" s="712"/>
      <c r="B289" s="712"/>
      <c r="C289" s="729"/>
      <c r="D289" s="1836"/>
      <c r="E289" s="1836"/>
      <c r="F289" s="1836"/>
      <c r="G289" s="7"/>
    </row>
    <row r="290" spans="1:7" s="717" customFormat="1" ht="14.25">
      <c r="A290" s="712"/>
      <c r="B290" s="712"/>
      <c r="C290" s="729"/>
      <c r="D290" s="1836"/>
      <c r="E290" s="1836"/>
      <c r="F290" s="1836"/>
      <c r="G290" s="7"/>
    </row>
    <row r="291" spans="1:7" s="717" customFormat="1" ht="14.25">
      <c r="A291" s="712"/>
      <c r="B291" s="712"/>
      <c r="C291" s="729"/>
      <c r="D291" s="1836"/>
      <c r="E291" s="1836"/>
      <c r="F291" s="1836"/>
      <c r="G291" s="7"/>
    </row>
    <row r="292" spans="1:7" s="717" customFormat="1" ht="14.25">
      <c r="A292" s="712"/>
      <c r="B292" s="712"/>
      <c r="C292" s="729"/>
      <c r="D292" s="1836"/>
      <c r="E292" s="1836"/>
      <c r="F292" s="1836"/>
      <c r="G292" s="7"/>
    </row>
    <row r="293" spans="1:7" ht="14.25">
      <c r="A293" s="261"/>
      <c r="B293" s="261"/>
      <c r="D293" s="1836"/>
      <c r="E293" s="1836"/>
      <c r="F293" s="1836"/>
    </row>
    <row r="294" spans="1:7" ht="14.25">
      <c r="A294" s="261"/>
      <c r="B294" s="261"/>
      <c r="D294" s="1836"/>
      <c r="E294" s="1836"/>
      <c r="F294" s="1836"/>
    </row>
    <row r="295" spans="1:7" ht="14.25">
      <c r="A295" s="261"/>
      <c r="B295" s="261"/>
      <c r="D295" s="1836"/>
      <c r="E295" s="1836"/>
      <c r="F295" s="1836"/>
    </row>
    <row r="296" spans="1:7">
      <c r="D296" s="135"/>
      <c r="E296" s="135"/>
      <c r="F296" s="135"/>
    </row>
    <row r="297" spans="1:7" ht="14.25">
      <c r="A297" s="261"/>
      <c r="B297" s="677" t="s">
        <v>316</v>
      </c>
      <c r="D297" s="1836" t="s">
        <v>1306</v>
      </c>
      <c r="E297" s="1836"/>
      <c r="F297" s="1836"/>
    </row>
    <row r="298" spans="1:7">
      <c r="D298" s="1836"/>
      <c r="E298" s="1836"/>
      <c r="F298" s="1836"/>
    </row>
    <row r="299" spans="1:7">
      <c r="D299" s="1836"/>
      <c r="E299" s="1836"/>
      <c r="F299" s="1836"/>
    </row>
    <row r="300" spans="1:7">
      <c r="D300" s="1836"/>
      <c r="E300" s="1836"/>
      <c r="F300" s="1836"/>
    </row>
    <row r="301" spans="1:7">
      <c r="D301" s="1836"/>
      <c r="E301" s="1836"/>
      <c r="F301" s="1836"/>
    </row>
    <row r="302" spans="1:7">
      <c r="D302" s="1836"/>
      <c r="E302" s="1836"/>
      <c r="F302" s="1836"/>
    </row>
    <row r="303" spans="1:7">
      <c r="D303" s="1836"/>
      <c r="E303" s="1836"/>
      <c r="F303" s="1836"/>
    </row>
    <row r="304" spans="1:7">
      <c r="D304" s="1836"/>
      <c r="E304" s="1836"/>
      <c r="F304" s="1836"/>
    </row>
    <row r="305" spans="1:7">
      <c r="D305" s="1836"/>
      <c r="E305" s="1836"/>
      <c r="F305" s="1836"/>
    </row>
    <row r="306" spans="1:7">
      <c r="D306" s="135"/>
      <c r="E306" s="135"/>
      <c r="F306" s="135"/>
    </row>
    <row r="307" spans="1:7" ht="14.25">
      <c r="A307" s="261"/>
      <c r="B307" s="677" t="s">
        <v>316</v>
      </c>
      <c r="D307" s="1815" t="s">
        <v>1307</v>
      </c>
      <c r="E307" s="1815"/>
      <c r="F307" s="1815"/>
    </row>
    <row r="308" spans="1:7">
      <c r="D308" s="1815"/>
      <c r="E308" s="1815"/>
      <c r="F308" s="1815"/>
      <c r="G308" s="12"/>
    </row>
    <row r="309" spans="1:7">
      <c r="D309" s="1815"/>
      <c r="E309" s="1815"/>
      <c r="F309" s="1815"/>
      <c r="G309" s="12"/>
    </row>
    <row r="310" spans="1:7">
      <c r="D310" s="1815"/>
      <c r="E310" s="1815"/>
      <c r="F310" s="1815"/>
      <c r="G310" s="12"/>
    </row>
    <row r="311" spans="1:7">
      <c r="D311" s="1815"/>
      <c r="E311" s="1815"/>
      <c r="F311" s="1815"/>
      <c r="G311" s="12"/>
    </row>
    <row r="312" spans="1:7">
      <c r="D312" s="1815"/>
      <c r="E312" s="1815"/>
      <c r="F312" s="1815"/>
      <c r="G312" s="12"/>
    </row>
    <row r="313" spans="1:7" s="717" customFormat="1">
      <c r="A313" s="729"/>
      <c r="B313" s="729"/>
      <c r="C313" s="729"/>
      <c r="D313" s="726"/>
      <c r="E313" s="726"/>
      <c r="F313" s="726"/>
    </row>
    <row r="314" spans="1:7" ht="13.5" thickBot="1">
      <c r="D314" s="1886" t="s">
        <v>1059</v>
      </c>
      <c r="E314" s="1886"/>
      <c r="F314" s="1886"/>
      <c r="G314" s="12"/>
    </row>
    <row r="315" spans="1:7" s="717" customFormat="1" ht="13.5" thickTop="1">
      <c r="A315" s="729"/>
      <c r="B315" s="729"/>
      <c r="C315" s="729"/>
      <c r="D315" s="1887" t="s">
        <v>1308</v>
      </c>
      <c r="E315" s="1887"/>
      <c r="F315" s="1887"/>
    </row>
    <row r="316" spans="1:7">
      <c r="A316" s="325"/>
      <c r="B316" s="325"/>
      <c r="C316" s="325"/>
      <c r="D316" s="467"/>
      <c r="E316" s="467"/>
      <c r="F316" s="135"/>
      <c r="G316" s="12"/>
    </row>
    <row r="317" spans="1:7" ht="14.25">
      <c r="A317" s="261"/>
      <c r="B317" s="677" t="s">
        <v>316</v>
      </c>
      <c r="C317" s="325"/>
      <c r="D317" s="1888" t="s">
        <v>1309</v>
      </c>
      <c r="E317" s="1888"/>
      <c r="F317" s="1888"/>
      <c r="G317" s="12"/>
    </row>
    <row r="318" spans="1:7">
      <c r="A318" s="325"/>
      <c r="B318" s="325"/>
      <c r="C318" s="325"/>
      <c r="D318" s="467"/>
      <c r="E318" s="467"/>
      <c r="F318" s="135"/>
      <c r="G318" s="12"/>
    </row>
    <row r="319" spans="1:7">
      <c r="A319" s="325"/>
      <c r="B319" s="677" t="s">
        <v>316</v>
      </c>
      <c r="C319" s="325"/>
      <c r="D319" s="1872" t="s">
        <v>1310</v>
      </c>
      <c r="E319" s="1872"/>
      <c r="F319" s="1872"/>
      <c r="G319" s="12"/>
    </row>
    <row r="320" spans="1:7">
      <c r="A320" s="325"/>
      <c r="B320" s="325"/>
      <c r="C320" s="325"/>
      <c r="D320" s="1872"/>
      <c r="E320" s="1872"/>
      <c r="F320" s="1872"/>
      <c r="G320" s="12"/>
    </row>
    <row r="321" spans="1:7">
      <c r="A321" s="325"/>
      <c r="B321" s="325"/>
      <c r="C321" s="325"/>
      <c r="D321" s="1872"/>
      <c r="E321" s="1872"/>
      <c r="F321" s="1872"/>
      <c r="G321" s="12"/>
    </row>
    <row r="322" spans="1:7">
      <c r="A322" s="325"/>
      <c r="B322" s="325"/>
      <c r="C322" s="325"/>
      <c r="D322" s="1872"/>
      <c r="E322" s="1872"/>
      <c r="F322" s="1872"/>
      <c r="G322" s="12"/>
    </row>
    <row r="323" spans="1:7" s="717" customFormat="1">
      <c r="A323" s="325"/>
      <c r="B323" s="325"/>
      <c r="C323" s="325"/>
      <c r="D323" s="1872"/>
      <c r="E323" s="1872"/>
      <c r="F323" s="1872"/>
    </row>
    <row r="324" spans="1:7" s="717" customFormat="1">
      <c r="A324" s="325"/>
      <c r="B324" s="325"/>
      <c r="C324" s="325"/>
      <c r="D324" s="1872"/>
      <c r="E324" s="1872"/>
      <c r="F324" s="1872"/>
    </row>
    <row r="325" spans="1:7" s="717" customFormat="1">
      <c r="A325" s="325"/>
      <c r="B325" s="325"/>
      <c r="C325" s="325"/>
      <c r="D325" s="1872"/>
      <c r="E325" s="1872"/>
      <c r="F325" s="1872"/>
    </row>
    <row r="326" spans="1:7" s="717" customFormat="1">
      <c r="A326" s="325"/>
      <c r="B326" s="325"/>
      <c r="C326" s="325"/>
      <c r="D326" s="1872"/>
      <c r="E326" s="1872"/>
      <c r="F326" s="1872"/>
    </row>
    <row r="327" spans="1:7">
      <c r="A327" s="325"/>
      <c r="B327" s="325"/>
      <c r="C327" s="325"/>
      <c r="D327" s="1872"/>
      <c r="E327" s="1872"/>
      <c r="F327" s="1872"/>
      <c r="G327" s="12"/>
    </row>
    <row r="328" spans="1:7">
      <c r="A328" s="325"/>
      <c r="B328" s="325"/>
      <c r="C328" s="325"/>
      <c r="D328" s="1872"/>
      <c r="E328" s="1872"/>
      <c r="F328" s="1872"/>
      <c r="G328" s="12"/>
    </row>
    <row r="329" spans="1:7">
      <c r="A329" s="325"/>
      <c r="B329" s="325"/>
      <c r="C329" s="325"/>
      <c r="D329" s="1872"/>
      <c r="E329" s="1872"/>
      <c r="F329" s="1872"/>
      <c r="G329" s="12"/>
    </row>
    <row r="330" spans="1:7">
      <c r="A330" s="325"/>
      <c r="B330" s="325"/>
      <c r="C330" s="325"/>
      <c r="D330" s="12"/>
      <c r="E330" s="467"/>
      <c r="F330" s="135"/>
      <c r="G330" s="12"/>
    </row>
    <row r="331" spans="1:7" ht="14.25">
      <c r="A331" s="261"/>
      <c r="B331" s="677" t="s">
        <v>316</v>
      </c>
      <c r="C331" s="325"/>
      <c r="D331" s="1891" t="s">
        <v>1311</v>
      </c>
      <c r="E331" s="1891"/>
      <c r="F331" s="1891"/>
      <c r="G331" s="12"/>
    </row>
    <row r="332" spans="1:7">
      <c r="A332" s="325"/>
      <c r="B332" s="325"/>
      <c r="C332" s="325"/>
      <c r="D332" s="1891"/>
      <c r="E332" s="1891"/>
      <c r="F332" s="1891"/>
      <c r="G332" s="12"/>
    </row>
    <row r="333" spans="1:7">
      <c r="A333" s="325"/>
      <c r="B333" s="325"/>
      <c r="C333" s="325"/>
      <c r="D333" s="1891"/>
      <c r="E333" s="1891"/>
      <c r="F333" s="1891"/>
      <c r="G333" s="12"/>
    </row>
    <row r="334" spans="1:7">
      <c r="A334" s="325"/>
      <c r="B334" s="325"/>
      <c r="C334" s="325"/>
      <c r="D334" s="1891"/>
      <c r="E334" s="1891"/>
      <c r="F334" s="1891"/>
      <c r="G334" s="12"/>
    </row>
    <row r="335" spans="1:7">
      <c r="A335" s="325"/>
      <c r="B335" s="325"/>
      <c r="C335" s="325"/>
      <c r="D335" s="503"/>
      <c r="E335" s="467"/>
      <c r="F335" s="135"/>
      <c r="G335" s="12"/>
    </row>
    <row r="336" spans="1:7">
      <c r="A336" s="325"/>
      <c r="B336" s="325"/>
      <c r="C336" s="325"/>
      <c r="D336" s="1891" t="s">
        <v>1312</v>
      </c>
      <c r="E336" s="1891"/>
      <c r="F336" s="1891"/>
      <c r="G336" s="12"/>
    </row>
    <row r="337" spans="1:7">
      <c r="A337" s="325"/>
      <c r="B337" s="325"/>
      <c r="C337" s="325"/>
      <c r="D337" s="1891"/>
      <c r="E337" s="1891"/>
      <c r="F337" s="1891"/>
      <c r="G337" s="12"/>
    </row>
    <row r="338" spans="1:7">
      <c r="A338" s="325"/>
      <c r="B338" s="325"/>
      <c r="C338" s="325"/>
      <c r="D338" s="1891"/>
      <c r="E338" s="1891"/>
      <c r="F338" s="1891"/>
      <c r="G338" s="12"/>
    </row>
    <row r="339" spans="1:7">
      <c r="A339" s="325"/>
      <c r="B339" s="325"/>
      <c r="C339" s="325"/>
      <c r="D339" s="1891"/>
      <c r="E339" s="1891"/>
      <c r="F339" s="1891"/>
      <c r="G339" s="12"/>
    </row>
    <row r="340" spans="1:7" ht="18" customHeight="1">
      <c r="A340" s="325"/>
      <c r="B340" s="325"/>
      <c r="C340" s="325"/>
      <c r="D340" s="1891"/>
      <c r="E340" s="1891"/>
      <c r="F340" s="1891"/>
      <c r="G340" s="12"/>
    </row>
    <row r="341" spans="1:7">
      <c r="A341" s="325"/>
      <c r="B341" s="325"/>
      <c r="C341" s="325"/>
      <c r="D341" s="1891"/>
      <c r="E341" s="1891"/>
      <c r="F341" s="1891"/>
      <c r="G341" s="12"/>
    </row>
    <row r="342" spans="1:7">
      <c r="A342" s="325"/>
      <c r="B342" s="325"/>
      <c r="C342" s="325"/>
      <c r="D342" s="1891"/>
      <c r="E342" s="1891"/>
      <c r="F342" s="1891"/>
      <c r="G342" s="12"/>
    </row>
    <row r="343" spans="1:7">
      <c r="A343" s="325"/>
      <c r="B343" s="325"/>
      <c r="C343" s="325"/>
      <c r="D343" s="1891"/>
      <c r="E343" s="1891"/>
      <c r="F343" s="1891"/>
      <c r="G343" s="12"/>
    </row>
    <row r="344" spans="1:7" ht="8.25" customHeight="1">
      <c r="A344" s="325"/>
      <c r="B344" s="325"/>
      <c r="C344" s="325"/>
      <c r="D344" s="1891"/>
      <c r="E344" s="1891"/>
      <c r="F344" s="1891"/>
      <c r="G344" s="12"/>
    </row>
    <row r="345" spans="1:7" ht="13.35" customHeight="1">
      <c r="A345" s="325"/>
      <c r="B345" s="325"/>
      <c r="C345" s="325"/>
      <c r="D345" s="1884" t="s">
        <v>1313</v>
      </c>
      <c r="E345" s="1884"/>
      <c r="F345" s="1884"/>
      <c r="G345" s="12"/>
    </row>
    <row r="346" spans="1:7">
      <c r="A346" s="325"/>
      <c r="B346" s="325"/>
      <c r="C346" s="325"/>
      <c r="D346" s="1884"/>
      <c r="E346" s="1884"/>
      <c r="F346" s="1884"/>
      <c r="G346" s="12"/>
    </row>
    <row r="347" spans="1:7">
      <c r="A347" s="325"/>
      <c r="B347" s="325"/>
      <c r="C347" s="325"/>
      <c r="D347" s="1884"/>
      <c r="E347" s="1884"/>
      <c r="F347" s="1884"/>
      <c r="G347" s="12"/>
    </row>
    <row r="348" spans="1:7" s="717" customFormat="1">
      <c r="A348" s="325"/>
      <c r="B348" s="325"/>
      <c r="C348" s="325"/>
      <c r="D348" s="1884"/>
      <c r="E348" s="1884"/>
      <c r="F348" s="1884"/>
    </row>
    <row r="349" spans="1:7" s="717" customFormat="1">
      <c r="A349" s="325"/>
      <c r="B349" s="325"/>
      <c r="C349" s="325"/>
      <c r="D349" s="1884"/>
      <c r="E349" s="1884"/>
      <c r="F349" s="1884"/>
    </row>
    <row r="350" spans="1:7" s="717" customFormat="1">
      <c r="A350" s="325"/>
      <c r="B350" s="325"/>
      <c r="C350" s="325"/>
      <c r="D350" s="1884"/>
      <c r="E350" s="1884"/>
      <c r="F350" s="1884"/>
    </row>
    <row r="351" spans="1:7" s="717" customFormat="1">
      <c r="A351" s="325"/>
      <c r="B351" s="325"/>
      <c r="C351" s="325"/>
      <c r="D351" s="1884"/>
      <c r="E351" s="1884"/>
      <c r="F351" s="1884"/>
    </row>
    <row r="352" spans="1:7" s="717" customFormat="1">
      <c r="A352" s="325"/>
      <c r="B352" s="325"/>
      <c r="C352" s="325"/>
      <c r="D352" s="1884"/>
      <c r="E352" s="1884"/>
      <c r="F352" s="1884"/>
    </row>
    <row r="353" spans="1:7">
      <c r="A353" s="325"/>
      <c r="B353" s="325"/>
      <c r="C353" s="325"/>
      <c r="D353" s="1884"/>
      <c r="E353" s="1884"/>
      <c r="F353" s="1884"/>
      <c r="G353" s="12"/>
    </row>
    <row r="354" spans="1:7">
      <c r="A354" s="325"/>
      <c r="B354" s="325"/>
      <c r="C354" s="325"/>
      <c r="D354" s="1884"/>
      <c r="E354" s="1884"/>
      <c r="F354" s="1884"/>
      <c r="G354" s="12"/>
    </row>
    <row r="355" spans="1:7">
      <c r="A355" s="325"/>
      <c r="B355" s="325"/>
      <c r="C355" s="325"/>
      <c r="D355" s="1884"/>
      <c r="E355" s="1884"/>
      <c r="F355" s="1884"/>
      <c r="G355" s="12"/>
    </row>
    <row r="356" spans="1:7">
      <c r="A356" s="325"/>
      <c r="B356" s="325"/>
      <c r="C356" s="325"/>
      <c r="D356" s="1884"/>
      <c r="E356" s="1884"/>
      <c r="F356" s="1884"/>
      <c r="G356" s="12"/>
    </row>
    <row r="357" spans="1:7">
      <c r="A357" s="325"/>
      <c r="B357" s="325"/>
      <c r="C357" s="505"/>
      <c r="D357" s="1884"/>
      <c r="E357" s="1884"/>
      <c r="F357" s="1884"/>
      <c r="G357" s="12"/>
    </row>
    <row r="358" spans="1:7">
      <c r="A358" s="325"/>
      <c r="B358" s="325"/>
      <c r="C358" s="505"/>
      <c r="D358" s="1884"/>
      <c r="E358" s="1884"/>
      <c r="F358" s="1884"/>
      <c r="G358" s="12"/>
    </row>
    <row r="359" spans="1:7">
      <c r="A359" s="325"/>
      <c r="B359" s="325"/>
      <c r="C359" s="325"/>
      <c r="D359" s="1884"/>
      <c r="E359" s="1884"/>
      <c r="F359" s="1884"/>
      <c r="G359" s="12"/>
    </row>
    <row r="360" spans="1:7">
      <c r="A360" s="325"/>
      <c r="B360" s="325"/>
      <c r="C360" s="505"/>
      <c r="D360" s="1884"/>
      <c r="E360" s="1884"/>
      <c r="F360" s="1884"/>
      <c r="G360" s="12"/>
    </row>
    <row r="361" spans="1:7">
      <c r="A361" s="325"/>
      <c r="B361" s="325"/>
      <c r="C361" s="505"/>
      <c r="D361" s="1884"/>
      <c r="E361" s="1884"/>
      <c r="F361" s="1884"/>
      <c r="G361" s="12"/>
    </row>
    <row r="362" spans="1:7">
      <c r="A362" s="325"/>
      <c r="B362" s="325"/>
      <c r="C362" s="505"/>
      <c r="D362" s="1884"/>
      <c r="E362" s="1884"/>
      <c r="F362" s="1884"/>
      <c r="G362" s="12"/>
    </row>
    <row r="363" spans="1:7">
      <c r="A363" s="325"/>
      <c r="B363" s="325"/>
      <c r="C363" s="325"/>
      <c r="D363" s="503"/>
      <c r="E363" s="467"/>
      <c r="F363" s="135"/>
      <c r="G363" s="12"/>
    </row>
    <row r="364" spans="1:7">
      <c r="A364" s="325"/>
      <c r="B364" s="677" t="s">
        <v>316</v>
      </c>
      <c r="C364" s="325"/>
      <c r="D364" s="1884" t="s">
        <v>1314</v>
      </c>
      <c r="E364" s="1884"/>
      <c r="F364" s="1884"/>
      <c r="G364" s="12"/>
    </row>
    <row r="365" spans="1:7">
      <c r="A365" s="325"/>
      <c r="B365" s="325"/>
      <c r="C365" s="325"/>
      <c r="D365" s="1884"/>
      <c r="E365" s="1884"/>
      <c r="F365" s="1884"/>
      <c r="G365" s="12"/>
    </row>
    <row r="366" spans="1:7">
      <c r="A366" s="325"/>
      <c r="B366" s="325"/>
      <c r="C366" s="325"/>
      <c r="D366" s="467"/>
      <c r="E366" s="467"/>
      <c r="F366" s="135"/>
      <c r="G366" s="12"/>
    </row>
    <row r="367" spans="1:7" ht="14.25">
      <c r="A367" s="261"/>
      <c r="B367" s="677" t="s">
        <v>316</v>
      </c>
      <c r="C367" s="325"/>
      <c r="D367" s="1872" t="s">
        <v>1315</v>
      </c>
      <c r="E367" s="1872"/>
      <c r="F367" s="1872"/>
      <c r="G367" s="12"/>
    </row>
    <row r="368" spans="1:7" ht="14.25">
      <c r="A368" s="504"/>
      <c r="B368" s="504"/>
      <c r="C368" s="325"/>
      <c r="D368" s="1872"/>
      <c r="E368" s="1872"/>
      <c r="F368" s="1872"/>
      <c r="G368" s="12"/>
    </row>
    <row r="369" spans="1:7" ht="14.25">
      <c r="A369" s="504"/>
      <c r="B369" s="504"/>
      <c r="C369" s="325"/>
      <c r="D369" s="1872"/>
      <c r="E369" s="1872"/>
      <c r="F369" s="1872"/>
      <c r="G369" s="12"/>
    </row>
    <row r="370" spans="1:7" ht="14.25">
      <c r="A370" s="504"/>
      <c r="B370" s="504"/>
      <c r="C370" s="325"/>
      <c r="D370" s="1872"/>
      <c r="E370" s="1872"/>
      <c r="F370" s="1872"/>
      <c r="G370" s="12"/>
    </row>
    <row r="371" spans="1:7" ht="14.25">
      <c r="A371" s="504"/>
      <c r="B371" s="504"/>
      <c r="C371" s="325"/>
      <c r="D371" s="1872"/>
      <c r="E371" s="1872"/>
      <c r="F371" s="1872"/>
      <c r="G371" s="12"/>
    </row>
    <row r="372" spans="1:7">
      <c r="D372" s="135"/>
      <c r="E372" s="135"/>
      <c r="F372" s="135"/>
      <c r="G372" s="12"/>
    </row>
    <row r="373" spans="1:7" ht="14.25">
      <c r="A373" s="261"/>
      <c r="B373" s="677" t="s">
        <v>316</v>
      </c>
      <c r="C373" s="266"/>
      <c r="D373" s="1815" t="s">
        <v>1316</v>
      </c>
      <c r="E373" s="1815"/>
      <c r="F373" s="1815"/>
      <c r="G373" s="12"/>
    </row>
    <row r="374" spans="1:7" ht="14.25">
      <c r="A374" s="261"/>
      <c r="B374" s="261"/>
      <c r="D374" s="1815"/>
      <c r="E374" s="1815"/>
      <c r="F374" s="1815"/>
      <c r="G374" s="12"/>
    </row>
    <row r="375" spans="1:7">
      <c r="D375" s="1815"/>
      <c r="E375" s="1815"/>
      <c r="F375" s="1815"/>
      <c r="G375" s="12"/>
    </row>
    <row r="376" spans="1:7">
      <c r="D376" s="1815"/>
      <c r="E376" s="1815"/>
      <c r="F376" s="1815"/>
      <c r="G376" s="12"/>
    </row>
    <row r="377" spans="1:7">
      <c r="D377" s="1815"/>
      <c r="E377" s="1815"/>
      <c r="F377" s="1815"/>
      <c r="G377" s="12"/>
    </row>
    <row r="378" spans="1:7">
      <c r="D378" s="1815"/>
      <c r="E378" s="1815"/>
      <c r="F378" s="1815"/>
      <c r="G378" s="12"/>
    </row>
    <row r="379" spans="1:7">
      <c r="D379" s="1815"/>
      <c r="E379" s="1815"/>
      <c r="F379" s="1815"/>
      <c r="G379" s="12"/>
    </row>
    <row r="380" spans="1:7">
      <c r="D380" s="1815"/>
      <c r="E380" s="1815"/>
      <c r="F380" s="1815"/>
      <c r="G380" s="12"/>
    </row>
    <row r="381" spans="1:7">
      <c r="D381" s="1815"/>
      <c r="E381" s="1815"/>
      <c r="F381" s="1815"/>
      <c r="G381" s="12"/>
    </row>
    <row r="382" spans="1:7">
      <c r="D382" s="1815"/>
      <c r="E382" s="1815"/>
      <c r="F382" s="1815"/>
      <c r="G382" s="12"/>
    </row>
    <row r="383" spans="1:7">
      <c r="D383" s="1815"/>
      <c r="E383" s="1815"/>
      <c r="F383" s="1815"/>
      <c r="G383" s="12"/>
    </row>
    <row r="384" spans="1:7">
      <c r="D384" s="1815"/>
      <c r="E384" s="1815"/>
      <c r="F384" s="1815"/>
      <c r="G384" s="12"/>
    </row>
    <row r="385" spans="1:7">
      <c r="D385" s="1815"/>
      <c r="E385" s="1815"/>
      <c r="F385" s="1815"/>
      <c r="G385" s="12"/>
    </row>
    <row r="386" spans="1:7">
      <c r="A386" s="12"/>
      <c r="B386" s="12"/>
      <c r="C386" s="12"/>
      <c r="D386" s="1815"/>
      <c r="E386" s="1815"/>
      <c r="F386" s="1815"/>
      <c r="G386" s="12"/>
    </row>
    <row r="387" spans="1:7">
      <c r="A387" s="12"/>
      <c r="B387" s="12"/>
      <c r="C387" s="12"/>
      <c r="D387" s="1815"/>
      <c r="E387" s="1815"/>
      <c r="F387" s="1815"/>
      <c r="G387" s="12"/>
    </row>
    <row r="388" spans="1:7">
      <c r="A388" s="12"/>
      <c r="B388" s="12"/>
      <c r="C388" s="12"/>
      <c r="D388" s="1815"/>
      <c r="E388" s="1815"/>
      <c r="F388" s="1815"/>
      <c r="G388" s="12"/>
    </row>
    <row r="389" spans="1:7">
      <c r="A389" s="12"/>
      <c r="B389" s="12"/>
      <c r="C389" s="12"/>
      <c r="D389" s="1815"/>
      <c r="E389" s="1815"/>
      <c r="F389" s="1815"/>
      <c r="G389" s="12"/>
    </row>
    <row r="390" spans="1:7">
      <c r="A390" s="12"/>
      <c r="B390" s="12"/>
      <c r="C390" s="12"/>
      <c r="D390" s="1815"/>
      <c r="E390" s="1815"/>
      <c r="F390" s="1815"/>
      <c r="G390" s="12"/>
    </row>
    <row r="391" spans="1:7">
      <c r="A391" s="12"/>
      <c r="B391" s="12"/>
      <c r="C391" s="12"/>
      <c r="D391" s="1815"/>
      <c r="E391" s="1815"/>
      <c r="F391" s="1815"/>
      <c r="G391" s="12"/>
    </row>
    <row r="392" spans="1:7">
      <c r="A392" s="12"/>
      <c r="B392" s="12"/>
      <c r="C392" s="12"/>
      <c r="D392" s="1815"/>
      <c r="E392" s="1815"/>
      <c r="F392" s="1815"/>
      <c r="G392" s="12"/>
    </row>
    <row r="393" spans="1:7">
      <c r="A393" s="12"/>
      <c r="B393" s="12"/>
      <c r="C393" s="12"/>
      <c r="D393" s="1815"/>
      <c r="E393" s="1815"/>
      <c r="F393" s="1815"/>
      <c r="G393" s="12"/>
    </row>
    <row r="394" spans="1:7">
      <c r="A394" s="12"/>
      <c r="B394" s="12"/>
      <c r="C394" s="12"/>
      <c r="D394" s="1815"/>
      <c r="E394" s="1815"/>
      <c r="F394" s="1815"/>
      <c r="G394" s="12"/>
    </row>
    <row r="395" spans="1:7">
      <c r="A395" s="12"/>
      <c r="B395" s="12"/>
      <c r="C395" s="12"/>
      <c r="D395" s="1815"/>
      <c r="E395" s="1815"/>
      <c r="F395" s="1815"/>
      <c r="G395" s="12"/>
    </row>
    <row r="396" spans="1:7">
      <c r="A396" s="12"/>
      <c r="B396" s="12"/>
      <c r="C396" s="12"/>
      <c r="D396" s="1815"/>
      <c r="E396" s="1815"/>
      <c r="F396" s="1815"/>
      <c r="G396" s="12"/>
    </row>
    <row r="397" spans="1:7">
      <c r="A397" s="12"/>
      <c r="B397" s="12"/>
      <c r="C397" s="12"/>
      <c r="D397" s="1815"/>
      <c r="E397" s="1815"/>
      <c r="F397" s="1815"/>
      <c r="G397" s="12"/>
    </row>
    <row r="398" spans="1:7">
      <c r="A398" s="12"/>
      <c r="B398" s="12"/>
      <c r="C398" s="12"/>
      <c r="D398" s="1815"/>
      <c r="E398" s="1815"/>
      <c r="F398" s="1815"/>
      <c r="G398" s="12"/>
    </row>
    <row r="399" spans="1:7">
      <c r="A399" s="12"/>
      <c r="B399" s="12"/>
      <c r="C399" s="12"/>
      <c r="D399" s="1815"/>
      <c r="E399" s="1815"/>
      <c r="F399" s="1815"/>
      <c r="G399" s="12"/>
    </row>
    <row r="400" spans="1:7">
      <c r="A400" s="12"/>
      <c r="B400" s="12"/>
      <c r="C400" s="12"/>
      <c r="D400" s="1815"/>
      <c r="E400" s="1815"/>
      <c r="F400" s="1815"/>
      <c r="G400" s="12"/>
    </row>
    <row r="401" spans="1:7">
      <c r="A401" s="12"/>
      <c r="B401" s="12"/>
      <c r="C401" s="12"/>
      <c r="D401" s="1815"/>
      <c r="E401" s="1815"/>
      <c r="F401" s="1815"/>
      <c r="G401" s="12"/>
    </row>
    <row r="402" spans="1:7" s="32" customFormat="1">
      <c r="A402" s="132"/>
      <c r="B402" s="674"/>
      <c r="C402" s="132"/>
      <c r="D402" s="1815"/>
      <c r="E402" s="1815"/>
      <c r="F402" s="1815"/>
      <c r="G402" s="30"/>
    </row>
    <row r="403" spans="1:7" s="32" customFormat="1" ht="40.700000000000003" customHeight="1">
      <c r="A403" s="132"/>
      <c r="B403" s="674"/>
      <c r="C403" s="132"/>
      <c r="D403" s="1815"/>
      <c r="E403" s="1815"/>
      <c r="F403" s="1815"/>
      <c r="G403" s="30"/>
    </row>
    <row r="404" spans="1:7" s="32" customFormat="1">
      <c r="A404" s="132"/>
      <c r="B404" s="674"/>
      <c r="C404" s="132"/>
      <c r="D404" s="135"/>
      <c r="E404" s="135"/>
      <c r="F404" s="135"/>
      <c r="G404" s="30"/>
    </row>
    <row r="405" spans="1:7" ht="14.25">
      <c r="A405" s="261"/>
      <c r="B405" s="677" t="s">
        <v>316</v>
      </c>
      <c r="C405" s="266"/>
      <c r="D405" s="1840" t="s">
        <v>1317</v>
      </c>
      <c r="E405" s="1840"/>
      <c r="F405" s="1840"/>
    </row>
    <row r="406" spans="1:7">
      <c r="D406" s="1885" t="s">
        <v>1081</v>
      </c>
      <c r="E406" s="1885"/>
      <c r="F406" s="1885"/>
    </row>
    <row r="407" spans="1:7">
      <c r="D407" s="1836" t="s">
        <v>1318</v>
      </c>
      <c r="E407" s="1836"/>
      <c r="F407" s="1836"/>
    </row>
    <row r="408" spans="1:7">
      <c r="D408" s="1836"/>
      <c r="E408" s="1836"/>
      <c r="F408" s="1836"/>
    </row>
    <row r="409" spans="1:7">
      <c r="D409" s="1836"/>
      <c r="E409" s="1836"/>
      <c r="F409" s="1836"/>
    </row>
    <row r="410" spans="1:7">
      <c r="D410" s="1836"/>
      <c r="E410" s="1836"/>
      <c r="F410" s="1836"/>
    </row>
    <row r="411" spans="1:7">
      <c r="D411" s="135"/>
      <c r="E411" s="135"/>
      <c r="F411" s="135"/>
      <c r="G411" s="12"/>
    </row>
    <row r="412" spans="1:7" ht="14.25">
      <c r="A412" s="261"/>
      <c r="B412" s="677" t="s">
        <v>316</v>
      </c>
      <c r="C412" s="266"/>
      <c r="D412" s="1815" t="s">
        <v>1319</v>
      </c>
      <c r="E412" s="1815"/>
      <c r="F412" s="1815"/>
      <c r="G412" s="12"/>
    </row>
    <row r="413" spans="1:7">
      <c r="D413" s="1815"/>
      <c r="E413" s="1815"/>
      <c r="F413" s="1815"/>
      <c r="G413" s="12"/>
    </row>
    <row r="414" spans="1:7">
      <c r="D414" s="1815"/>
      <c r="E414" s="1815"/>
      <c r="F414" s="1815"/>
      <c r="G414" s="12"/>
    </row>
    <row r="415" spans="1:7" s="717" customFormat="1">
      <c r="A415" s="729"/>
      <c r="B415" s="729"/>
      <c r="C415" s="729"/>
      <c r="D415" s="726"/>
      <c r="E415" s="726"/>
      <c r="F415" s="726"/>
    </row>
    <row r="416" spans="1:7" ht="14.25">
      <c r="B416" s="677" t="s">
        <v>316</v>
      </c>
      <c r="C416" s="261"/>
      <c r="D416" s="1836" t="s">
        <v>1320</v>
      </c>
      <c r="E416" s="1836"/>
      <c r="F416" s="1836"/>
      <c r="G416" s="12"/>
    </row>
    <row r="417" spans="1:7">
      <c r="D417" s="1836"/>
      <c r="E417" s="1836"/>
      <c r="F417" s="1836"/>
      <c r="G417" s="12"/>
    </row>
    <row r="418" spans="1:7">
      <c r="D418" s="135"/>
      <c r="E418" s="135"/>
      <c r="F418" s="135"/>
      <c r="G418" s="12"/>
    </row>
    <row r="419" spans="1:7" ht="14.25">
      <c r="B419" s="677" t="s">
        <v>316</v>
      </c>
      <c r="C419" s="261"/>
      <c r="D419" s="1836" t="s">
        <v>1321</v>
      </c>
      <c r="E419" s="1836"/>
      <c r="F419" s="1836"/>
      <c r="G419" s="12"/>
    </row>
    <row r="420" spans="1:7">
      <c r="D420" s="1836"/>
      <c r="E420" s="1836"/>
      <c r="F420" s="1836"/>
      <c r="G420" s="12"/>
    </row>
    <row r="421" spans="1:7">
      <c r="D421" s="1836"/>
      <c r="E421" s="1836"/>
      <c r="F421" s="1836"/>
      <c r="G421" s="12"/>
    </row>
    <row r="422" spans="1:7">
      <c r="D422" s="1836"/>
      <c r="E422" s="1836"/>
      <c r="F422" s="1836"/>
      <c r="G422" s="12"/>
    </row>
    <row r="423" spans="1:7">
      <c r="B423" s="677" t="s">
        <v>316</v>
      </c>
      <c r="D423" s="1836"/>
      <c r="E423" s="1836"/>
      <c r="F423" s="1836"/>
      <c r="G423" s="12"/>
    </row>
    <row r="424" spans="1:7">
      <c r="A424" s="12"/>
      <c r="B424" s="12"/>
      <c r="C424" s="12"/>
      <c r="D424" s="1836"/>
      <c r="E424" s="1836"/>
      <c r="F424" s="1836"/>
      <c r="G424" s="12"/>
    </row>
    <row r="425" spans="1:7">
      <c r="A425" s="12"/>
      <c r="C425" s="12"/>
      <c r="D425" s="1836"/>
      <c r="E425" s="1836"/>
      <c r="F425" s="1836"/>
      <c r="G425" s="12"/>
    </row>
    <row r="426" spans="1:7">
      <c r="A426" s="12"/>
      <c r="B426" s="677" t="s">
        <v>316</v>
      </c>
      <c r="C426" s="12"/>
      <c r="D426" s="1836"/>
      <c r="E426" s="1836"/>
      <c r="F426" s="1836"/>
      <c r="G426" s="12"/>
    </row>
    <row r="427" spans="1:7">
      <c r="A427" s="12"/>
      <c r="B427" s="12"/>
      <c r="C427" s="12"/>
      <c r="D427" s="1836"/>
      <c r="E427" s="1836"/>
      <c r="F427" s="1836"/>
      <c r="G427" s="12"/>
    </row>
    <row r="428" spans="1:7">
      <c r="A428" s="12"/>
      <c r="C428" s="12"/>
      <c r="D428" s="1836"/>
      <c r="E428" s="1836"/>
      <c r="F428" s="1836"/>
      <c r="G428" s="12"/>
    </row>
    <row r="429" spans="1:7">
      <c r="A429" s="12"/>
      <c r="C429" s="12"/>
      <c r="D429" s="1836"/>
      <c r="E429" s="1836"/>
      <c r="F429" s="1836"/>
      <c r="G429" s="12"/>
    </row>
    <row r="430" spans="1:7">
      <c r="A430" s="12"/>
      <c r="B430" s="677" t="s">
        <v>316</v>
      </c>
      <c r="C430" s="12"/>
      <c r="D430" s="1836"/>
      <c r="E430" s="1836"/>
      <c r="F430" s="1836"/>
      <c r="G430" s="12"/>
    </row>
    <row r="431" spans="1:7">
      <c r="A431" s="12"/>
      <c r="B431" s="12"/>
      <c r="C431" s="12"/>
      <c r="D431" s="1836"/>
      <c r="E431" s="1836"/>
      <c r="F431" s="1836"/>
      <c r="G431" s="12"/>
    </row>
    <row r="432" spans="1:7">
      <c r="A432" s="12"/>
      <c r="B432" s="677" t="s">
        <v>316</v>
      </c>
      <c r="C432" s="12"/>
      <c r="D432" s="1836"/>
      <c r="E432" s="1836"/>
      <c r="F432" s="1836"/>
      <c r="G432" s="12"/>
    </row>
    <row r="433" spans="1:7" s="717" customFormat="1">
      <c r="D433" s="727"/>
      <c r="E433" s="727"/>
      <c r="F433" s="727"/>
    </row>
    <row r="434" spans="1:7">
      <c r="A434" s="12"/>
      <c r="B434" s="716" t="s">
        <v>316</v>
      </c>
      <c r="C434" s="12"/>
      <c r="D434" s="1836" t="s">
        <v>1322</v>
      </c>
      <c r="E434" s="1836"/>
      <c r="F434" s="1836"/>
      <c r="G434" s="12"/>
    </row>
    <row r="435" spans="1:7">
      <c r="A435" s="12"/>
      <c r="B435" s="12"/>
      <c r="C435" s="12"/>
      <c r="D435" s="1836"/>
      <c r="E435" s="1836"/>
      <c r="F435" s="1836"/>
      <c r="G435" s="12"/>
    </row>
    <row r="436" spans="1:7">
      <c r="A436" s="12"/>
      <c r="B436" s="12"/>
      <c r="C436" s="12"/>
      <c r="D436" s="1836"/>
      <c r="E436" s="1836"/>
      <c r="F436" s="1836"/>
      <c r="G436" s="12"/>
    </row>
    <row r="437" spans="1:7">
      <c r="A437" s="12"/>
      <c r="B437" s="12"/>
      <c r="C437" s="12"/>
      <c r="D437" s="1836"/>
      <c r="E437" s="1836"/>
      <c r="F437" s="1836"/>
      <c r="G437" s="12"/>
    </row>
    <row r="438" spans="1:7">
      <c r="D438" s="1836"/>
      <c r="E438" s="1836"/>
      <c r="F438" s="1836"/>
    </row>
    <row r="439" spans="1:7">
      <c r="D439" s="135"/>
      <c r="E439" s="135"/>
      <c r="F439" s="135"/>
    </row>
    <row r="440" spans="1:7">
      <c r="B440" s="677" t="s">
        <v>316</v>
      </c>
      <c r="D440" s="1847" t="s">
        <v>1323</v>
      </c>
      <c r="E440" s="1847"/>
      <c r="F440" s="1847"/>
    </row>
    <row r="441" spans="1:7">
      <c r="A441" s="135"/>
      <c r="B441" s="135"/>
    </row>
    <row r="442" spans="1:7">
      <c r="A442" s="1841" t="s">
        <v>1164</v>
      </c>
      <c r="B442" s="1841"/>
      <c r="C442" s="1841"/>
      <c r="D442" s="1841"/>
      <c r="E442" s="1841"/>
      <c r="F442" s="1841"/>
      <c r="G442" s="1841"/>
    </row>
    <row r="443" spans="1:7">
      <c r="A443" s="135"/>
      <c r="B443" s="135"/>
    </row>
    <row r="444" spans="1:7">
      <c r="D444" s="1892" t="s">
        <v>947</v>
      </c>
      <c r="E444" s="1892"/>
      <c r="F444" s="1892"/>
    </row>
    <row r="445" spans="1:7" s="39" customFormat="1" ht="14.25">
      <c r="A445" s="403"/>
      <c r="B445" s="403"/>
      <c r="C445" s="273"/>
      <c r="D445" s="1893" t="s">
        <v>1324</v>
      </c>
      <c r="E445" s="1893"/>
      <c r="F445" s="1893"/>
      <c r="G445" s="130"/>
    </row>
    <row r="446" spans="1:7" s="39" customFormat="1" ht="14.25">
      <c r="A446" s="403"/>
      <c r="B446" s="403"/>
      <c r="C446" s="273"/>
      <c r="D446" s="730"/>
      <c r="E446" s="6"/>
      <c r="F446" s="6"/>
      <c r="G446" s="130"/>
    </row>
    <row r="447" spans="1:7" s="39" customFormat="1" ht="14.25">
      <c r="A447" s="261"/>
      <c r="B447" s="677" t="s">
        <v>316</v>
      </c>
      <c r="C447" s="273"/>
      <c r="D447" s="1894" t="s">
        <v>1325</v>
      </c>
      <c r="E447" s="1894"/>
      <c r="F447" s="1894"/>
      <c r="G447" s="130"/>
    </row>
    <row r="448" spans="1:7" s="39" customFormat="1" ht="14.25">
      <c r="A448" s="261"/>
      <c r="B448" s="261"/>
      <c r="C448" s="273"/>
      <c r="D448" s="1894"/>
      <c r="E448" s="1894"/>
      <c r="F448" s="1894"/>
      <c r="G448" s="130"/>
    </row>
    <row r="449" spans="1:7" s="39" customFormat="1" ht="14.25">
      <c r="A449" s="261"/>
      <c r="B449" s="261"/>
      <c r="C449" s="273"/>
      <c r="D449" s="728"/>
      <c r="E449" s="6"/>
      <c r="F449" s="6"/>
      <c r="G449" s="130"/>
    </row>
    <row r="450" spans="1:7">
      <c r="B450" s="677" t="s">
        <v>316</v>
      </c>
      <c r="D450" s="1864" t="s">
        <v>1326</v>
      </c>
      <c r="E450" s="1864"/>
      <c r="F450" s="1864"/>
    </row>
    <row r="451" spans="1:7" ht="14.25">
      <c r="A451" s="261"/>
      <c r="D451" s="1864"/>
      <c r="E451" s="1864"/>
      <c r="F451" s="1864"/>
    </row>
    <row r="452" spans="1:7" ht="14.25">
      <c r="A452" s="261"/>
      <c r="B452" s="261"/>
      <c r="D452" s="1864"/>
      <c r="E452" s="1864"/>
      <c r="F452" s="1864"/>
    </row>
    <row r="453" spans="1:7" ht="14.25">
      <c r="A453" s="261"/>
      <c r="B453" s="261"/>
      <c r="D453" s="1864"/>
      <c r="E453" s="1864"/>
      <c r="F453" s="1864"/>
    </row>
    <row r="454" spans="1:7">
      <c r="D454" s="676"/>
      <c r="E454" s="676"/>
      <c r="F454" s="676"/>
      <c r="G454" s="12"/>
    </row>
    <row r="455" spans="1:7" ht="14.25">
      <c r="A455" s="261"/>
      <c r="B455" s="677" t="s">
        <v>316</v>
      </c>
      <c r="D455" s="1817" t="s">
        <v>1327</v>
      </c>
      <c r="E455" s="1817"/>
      <c r="F455" s="1817"/>
      <c r="G455" s="12"/>
    </row>
    <row r="456" spans="1:7" ht="14.25">
      <c r="A456" s="261"/>
      <c r="B456" s="261"/>
      <c r="D456" s="1817"/>
      <c r="E456" s="1817"/>
      <c r="F456" s="1817"/>
      <c r="G456" s="12"/>
    </row>
    <row r="457" spans="1:7" ht="14.25">
      <c r="A457" s="261"/>
      <c r="D457" s="1817"/>
      <c r="E457" s="1817"/>
      <c r="F457" s="1817"/>
      <c r="G457" s="12"/>
    </row>
    <row r="458" spans="1:7" ht="14.25">
      <c r="A458" s="261"/>
      <c r="B458" s="261"/>
      <c r="D458" s="676"/>
      <c r="E458" s="676"/>
      <c r="F458" s="676"/>
      <c r="G458" s="12"/>
    </row>
    <row r="459" spans="1:7" ht="14.25">
      <c r="A459" s="261"/>
      <c r="B459" s="716" t="s">
        <v>316</v>
      </c>
      <c r="D459" s="1840" t="s">
        <v>1328</v>
      </c>
      <c r="E459" s="1840"/>
      <c r="F459" s="1840"/>
      <c r="G459" s="12"/>
    </row>
    <row r="460" spans="1:7" ht="14.25">
      <c r="A460" s="261"/>
      <c r="B460" s="261"/>
      <c r="D460" s="728"/>
      <c r="E460" s="6"/>
      <c r="F460" s="6"/>
      <c r="G460" s="12"/>
    </row>
    <row r="461" spans="1:7" ht="14.25">
      <c r="A461" s="261"/>
      <c r="B461" s="677" t="s">
        <v>316</v>
      </c>
      <c r="D461" s="1815" t="s">
        <v>1329</v>
      </c>
      <c r="E461" s="1815"/>
      <c r="F461" s="1815"/>
      <c r="G461" s="12"/>
    </row>
    <row r="462" spans="1:7" ht="14.25">
      <c r="A462" s="261"/>
      <c r="D462" s="1815"/>
      <c r="E462" s="1815"/>
      <c r="F462" s="1815"/>
      <c r="G462" s="12"/>
    </row>
    <row r="463" spans="1:7">
      <c r="A463" s="23"/>
      <c r="B463" s="673"/>
      <c r="D463" s="731"/>
      <c r="E463" s="6"/>
      <c r="F463" s="6"/>
      <c r="G463" s="12"/>
    </row>
    <row r="464" spans="1:7">
      <c r="A464" s="23"/>
      <c r="B464" s="716" t="s">
        <v>316</v>
      </c>
      <c r="D464" s="1840" t="s">
        <v>1330</v>
      </c>
      <c r="E464" s="1840"/>
      <c r="F464" s="1840"/>
      <c r="G464" s="12"/>
    </row>
    <row r="465" spans="1:7" ht="14.25">
      <c r="A465" s="261"/>
      <c r="B465" s="261"/>
      <c r="D465" s="135"/>
    </row>
    <row r="466" spans="1:7">
      <c r="A466" s="1841" t="s">
        <v>1165</v>
      </c>
      <c r="B466" s="1841"/>
      <c r="C466" s="1841"/>
      <c r="D466" s="1841"/>
      <c r="E466" s="1841"/>
      <c r="F466" s="1841"/>
      <c r="G466" s="1841"/>
    </row>
    <row r="467" spans="1:7" customFormat="1" ht="12" customHeight="1">
      <c r="A467" s="261"/>
      <c r="B467" s="261"/>
      <c r="C467" s="10"/>
      <c r="D467" s="151"/>
      <c r="E467" s="149"/>
      <c r="F467" s="149"/>
      <c r="G467" s="149"/>
    </row>
    <row r="468" spans="1:7" customFormat="1">
      <c r="A468" s="273"/>
      <c r="B468" s="273"/>
      <c r="C468" s="312"/>
      <c r="D468" s="1895" t="s">
        <v>851</v>
      </c>
      <c r="E468" s="1895"/>
      <c r="F468" s="1895"/>
      <c r="G468" s="182"/>
    </row>
    <row r="469" spans="1:7" customFormat="1" ht="13.35" customHeight="1">
      <c r="A469" s="260"/>
      <c r="B469" s="260"/>
      <c r="C469" s="313"/>
      <c r="D469" s="1896" t="s">
        <v>1208</v>
      </c>
      <c r="E469" s="1896"/>
      <c r="F469" s="1896"/>
      <c r="G469" s="149"/>
    </row>
    <row r="470" spans="1:7" customFormat="1">
      <c r="A470" s="260"/>
      <c r="B470" s="260"/>
      <c r="C470" s="313"/>
      <c r="D470" s="1896"/>
      <c r="E470" s="1896"/>
      <c r="F470" s="1896"/>
      <c r="G470" s="149"/>
    </row>
    <row r="471" spans="1:7" customFormat="1">
      <c r="A471" s="260"/>
      <c r="B471" s="260"/>
      <c r="C471" s="313"/>
      <c r="D471" s="1896"/>
      <c r="E471" s="1896"/>
      <c r="F471" s="1896"/>
      <c r="G471" s="149"/>
    </row>
    <row r="472" spans="1:7" customFormat="1">
      <c r="A472" s="260"/>
      <c r="B472" s="260"/>
      <c r="C472" s="313"/>
      <c r="D472" s="1896"/>
      <c r="E472" s="1896"/>
      <c r="F472" s="1896"/>
      <c r="G472" s="149"/>
    </row>
    <row r="473" spans="1:7" customFormat="1">
      <c r="A473" s="260"/>
      <c r="B473" s="260"/>
      <c r="C473" s="313"/>
      <c r="D473" s="1896"/>
      <c r="E473" s="1896"/>
      <c r="F473" s="1896"/>
      <c r="G473" s="149"/>
    </row>
    <row r="474" spans="1:7" customFormat="1">
      <c r="A474" s="260"/>
      <c r="B474" s="260"/>
      <c r="C474" s="313"/>
      <c r="D474" s="471"/>
      <c r="E474" s="149"/>
      <c r="F474" s="151"/>
      <c r="G474" s="149"/>
    </row>
    <row r="475" spans="1:7" customFormat="1" ht="14.45" customHeight="1">
      <c r="A475" s="261"/>
      <c r="B475" s="677" t="s">
        <v>316</v>
      </c>
      <c r="C475" s="313"/>
      <c r="D475" s="1862" t="s">
        <v>1199</v>
      </c>
      <c r="E475" s="1862"/>
      <c r="F475" s="1862"/>
      <c r="G475" s="149"/>
    </row>
    <row r="476" spans="1:7" customFormat="1">
      <c r="A476" s="260"/>
      <c r="B476" s="260"/>
      <c r="C476" s="313"/>
      <c r="D476" s="1862"/>
      <c r="E476" s="1862"/>
      <c r="F476" s="1862"/>
      <c r="G476" s="149"/>
    </row>
    <row r="477" spans="1:7" s="678" customFormat="1">
      <c r="A477" s="260"/>
      <c r="B477" s="260"/>
      <c r="C477" s="313"/>
      <c r="D477" s="1862"/>
      <c r="E477" s="1862"/>
      <c r="F477" s="1862"/>
      <c r="G477" s="149"/>
    </row>
    <row r="478" spans="1:7" s="678" customFormat="1">
      <c r="A478" s="260"/>
      <c r="B478" s="260"/>
      <c r="C478" s="313"/>
      <c r="D478" s="1862"/>
      <c r="E478" s="1862"/>
      <c r="F478" s="1862"/>
      <c r="G478" s="149"/>
    </row>
    <row r="479" spans="1:7" customFormat="1">
      <c r="A479" s="260"/>
      <c r="B479" s="260"/>
      <c r="C479" s="313"/>
      <c r="D479" s="1862"/>
      <c r="E479" s="1862"/>
      <c r="F479" s="1862"/>
      <c r="G479" s="149"/>
    </row>
    <row r="480" spans="1:7" customFormat="1">
      <c r="A480" s="260"/>
      <c r="B480" s="260"/>
      <c r="C480" s="313"/>
      <c r="D480" s="443"/>
      <c r="E480" s="149"/>
      <c r="F480" s="151"/>
      <c r="G480" s="149"/>
    </row>
    <row r="481" spans="1:7" customFormat="1" ht="14.45" customHeight="1">
      <c r="A481" s="261"/>
      <c r="B481" s="677" t="s">
        <v>316</v>
      </c>
      <c r="C481" s="313"/>
      <c r="D481" s="1862" t="s">
        <v>1202</v>
      </c>
      <c r="E481" s="1862"/>
      <c r="F481" s="1862"/>
      <c r="G481" s="149"/>
    </row>
    <row r="482" spans="1:7" customFormat="1">
      <c r="A482" s="260"/>
      <c r="B482" s="260"/>
      <c r="C482" s="313"/>
      <c r="D482" s="1862"/>
      <c r="E482" s="1862"/>
      <c r="F482" s="1862"/>
      <c r="G482" s="149"/>
    </row>
    <row r="483" spans="1:7" s="678" customFormat="1">
      <c r="A483" s="260"/>
      <c r="B483" s="260"/>
      <c r="C483" s="313"/>
      <c r="D483" s="1862"/>
      <c r="E483" s="1862"/>
      <c r="F483" s="1862"/>
      <c r="G483" s="149"/>
    </row>
    <row r="484" spans="1:7" customFormat="1">
      <c r="A484" s="260"/>
      <c r="B484" s="260"/>
      <c r="C484" s="313"/>
      <c r="D484" s="1862"/>
      <c r="E484" s="1862"/>
      <c r="F484" s="1862"/>
      <c r="G484" s="149"/>
    </row>
    <row r="485" spans="1:7" customFormat="1" ht="9.9499999999999993" customHeight="1">
      <c r="A485" s="260"/>
      <c r="B485" s="260"/>
      <c r="C485" s="313"/>
      <c r="D485" s="443"/>
      <c r="E485" s="149"/>
      <c r="F485" s="151"/>
      <c r="G485" s="149"/>
    </row>
    <row r="486" spans="1:7" customFormat="1" ht="14.45" customHeight="1">
      <c r="A486" s="261"/>
      <c r="B486" s="677" t="s">
        <v>316</v>
      </c>
      <c r="C486" s="313"/>
      <c r="D486" s="1862" t="s">
        <v>1200</v>
      </c>
      <c r="E486" s="1862"/>
      <c r="F486" s="1862"/>
      <c r="G486" s="149"/>
    </row>
    <row r="487" spans="1:7" customFormat="1">
      <c r="A487" s="260"/>
      <c r="B487" s="260"/>
      <c r="C487" s="313"/>
      <c r="D487" s="1862"/>
      <c r="E487" s="1862"/>
      <c r="F487" s="1862"/>
      <c r="G487" s="149"/>
    </row>
    <row r="488" spans="1:7" customFormat="1">
      <c r="A488" s="260"/>
      <c r="B488" s="260"/>
      <c r="C488" s="313"/>
      <c r="D488" s="1862"/>
      <c r="E488" s="1862"/>
      <c r="F488" s="1862"/>
      <c r="G488" s="149"/>
    </row>
    <row r="489" spans="1:7" s="678" customFormat="1">
      <c r="A489" s="260"/>
      <c r="B489" s="260"/>
      <c r="C489" s="313"/>
      <c r="D489" s="698"/>
      <c r="E489" s="698"/>
      <c r="F489" s="698"/>
      <c r="G489" s="149"/>
    </row>
    <row r="490" spans="1:7" customFormat="1" ht="14.45" customHeight="1">
      <c r="A490" s="261"/>
      <c r="B490" s="677" t="s">
        <v>316</v>
      </c>
      <c r="C490" s="313"/>
      <c r="D490" s="1862" t="s">
        <v>1201</v>
      </c>
      <c r="E490" s="1862"/>
      <c r="F490" s="1862"/>
      <c r="G490" s="149"/>
    </row>
    <row r="491" spans="1:7" customFormat="1">
      <c r="A491" s="260"/>
      <c r="B491" s="260"/>
      <c r="C491" s="313"/>
      <c r="D491" s="1862"/>
      <c r="E491" s="1862"/>
      <c r="F491" s="1862"/>
      <c r="G491" s="149"/>
    </row>
    <row r="492" spans="1:7" customFormat="1">
      <c r="A492" s="260"/>
      <c r="B492" s="260"/>
      <c r="C492" s="313"/>
      <c r="D492" s="1862"/>
      <c r="E492" s="1862"/>
      <c r="F492" s="1862"/>
      <c r="G492" s="149"/>
    </row>
    <row r="493" spans="1:7" customFormat="1">
      <c r="A493" s="260"/>
      <c r="B493" s="260"/>
      <c r="C493" s="313"/>
      <c r="D493" s="1862"/>
      <c r="E493" s="1862"/>
      <c r="F493" s="1862"/>
      <c r="G493" s="149"/>
    </row>
    <row r="494" spans="1:7" customFormat="1">
      <c r="A494" s="260"/>
      <c r="B494" s="260"/>
      <c r="C494" s="313"/>
      <c r="D494" s="1862"/>
      <c r="E494" s="1862"/>
      <c r="F494" s="1862"/>
      <c r="G494" s="149"/>
    </row>
    <row r="495" spans="1:7" customFormat="1">
      <c r="A495" s="260"/>
      <c r="B495" s="260"/>
      <c r="C495" s="313"/>
      <c r="D495" s="1862"/>
      <c r="E495" s="1862"/>
      <c r="F495" s="1862"/>
      <c r="G495" s="149"/>
    </row>
    <row r="496" spans="1:7" customFormat="1">
      <c r="A496" s="260"/>
      <c r="B496" s="260"/>
      <c r="C496" s="313"/>
      <c r="D496" s="1862"/>
      <c r="E496" s="1862"/>
      <c r="F496" s="1862"/>
      <c r="G496" s="149"/>
    </row>
    <row r="497" spans="1:7" customFormat="1">
      <c r="A497" s="487"/>
      <c r="B497" s="487"/>
      <c r="C497" s="486"/>
      <c r="D497" s="1862"/>
      <c r="E497" s="1862"/>
      <c r="F497" s="1862"/>
      <c r="G497" s="149"/>
    </row>
    <row r="498" spans="1:7" customFormat="1">
      <c r="A498" s="487"/>
      <c r="B498" s="487"/>
      <c r="C498" s="486"/>
      <c r="D498" s="1862"/>
      <c r="E498" s="1862"/>
      <c r="F498" s="1862"/>
      <c r="G498" s="149"/>
    </row>
    <row r="499" spans="1:7" customFormat="1">
      <c r="A499" s="487"/>
      <c r="B499" s="487"/>
      <c r="C499" s="486"/>
      <c r="D499" s="443"/>
      <c r="E499" s="149"/>
      <c r="F499" s="151"/>
      <c r="G499" s="149"/>
    </row>
    <row r="500" spans="1:7" customFormat="1" ht="13.35" customHeight="1">
      <c r="A500" s="487"/>
      <c r="B500" s="677" t="s">
        <v>316</v>
      </c>
      <c r="C500" s="486"/>
      <c r="D500" s="1875" t="s">
        <v>1345</v>
      </c>
      <c r="E500" s="1875"/>
      <c r="F500" s="1875"/>
      <c r="G500" s="149"/>
    </row>
    <row r="501" spans="1:7" customFormat="1">
      <c r="A501" s="487"/>
      <c r="B501" s="487"/>
      <c r="C501" s="486"/>
      <c r="D501" s="1875"/>
      <c r="E501" s="1875"/>
      <c r="F501" s="1875"/>
      <c r="G501" s="149"/>
    </row>
    <row r="502" spans="1:7" customFormat="1">
      <c r="A502" s="487"/>
      <c r="B502" s="487"/>
      <c r="C502" s="486"/>
      <c r="D502" s="1875"/>
      <c r="E502" s="1875"/>
      <c r="F502" s="1875"/>
      <c r="G502" s="149"/>
    </row>
    <row r="503" spans="1:7" customFormat="1">
      <c r="A503" s="487"/>
      <c r="B503" s="487"/>
      <c r="C503" s="486"/>
      <c r="D503" s="1875"/>
      <c r="E503" s="1875"/>
      <c r="F503" s="1875"/>
      <c r="G503" s="149"/>
    </row>
    <row r="504" spans="1:7" customFormat="1">
      <c r="A504" s="260"/>
      <c r="B504" s="260"/>
      <c r="C504" s="313"/>
      <c r="D504" s="1875"/>
      <c r="E504" s="1875"/>
      <c r="F504" s="1875"/>
      <c r="G504" s="149"/>
    </row>
    <row r="505" spans="1:7" s="715" customFormat="1">
      <c r="A505" s="718"/>
      <c r="B505" s="718"/>
      <c r="C505" s="313"/>
      <c r="D505" s="739"/>
      <c r="E505" s="739"/>
      <c r="F505" s="739"/>
      <c r="G505" s="149"/>
    </row>
    <row r="506" spans="1:7" customFormat="1" ht="14.45" customHeight="1">
      <c r="A506" s="261"/>
      <c r="B506" s="677" t="s">
        <v>316</v>
      </c>
      <c r="C506" s="10"/>
      <c r="D506" s="1862" t="s">
        <v>1203</v>
      </c>
      <c r="E506" s="1862"/>
      <c r="F506" s="1862"/>
      <c r="G506" s="149"/>
    </row>
    <row r="507" spans="1:7" customFormat="1">
      <c r="A507" s="132"/>
      <c r="B507" s="674"/>
      <c r="C507" s="10"/>
      <c r="D507" s="1862"/>
      <c r="E507" s="1862"/>
      <c r="F507" s="1862"/>
      <c r="G507" s="149"/>
    </row>
    <row r="508" spans="1:7" customFormat="1">
      <c r="A508" s="132"/>
      <c r="B508" s="674"/>
      <c r="C508" s="10"/>
      <c r="D508" s="1862"/>
      <c r="E508" s="1862"/>
      <c r="F508" s="1862"/>
      <c r="G508" s="149"/>
    </row>
    <row r="509" spans="1:7" customFormat="1" ht="12" customHeight="1">
      <c r="A509" s="135"/>
      <c r="B509" s="135"/>
      <c r="C509" s="315"/>
      <c r="D509" s="135"/>
      <c r="E509" s="149"/>
      <c r="F509" s="314"/>
      <c r="G509" s="149"/>
    </row>
    <row r="510" spans="1:7">
      <c r="A510" s="1841" t="s">
        <v>1166</v>
      </c>
      <c r="B510" s="1841"/>
      <c r="C510" s="1841"/>
      <c r="D510" s="1841"/>
      <c r="E510" s="1841"/>
      <c r="F510" s="1841"/>
      <c r="G510" s="1841"/>
    </row>
    <row r="511" spans="1:7">
      <c r="A511" s="135"/>
      <c r="B511" s="135"/>
      <c r="C511" s="266"/>
      <c r="F511" s="134"/>
    </row>
    <row r="512" spans="1:7">
      <c r="B512" s="1837" t="s">
        <v>470</v>
      </c>
      <c r="C512" s="1837"/>
      <c r="D512" s="1837"/>
      <c r="E512" s="1837"/>
      <c r="F512" s="1837"/>
    </row>
    <row r="513" spans="1:7">
      <c r="A513" s="135"/>
      <c r="B513" s="135"/>
      <c r="C513" s="266"/>
      <c r="D513" s="135"/>
      <c r="F513" s="135"/>
    </row>
    <row r="514" spans="1:7">
      <c r="A514" s="1842" t="s">
        <v>1167</v>
      </c>
      <c r="B514" s="1842"/>
      <c r="C514" s="1842"/>
      <c r="D514" s="1842"/>
      <c r="E514" s="1842"/>
      <c r="F514" s="1842"/>
      <c r="G514" s="1842"/>
    </row>
    <row r="515" spans="1:7">
      <c r="A515" s="135"/>
      <c r="B515" s="135"/>
      <c r="C515" s="266"/>
      <c r="D515" s="135"/>
      <c r="F515" s="135"/>
    </row>
    <row r="516" spans="1:7">
      <c r="C516" s="266"/>
      <c r="D516" s="1839" t="s">
        <v>720</v>
      </c>
      <c r="E516" s="1839"/>
      <c r="F516" s="1839"/>
    </row>
    <row r="517" spans="1:7" s="680" customFormat="1">
      <c r="A517" s="697"/>
      <c r="B517" s="697"/>
      <c r="C517" s="266"/>
      <c r="D517" s="1840" t="s">
        <v>1224</v>
      </c>
      <c r="E517" s="1840"/>
      <c r="F517" s="1840"/>
      <c r="G517" s="7"/>
    </row>
    <row r="518" spans="1:7" s="680" customFormat="1">
      <c r="A518" s="697"/>
      <c r="B518" s="697"/>
      <c r="C518" s="266"/>
      <c r="D518" s="702"/>
      <c r="E518" s="702"/>
      <c r="F518" s="702"/>
      <c r="G518" s="7"/>
    </row>
    <row r="519" spans="1:7" ht="13.35" customHeight="1">
      <c r="A519" s="261"/>
      <c r="B519" s="677" t="s">
        <v>316</v>
      </c>
      <c r="C519" s="266"/>
      <c r="D519" s="1840" t="s">
        <v>948</v>
      </c>
      <c r="E519" s="1840"/>
      <c r="F519" s="1840"/>
      <c r="G519" s="12"/>
    </row>
    <row r="520" spans="1:7" ht="13.35" customHeight="1">
      <c r="A520" s="266"/>
      <c r="B520" s="266"/>
      <c r="C520" s="266"/>
      <c r="D520" s="702"/>
      <c r="E520" s="675"/>
      <c r="F520" s="675"/>
      <c r="G520" s="12"/>
    </row>
    <row r="521" spans="1:7" ht="14.25">
      <c r="A521" s="261"/>
      <c r="B521" s="677" t="s">
        <v>316</v>
      </c>
      <c r="C521" s="266"/>
      <c r="D521" s="1815" t="s">
        <v>1225</v>
      </c>
      <c r="E521" s="1815"/>
      <c r="F521" s="1815"/>
      <c r="G521" s="12"/>
    </row>
    <row r="522" spans="1:7">
      <c r="A522" s="266"/>
      <c r="B522" s="266"/>
      <c r="C522" s="266"/>
      <c r="D522" s="1815"/>
      <c r="E522" s="1815"/>
      <c r="F522" s="1815"/>
      <c r="G522" s="12"/>
    </row>
    <row r="523" spans="1:7">
      <c r="A523" s="266"/>
      <c r="B523" s="266"/>
      <c r="C523" s="266"/>
      <c r="D523" s="135"/>
      <c r="E523" s="135"/>
      <c r="F523" s="135"/>
      <c r="G523" s="12"/>
    </row>
    <row r="524" spans="1:7" ht="14.25">
      <c r="A524" s="261"/>
      <c r="B524" s="677" t="s">
        <v>316</v>
      </c>
      <c r="C524" s="266"/>
      <c r="D524" s="1815" t="s">
        <v>1226</v>
      </c>
      <c r="E524" s="1815"/>
      <c r="F524" s="1815"/>
      <c r="G524" s="12"/>
    </row>
    <row r="525" spans="1:7">
      <c r="A525" s="266"/>
      <c r="B525" s="266"/>
      <c r="C525" s="266"/>
      <c r="D525" s="1815"/>
      <c r="E525" s="1815"/>
      <c r="F525" s="1815"/>
      <c r="G525" s="12"/>
    </row>
    <row r="526" spans="1:7">
      <c r="A526" s="266"/>
      <c r="B526" s="266"/>
      <c r="C526" s="266"/>
      <c r="D526" s="135"/>
      <c r="E526" s="135"/>
      <c r="F526" s="135"/>
      <c r="G526" s="12"/>
    </row>
    <row r="527" spans="1:7" ht="14.25">
      <c r="A527" s="261"/>
      <c r="B527" s="677" t="s">
        <v>316</v>
      </c>
      <c r="C527" s="266"/>
      <c r="D527" s="1815" t="s">
        <v>1227</v>
      </c>
      <c r="E527" s="1815"/>
      <c r="F527" s="1815"/>
      <c r="G527" s="12"/>
    </row>
    <row r="528" spans="1:7">
      <c r="A528" s="266"/>
      <c r="B528" s="266"/>
      <c r="C528" s="266"/>
      <c r="D528" s="1815"/>
      <c r="E528" s="1815"/>
      <c r="F528" s="1815"/>
      <c r="G528" s="12"/>
    </row>
    <row r="529" spans="1:7">
      <c r="A529" s="266"/>
      <c r="B529" s="266"/>
      <c r="C529" s="266"/>
      <c r="D529" s="135"/>
      <c r="E529" s="135"/>
      <c r="F529" s="135"/>
      <c r="G529" s="12"/>
    </row>
    <row r="530" spans="1:7" ht="14.25">
      <c r="A530" s="261"/>
      <c r="B530" s="677" t="s">
        <v>316</v>
      </c>
      <c r="C530" s="266"/>
      <c r="D530" s="1815" t="s">
        <v>1228</v>
      </c>
      <c r="E530" s="1815"/>
      <c r="F530" s="1815"/>
      <c r="G530" s="12"/>
    </row>
    <row r="531" spans="1:7">
      <c r="A531" s="266"/>
      <c r="B531" s="266"/>
      <c r="C531" s="266"/>
      <c r="D531" s="1815"/>
      <c r="E531" s="1815"/>
      <c r="F531" s="1815"/>
      <c r="G531" s="12"/>
    </row>
    <row r="532" spans="1:7">
      <c r="A532" s="266"/>
      <c r="B532" s="266"/>
      <c r="C532" s="266"/>
      <c r="D532" s="1815"/>
      <c r="E532" s="1815"/>
      <c r="F532" s="1815"/>
      <c r="G532" s="12"/>
    </row>
    <row r="533" spans="1:7">
      <c r="A533" s="266"/>
      <c r="B533" s="266"/>
      <c r="C533" s="266"/>
      <c r="D533" s="135"/>
      <c r="E533" s="135"/>
      <c r="F533" s="135"/>
    </row>
    <row r="534" spans="1:7" ht="14.25">
      <c r="A534" s="261"/>
      <c r="B534" s="677" t="s">
        <v>316</v>
      </c>
      <c r="C534" s="266"/>
      <c r="D534" s="1838" t="s">
        <v>1346</v>
      </c>
      <c r="E534" s="1838"/>
      <c r="F534" s="1838"/>
    </row>
    <row r="535" spans="1:7">
      <c r="A535" s="266"/>
      <c r="B535" s="266"/>
      <c r="C535" s="266"/>
      <c r="D535" s="1838"/>
      <c r="E535" s="1838"/>
      <c r="F535" s="1838"/>
    </row>
    <row r="536" spans="1:7">
      <c r="A536" s="266"/>
      <c r="B536" s="266"/>
      <c r="C536" s="266"/>
      <c r="D536" s="135"/>
      <c r="E536" s="135"/>
      <c r="F536" s="135"/>
    </row>
    <row r="537" spans="1:7" ht="14.25">
      <c r="A537" s="261"/>
      <c r="B537" s="677" t="s">
        <v>316</v>
      </c>
      <c r="C537" s="266"/>
      <c r="D537" s="1838" t="s">
        <v>1229</v>
      </c>
      <c r="E537" s="1838"/>
      <c r="F537" s="1838"/>
    </row>
    <row r="538" spans="1:7">
      <c r="A538" s="266"/>
      <c r="B538" s="266"/>
      <c r="C538" s="266"/>
      <c r="D538" s="1838"/>
      <c r="E538" s="1838"/>
      <c r="F538" s="1838"/>
    </row>
    <row r="539" spans="1:7">
      <c r="A539" s="266"/>
      <c r="B539" s="266"/>
      <c r="C539" s="266"/>
      <c r="D539" s="135"/>
      <c r="E539" s="135"/>
      <c r="F539" s="135"/>
    </row>
    <row r="540" spans="1:7" ht="14.25">
      <c r="A540" s="261"/>
      <c r="B540" s="677" t="s">
        <v>316</v>
      </c>
      <c r="C540" s="266"/>
      <c r="D540" s="1815" t="s">
        <v>1230</v>
      </c>
      <c r="E540" s="1815"/>
      <c r="F540" s="1815"/>
    </row>
    <row r="541" spans="1:7">
      <c r="A541" s="266"/>
      <c r="B541" s="266"/>
      <c r="C541" s="266"/>
      <c r="D541" s="1815"/>
      <c r="E541" s="1815"/>
      <c r="F541" s="1815"/>
      <c r="G541" s="57"/>
    </row>
    <row r="542" spans="1:7">
      <c r="A542" s="266"/>
      <c r="B542" s="266"/>
      <c r="C542" s="266"/>
      <c r="D542" s="135"/>
      <c r="E542" s="135"/>
      <c r="F542" s="135"/>
      <c r="G542" s="57"/>
    </row>
    <row r="543" spans="1:7" ht="14.25">
      <c r="A543" s="261"/>
      <c r="B543" s="677" t="s">
        <v>316</v>
      </c>
      <c r="C543" s="266"/>
      <c r="D543" s="1840" t="s">
        <v>1231</v>
      </c>
      <c r="E543" s="1840"/>
      <c r="F543" s="1840"/>
      <c r="G543" s="57"/>
    </row>
    <row r="544" spans="1:7">
      <c r="A544" s="23"/>
      <c r="B544" s="673"/>
      <c r="C544" s="266"/>
      <c r="D544" s="1840" t="s">
        <v>881</v>
      </c>
      <c r="E544" s="1840"/>
      <c r="F544" s="1840"/>
      <c r="G544" s="57"/>
    </row>
    <row r="545" spans="1:7">
      <c r="A545" s="23"/>
      <c r="B545" s="673"/>
      <c r="C545" s="266"/>
      <c r="D545" s="6"/>
      <c r="E545" s="1845" t="s">
        <v>1232</v>
      </c>
      <c r="F545" s="1845"/>
      <c r="G545" s="57"/>
    </row>
    <row r="546" spans="1:7" ht="14.25">
      <c r="A546" s="261"/>
      <c r="B546" s="261"/>
      <c r="C546" s="266"/>
      <c r="E546" s="135"/>
      <c r="F546" s="135"/>
      <c r="G546" s="57"/>
    </row>
    <row r="547" spans="1:7" ht="14.25">
      <c r="A547" s="261"/>
      <c r="B547" s="677" t="s">
        <v>316</v>
      </c>
      <c r="C547" s="266"/>
      <c r="D547" s="1846" t="s">
        <v>1233</v>
      </c>
      <c r="E547" s="1846"/>
      <c r="F547" s="1846"/>
      <c r="G547" s="57"/>
    </row>
    <row r="548" spans="1:7">
      <c r="C548" s="266"/>
      <c r="D548" s="1815" t="s">
        <v>1234</v>
      </c>
      <c r="E548" s="1815"/>
      <c r="F548" s="1815"/>
      <c r="G548" s="57"/>
    </row>
    <row r="549" spans="1:7">
      <c r="A549" s="266"/>
      <c r="B549" s="266"/>
      <c r="C549" s="266"/>
      <c r="D549" s="1815"/>
      <c r="E549" s="1815"/>
      <c r="F549" s="1815"/>
      <c r="G549" s="57"/>
    </row>
    <row r="550" spans="1:7">
      <c r="A550" s="266"/>
      <c r="B550" s="266"/>
      <c r="C550" s="266"/>
      <c r="D550" s="1815"/>
      <c r="E550" s="1815"/>
      <c r="F550" s="1815"/>
      <c r="G550" s="57"/>
    </row>
    <row r="551" spans="1:7">
      <c r="A551" s="266"/>
      <c r="B551" s="266"/>
      <c r="C551" s="266"/>
      <c r="D551" s="135"/>
      <c r="E551" s="135"/>
      <c r="F551" s="135"/>
      <c r="G551" s="57"/>
    </row>
    <row r="552" spans="1:7" ht="14.25">
      <c r="A552" s="261"/>
      <c r="B552" s="677" t="s">
        <v>316</v>
      </c>
      <c r="C552" s="266"/>
      <c r="D552" s="1815" t="s">
        <v>1235</v>
      </c>
      <c r="E552" s="1815"/>
      <c r="F552" s="1815"/>
      <c r="G552" s="57"/>
    </row>
    <row r="553" spans="1:7" ht="14.25">
      <c r="A553" s="261"/>
      <c r="B553" s="261"/>
      <c r="C553" s="266"/>
      <c r="D553" s="1815"/>
      <c r="E553" s="1815"/>
      <c r="F553" s="1815"/>
      <c r="G553" s="57"/>
    </row>
    <row r="554" spans="1:7" ht="14.25">
      <c r="A554" s="261"/>
      <c r="B554" s="261"/>
      <c r="C554" s="266"/>
      <c r="D554" s="1815"/>
      <c r="E554" s="1815"/>
      <c r="F554" s="1815"/>
      <c r="G554" s="57"/>
    </row>
    <row r="555" spans="1:7" ht="14.25">
      <c r="A555" s="261"/>
      <c r="B555" s="261"/>
      <c r="C555" s="266"/>
      <c r="D555" s="1815"/>
      <c r="E555" s="1815"/>
      <c r="F555" s="1815"/>
      <c r="G555" s="57"/>
    </row>
    <row r="556" spans="1:7" ht="14.25">
      <c r="A556" s="261"/>
      <c r="B556" s="261"/>
      <c r="C556" s="266"/>
      <c r="D556" s="135"/>
      <c r="E556" s="135"/>
      <c r="F556" s="135"/>
      <c r="G556" s="57"/>
    </row>
    <row r="557" spans="1:7">
      <c r="A557" s="1841" t="s">
        <v>1168</v>
      </c>
      <c r="B557" s="1841"/>
      <c r="C557" s="1841"/>
      <c r="D557" s="1841"/>
      <c r="E557" s="1841"/>
      <c r="F557" s="1841"/>
      <c r="G557" s="1841"/>
    </row>
    <row r="558" spans="1:7">
      <c r="A558" s="266"/>
      <c r="B558" s="266"/>
      <c r="C558" s="266"/>
      <c r="E558" s="135"/>
      <c r="F558" s="135"/>
      <c r="G558" s="57"/>
    </row>
    <row r="559" spans="1:7" ht="12.75" customHeight="1">
      <c r="C559" s="255"/>
      <c r="D559" s="1857" t="s">
        <v>216</v>
      </c>
      <c r="E559" s="1857"/>
      <c r="F559" s="1857"/>
      <c r="G559" s="57"/>
    </row>
    <row r="560" spans="1:7">
      <c r="A560" s="260"/>
      <c r="B560" s="260"/>
      <c r="C560" s="260"/>
      <c r="D560" s="1863" t="s">
        <v>1184</v>
      </c>
      <c r="E560" s="1863"/>
      <c r="F560" s="1863"/>
      <c r="G560" s="57"/>
    </row>
    <row r="561" spans="1:7">
      <c r="A561" s="12"/>
      <c r="B561" s="12"/>
      <c r="C561" s="260"/>
      <c r="D561" s="377"/>
      <c r="G561" s="57"/>
    </row>
    <row r="562" spans="1:7">
      <c r="A562" s="260"/>
      <c r="B562" s="677" t="s">
        <v>316</v>
      </c>
      <c r="D562" s="1863" t="s">
        <v>954</v>
      </c>
      <c r="E562" s="1863"/>
      <c r="F562" s="1863"/>
      <c r="G562" s="57"/>
    </row>
    <row r="563" spans="1:7">
      <c r="A563" s="23"/>
      <c r="B563" s="673"/>
      <c r="D563" s="325"/>
    </row>
    <row r="564" spans="1:7">
      <c r="A564" s="23"/>
      <c r="B564" s="677" t="s">
        <v>316</v>
      </c>
      <c r="D564" s="1864" t="s">
        <v>1185</v>
      </c>
      <c r="E564" s="1864"/>
      <c r="F564" s="1864"/>
    </row>
    <row r="565" spans="1:7">
      <c r="A565" s="23"/>
      <c r="B565" s="673"/>
      <c r="D565" s="1864"/>
      <c r="E565" s="1864"/>
      <c r="F565" s="1864"/>
    </row>
    <row r="566" spans="1:7">
      <c r="A566" s="23"/>
      <c r="B566" s="686"/>
      <c r="D566" s="1864"/>
      <c r="E566" s="1864"/>
      <c r="F566" s="1864"/>
    </row>
    <row r="567" spans="1:7">
      <c r="A567" s="23"/>
      <c r="B567" s="673"/>
      <c r="D567" s="478"/>
    </row>
    <row r="568" spans="1:7" s="680" customFormat="1">
      <c r="A568" s="686"/>
      <c r="B568" s="677" t="s">
        <v>316</v>
      </c>
      <c r="C568" s="687"/>
      <c r="D568" s="1864" t="s">
        <v>1186</v>
      </c>
      <c r="E568" s="1864"/>
      <c r="F568" s="1864"/>
      <c r="G568" s="7"/>
    </row>
    <row r="569" spans="1:7" s="680" customFormat="1">
      <c r="A569" s="686"/>
      <c r="B569" s="686"/>
      <c r="C569" s="687"/>
      <c r="D569" s="1864"/>
      <c r="E569" s="1864"/>
      <c r="F569" s="1864"/>
      <c r="G569" s="7"/>
    </row>
    <row r="570" spans="1:7" s="680" customFormat="1">
      <c r="A570" s="686"/>
      <c r="B570" s="686"/>
      <c r="C570" s="687"/>
      <c r="D570" s="1864"/>
      <c r="E570" s="1864"/>
      <c r="F570" s="1864"/>
      <c r="G570" s="7"/>
    </row>
    <row r="571" spans="1:7" s="680" customFormat="1">
      <c r="A571" s="686"/>
      <c r="B571" s="686"/>
      <c r="C571" s="687"/>
      <c r="D571" s="1864"/>
      <c r="E571" s="1864"/>
      <c r="F571" s="1864"/>
      <c r="G571" s="7"/>
    </row>
    <row r="572" spans="1:7" s="680" customFormat="1">
      <c r="A572" s="686"/>
      <c r="B572" s="686"/>
      <c r="C572" s="687"/>
      <c r="D572" s="692"/>
      <c r="E572" s="692"/>
      <c r="F572" s="692"/>
      <c r="G572" s="7"/>
    </row>
    <row r="573" spans="1:7">
      <c r="A573" s="23"/>
      <c r="B573" s="677" t="s">
        <v>316</v>
      </c>
      <c r="D573" s="1864" t="s">
        <v>1187</v>
      </c>
      <c r="E573" s="1864"/>
      <c r="F573" s="1864"/>
    </row>
    <row r="574" spans="1:7">
      <c r="A574" s="23"/>
      <c r="B574" s="673"/>
      <c r="D574" s="1864"/>
      <c r="E574" s="1864"/>
      <c r="F574" s="1864"/>
    </row>
    <row r="575" spans="1:7">
      <c r="A575" s="23"/>
      <c r="B575" s="673"/>
      <c r="D575" s="377"/>
    </row>
    <row r="576" spans="1:7" s="680" customFormat="1">
      <c r="A576" s="686"/>
      <c r="B576" s="677" t="s">
        <v>316</v>
      </c>
      <c r="C576" s="687"/>
      <c r="D576" s="1863" t="s">
        <v>1188</v>
      </c>
      <c r="E576" s="1863"/>
      <c r="F576" s="1863"/>
      <c r="G576" s="7"/>
    </row>
    <row r="577" spans="1:7" s="680" customFormat="1">
      <c r="A577" s="686"/>
      <c r="B577" s="686"/>
      <c r="C577" s="687"/>
      <c r="D577" s="1863"/>
      <c r="E577" s="1863"/>
      <c r="F577" s="1863"/>
      <c r="G577" s="7"/>
    </row>
    <row r="578" spans="1:7" s="680" customFormat="1">
      <c r="A578" s="686"/>
      <c r="B578" s="686"/>
      <c r="C578" s="687"/>
      <c r="D578" s="377"/>
      <c r="E578" s="7"/>
      <c r="F578" s="7"/>
      <c r="G578" s="7"/>
    </row>
    <row r="579" spans="1:7" ht="14.25">
      <c r="A579" s="261"/>
      <c r="B579" s="677" t="s">
        <v>316</v>
      </c>
      <c r="D579" s="1863" t="s">
        <v>949</v>
      </c>
      <c r="E579" s="1863"/>
      <c r="F579" s="1863"/>
    </row>
    <row r="580" spans="1:7" ht="14.25">
      <c r="A580" s="261"/>
      <c r="B580" s="261"/>
      <c r="D580" s="377"/>
    </row>
    <row r="581" spans="1:7" ht="14.25">
      <c r="A581" s="261"/>
      <c r="B581" s="677" t="s">
        <v>316</v>
      </c>
      <c r="D581" s="1863" t="s">
        <v>1189</v>
      </c>
      <c r="E581" s="1863"/>
      <c r="F581" s="1863"/>
    </row>
    <row r="582" spans="1:7" ht="14.25">
      <c r="A582" s="261"/>
      <c r="B582" s="261"/>
      <c r="D582" s="1863"/>
      <c r="E582" s="1863"/>
      <c r="F582" s="1863"/>
    </row>
    <row r="583" spans="1:7">
      <c r="D583" s="1863"/>
      <c r="E583" s="1863"/>
      <c r="F583" s="1863"/>
    </row>
    <row r="584" spans="1:7">
      <c r="D584" s="1863"/>
      <c r="E584" s="1863"/>
      <c r="F584" s="1863"/>
    </row>
    <row r="585" spans="1:7" s="680" customFormat="1">
      <c r="A585" s="687"/>
      <c r="B585" s="687"/>
      <c r="C585" s="687"/>
      <c r="D585" s="1863"/>
      <c r="E585" s="1863"/>
      <c r="F585" s="1863"/>
      <c r="G585" s="7"/>
    </row>
    <row r="586" spans="1:7" s="680" customFormat="1">
      <c r="A586" s="687"/>
      <c r="B586" s="687"/>
      <c r="C586" s="687"/>
      <c r="D586" s="1863"/>
      <c r="E586" s="1863"/>
      <c r="F586" s="1863"/>
      <c r="G586" s="7"/>
    </row>
    <row r="587" spans="1:7"/>
    <row r="588" spans="1:7">
      <c r="A588" s="1841" t="s">
        <v>1169</v>
      </c>
      <c r="B588" s="1841"/>
      <c r="C588" s="1841"/>
      <c r="D588" s="1841"/>
      <c r="E588" s="1841"/>
      <c r="F588" s="1841"/>
      <c r="G588" s="1841"/>
    </row>
    <row r="589" spans="1:7"/>
    <row r="590" spans="1:7">
      <c r="D590" s="1831" t="s">
        <v>1269</v>
      </c>
      <c r="E590" s="1831"/>
      <c r="F590" s="1831"/>
    </row>
    <row r="591" spans="1:7">
      <c r="D591" s="1832" t="s">
        <v>1270</v>
      </c>
      <c r="E591" s="1832"/>
      <c r="F591" s="1832"/>
    </row>
    <row r="592" spans="1:7" s="717" customFormat="1">
      <c r="A592" s="703"/>
      <c r="B592" s="703"/>
      <c r="C592" s="703"/>
      <c r="D592" s="721"/>
      <c r="E592" s="720"/>
      <c r="F592" s="720"/>
      <c r="G592" s="7"/>
    </row>
    <row r="593" spans="1:7" s="39" customFormat="1" ht="14.25">
      <c r="A593" s="403"/>
      <c r="B593" s="677" t="s">
        <v>316</v>
      </c>
      <c r="C593" s="273"/>
      <c r="D593" s="1833" t="s">
        <v>1271</v>
      </c>
      <c r="E593" s="1833"/>
      <c r="F593" s="1833"/>
      <c r="G593" s="130"/>
    </row>
    <row r="594" spans="1:7">
      <c r="D594" s="1833"/>
      <c r="E594" s="1833"/>
      <c r="F594" s="1833"/>
    </row>
    <row r="595" spans="1:7">
      <c r="D595" s="1833"/>
      <c r="E595" s="1833"/>
      <c r="F595" s="1833"/>
    </row>
    <row r="596" spans="1:7"/>
    <row r="597" spans="1:7">
      <c r="A597" s="1841" t="s">
        <v>1170</v>
      </c>
      <c r="B597" s="1841"/>
      <c r="C597" s="1841"/>
      <c r="D597" s="1841"/>
      <c r="E597" s="1841"/>
      <c r="F597" s="1841"/>
      <c r="G597" s="1841"/>
    </row>
    <row r="598" spans="1:7">
      <c r="A598" s="135"/>
      <c r="B598" s="135"/>
      <c r="G598" s="57"/>
    </row>
    <row r="599" spans="1:7">
      <c r="A599" s="257"/>
      <c r="B599" s="672"/>
      <c r="C599" s="255"/>
      <c r="D599" s="1834" t="s">
        <v>1272</v>
      </c>
      <c r="E599" s="1834"/>
      <c r="F599" s="1834"/>
      <c r="G599" s="57"/>
    </row>
    <row r="600" spans="1:7">
      <c r="A600" s="257"/>
      <c r="B600" s="672"/>
      <c r="C600" s="255"/>
      <c r="D600" s="1834"/>
      <c r="E600" s="1834"/>
      <c r="F600" s="1834"/>
      <c r="G600" s="57"/>
    </row>
    <row r="601" spans="1:7">
      <c r="C601" s="260"/>
      <c r="D601" s="1832" t="s">
        <v>1273</v>
      </c>
      <c r="E601" s="1832"/>
      <c r="F601" s="1832"/>
      <c r="G601" s="57"/>
    </row>
    <row r="602" spans="1:7" s="717" customFormat="1">
      <c r="A602" s="703"/>
      <c r="B602" s="703"/>
      <c r="C602" s="718"/>
      <c r="D602" s="722"/>
      <c r="E602" s="722"/>
      <c r="F602" s="722"/>
      <c r="G602" s="57"/>
    </row>
    <row r="603" spans="1:7">
      <c r="A603" s="23"/>
      <c r="B603" s="677" t="s">
        <v>316</v>
      </c>
      <c r="D603" s="1832" t="s">
        <v>453</v>
      </c>
      <c r="E603" s="1832"/>
      <c r="F603" s="1832"/>
      <c r="G603" s="57"/>
    </row>
    <row r="604" spans="1:7">
      <c r="C604" s="268"/>
      <c r="E604" s="12"/>
      <c r="G604" s="57"/>
    </row>
    <row r="605" spans="1:7">
      <c r="A605" s="23"/>
      <c r="B605" s="677" t="s">
        <v>316</v>
      </c>
      <c r="D605" s="1835" t="s">
        <v>1274</v>
      </c>
      <c r="E605" s="1835"/>
      <c r="F605" s="1835"/>
      <c r="G605" s="57"/>
    </row>
    <row r="606" spans="1:7">
      <c r="D606" s="1835"/>
      <c r="E606" s="1835"/>
      <c r="F606" s="1835"/>
      <c r="G606" s="57"/>
    </row>
    <row r="607" spans="1:7">
      <c r="D607" s="12"/>
      <c r="G607" s="57"/>
    </row>
    <row r="608" spans="1:7">
      <c r="B608" s="677" t="s">
        <v>316</v>
      </c>
      <c r="D608" s="1835" t="s">
        <v>1275</v>
      </c>
      <c r="E608" s="1835"/>
      <c r="F608" s="1835"/>
      <c r="G608" s="57"/>
    </row>
    <row r="609" spans="1:7">
      <c r="C609" s="268"/>
      <c r="D609" s="1835"/>
      <c r="E609" s="1835"/>
      <c r="F609" s="1835"/>
      <c r="G609" s="57"/>
    </row>
    <row r="610" spans="1:7">
      <c r="C610" s="268"/>
      <c r="G610" s="57"/>
    </row>
    <row r="611" spans="1:7">
      <c r="B611" s="677" t="s">
        <v>316</v>
      </c>
      <c r="C611" s="268"/>
      <c r="D611" s="1835" t="s">
        <v>1276</v>
      </c>
      <c r="E611" s="1835"/>
      <c r="F611" s="1835"/>
      <c r="G611" s="57"/>
    </row>
    <row r="612" spans="1:7">
      <c r="C612" s="268"/>
      <c r="D612" s="1835"/>
      <c r="E612" s="1835"/>
      <c r="F612" s="1835"/>
      <c r="G612" s="57"/>
    </row>
    <row r="613" spans="1:7">
      <c r="C613" s="268"/>
      <c r="G613" s="57"/>
    </row>
    <row r="614" spans="1:7">
      <c r="A614" s="1841" t="s">
        <v>1171</v>
      </c>
      <c r="B614" s="1841"/>
      <c r="C614" s="1841"/>
      <c r="D614" s="1841"/>
      <c r="E614" s="1841"/>
      <c r="F614" s="1841"/>
      <c r="G614" s="1841"/>
    </row>
    <row r="615" spans="1:7">
      <c r="A615" s="267"/>
      <c r="B615" s="267"/>
      <c r="C615" s="267"/>
      <c r="G615" s="57"/>
    </row>
    <row r="616" spans="1:7">
      <c r="C616" s="23"/>
      <c r="D616" s="1831" t="s">
        <v>1277</v>
      </c>
      <c r="E616" s="1831"/>
      <c r="F616" s="1831"/>
      <c r="G616" s="57"/>
    </row>
    <row r="617" spans="1:7">
      <c r="A617" s="23"/>
      <c r="B617" s="673"/>
      <c r="C617" s="265"/>
      <c r="D617" s="50"/>
      <c r="G617" s="57"/>
    </row>
    <row r="618" spans="1:7" ht="14.25">
      <c r="A618" s="261"/>
      <c r="B618" s="677" t="s">
        <v>316</v>
      </c>
      <c r="C618" s="265"/>
      <c r="D618" s="1876" t="s">
        <v>1278</v>
      </c>
      <c r="E618" s="1876"/>
      <c r="F618" s="1876"/>
      <c r="G618" s="57"/>
    </row>
    <row r="619" spans="1:7">
      <c r="C619" s="265"/>
      <c r="D619" s="1876"/>
      <c r="E619" s="1876"/>
      <c r="F619" s="1876"/>
      <c r="G619" s="57"/>
    </row>
    <row r="620" spans="1:7">
      <c r="C620" s="265"/>
      <c r="D620" s="1876"/>
      <c r="E620" s="1876"/>
      <c r="F620" s="1876"/>
      <c r="G620" s="57"/>
    </row>
    <row r="621" spans="1:7">
      <c r="C621" s="265"/>
      <c r="D621" s="1876"/>
      <c r="E621" s="1876"/>
      <c r="F621" s="1876"/>
      <c r="G621" s="57"/>
    </row>
    <row r="622" spans="1:7">
      <c r="C622" s="265"/>
      <c r="D622" s="1876"/>
      <c r="E622" s="1876"/>
      <c r="F622" s="1876"/>
      <c r="G622" s="57"/>
    </row>
    <row r="623" spans="1:7">
      <c r="C623" s="265"/>
      <c r="D623" s="1876"/>
      <c r="E623" s="1876"/>
      <c r="F623" s="1876"/>
      <c r="G623" s="57"/>
    </row>
    <row r="624" spans="1:7" s="717" customFormat="1">
      <c r="A624" s="703"/>
      <c r="B624" s="703"/>
      <c r="C624" s="265"/>
      <c r="D624" s="723"/>
      <c r="E624" s="723"/>
      <c r="F624" s="723"/>
      <c r="G624" s="57"/>
    </row>
    <row r="625" spans="1:7" ht="14.25">
      <c r="A625" s="261"/>
      <c r="B625" s="677" t="s">
        <v>316</v>
      </c>
      <c r="C625" s="265"/>
      <c r="D625" s="1876" t="s">
        <v>1279</v>
      </c>
      <c r="E625" s="1876"/>
      <c r="F625" s="1876"/>
      <c r="G625" s="57"/>
    </row>
    <row r="626" spans="1:7">
      <c r="A626" s="266"/>
      <c r="B626" s="266"/>
      <c r="C626" s="266"/>
      <c r="D626" s="1876"/>
      <c r="E626" s="1876"/>
      <c r="F626" s="1876"/>
      <c r="G626" s="57"/>
    </row>
    <row r="627" spans="1:7">
      <c r="A627" s="266"/>
      <c r="B627" s="266"/>
      <c r="C627" s="266"/>
      <c r="D627" s="151"/>
      <c r="E627" s="147"/>
      <c r="F627" s="147"/>
      <c r="G627" s="57"/>
    </row>
    <row r="628" spans="1:7" ht="14.25">
      <c r="A628" s="261"/>
      <c r="B628" s="677" t="s">
        <v>316</v>
      </c>
      <c r="C628" s="266"/>
      <c r="D628" s="1833" t="s">
        <v>1280</v>
      </c>
      <c r="E628" s="1833"/>
      <c r="F628" s="1833"/>
      <c r="G628" s="57"/>
    </row>
    <row r="629" spans="1:7" ht="14.25">
      <c r="A629" s="261"/>
      <c r="B629" s="261"/>
      <c r="C629" s="266"/>
      <c r="D629" s="1833"/>
      <c r="E629" s="1833"/>
      <c r="F629" s="1833"/>
      <c r="G629" s="57"/>
    </row>
    <row r="630" spans="1:7" ht="14.25">
      <c r="A630" s="261"/>
      <c r="B630" s="261"/>
      <c r="C630" s="266"/>
      <c r="D630" s="1833"/>
      <c r="E630" s="1833"/>
      <c r="F630" s="1833"/>
      <c r="G630" s="57"/>
    </row>
    <row r="631" spans="1:7">
      <c r="A631" s="266"/>
      <c r="B631" s="266"/>
      <c r="C631" s="266"/>
      <c r="D631" s="1833"/>
      <c r="E631" s="1833"/>
      <c r="F631" s="1833"/>
      <c r="G631" s="57"/>
    </row>
    <row r="632" spans="1:7" s="717" customFormat="1">
      <c r="A632" s="266"/>
      <c r="B632" s="266"/>
      <c r="C632" s="266"/>
      <c r="D632" s="724"/>
      <c r="E632" s="724"/>
      <c r="F632" s="724"/>
      <c r="G632" s="57"/>
    </row>
    <row r="633" spans="1:7">
      <c r="A633" s="266"/>
      <c r="B633" s="677" t="s">
        <v>316</v>
      </c>
      <c r="C633" s="266"/>
      <c r="D633" s="1881" t="s">
        <v>1281</v>
      </c>
      <c r="E633" s="1881"/>
      <c r="F633" s="1881"/>
      <c r="G633" s="57"/>
    </row>
    <row r="634" spans="1:7">
      <c r="A634" s="266"/>
      <c r="B634" s="266"/>
      <c r="C634" s="266"/>
      <c r="D634" s="725"/>
      <c r="E634" s="725"/>
      <c r="F634" s="725"/>
      <c r="G634" s="57"/>
    </row>
    <row r="635" spans="1:7">
      <c r="A635" s="1841" t="s">
        <v>1172</v>
      </c>
      <c r="B635" s="1841"/>
      <c r="C635" s="1841"/>
      <c r="D635" s="1841"/>
      <c r="E635" s="1841"/>
      <c r="F635" s="1841"/>
      <c r="G635" s="1841"/>
    </row>
    <row r="636" spans="1:7">
      <c r="A636" s="135"/>
      <c r="B636" s="135"/>
      <c r="C636" s="266"/>
      <c r="D636" s="147"/>
      <c r="E636" s="147"/>
      <c r="F636" s="147"/>
      <c r="G636" s="57"/>
    </row>
    <row r="637" spans="1:7">
      <c r="C637" s="267"/>
      <c r="D637" s="1882" t="s">
        <v>1331</v>
      </c>
      <c r="E637" s="1882"/>
      <c r="F637" s="1882"/>
      <c r="G637" s="57"/>
    </row>
    <row r="638" spans="1:7">
      <c r="A638" s="260"/>
      <c r="B638" s="260"/>
      <c r="C638" s="260"/>
      <c r="D638" s="1883" t="s">
        <v>1332</v>
      </c>
      <c r="E638" s="1883"/>
      <c r="F638" s="1883"/>
      <c r="G638" s="57"/>
    </row>
    <row r="639" spans="1:7" s="717" customFormat="1">
      <c r="A639" s="718"/>
      <c r="B639" s="718"/>
      <c r="C639" s="718"/>
      <c r="D639" s="732"/>
      <c r="E639" s="732"/>
      <c r="F639" s="732"/>
      <c r="G639" s="57"/>
    </row>
    <row r="640" spans="1:7" ht="14.45" customHeight="1">
      <c r="A640" s="261"/>
      <c r="B640" s="677" t="s">
        <v>316</v>
      </c>
      <c r="C640" s="266"/>
      <c r="D640" s="1829" t="s">
        <v>1333</v>
      </c>
      <c r="E640" s="1829"/>
      <c r="F640" s="1829"/>
      <c r="G640" s="57"/>
    </row>
    <row r="641" spans="1:11" ht="14.25">
      <c r="A641" s="261"/>
      <c r="B641" s="261"/>
      <c r="C641" s="266"/>
      <c r="D641" s="1829"/>
      <c r="E641" s="1829"/>
      <c r="F641" s="1829"/>
      <c r="G641" s="57"/>
    </row>
    <row r="642" spans="1:11" ht="14.25">
      <c r="A642" s="261"/>
      <c r="B642" s="261"/>
      <c r="C642" s="266"/>
      <c r="D642" s="1829"/>
      <c r="E642" s="1829"/>
      <c r="F642" s="1829"/>
      <c r="G642" s="57"/>
    </row>
    <row r="643" spans="1:11" ht="14.25">
      <c r="A643" s="261"/>
      <c r="B643" s="261"/>
      <c r="C643" s="266"/>
      <c r="D643" s="1829"/>
      <c r="E643" s="1829"/>
      <c r="F643" s="1829"/>
      <c r="G643" s="57"/>
    </row>
    <row r="644" spans="1:11" s="680" customFormat="1" ht="14.25">
      <c r="A644" s="261"/>
      <c r="B644" s="261"/>
      <c r="C644" s="266"/>
      <c r="D644" s="1829"/>
      <c r="E644" s="1829"/>
      <c r="F644" s="1829"/>
      <c r="G644" s="57"/>
    </row>
    <row r="645" spans="1:11" s="717" customFormat="1" ht="14.25">
      <c r="A645" s="712"/>
      <c r="B645" s="712"/>
      <c r="C645" s="266"/>
      <c r="D645" s="734"/>
      <c r="E645" s="734"/>
      <c r="F645" s="734"/>
      <c r="G645" s="57"/>
    </row>
    <row r="646" spans="1:11" s="680" customFormat="1" ht="14.25">
      <c r="A646" s="261"/>
      <c r="B646" s="677" t="s">
        <v>316</v>
      </c>
      <c r="C646" s="266"/>
      <c r="D646" s="1859" t="s">
        <v>1183</v>
      </c>
      <c r="E646" s="1859"/>
      <c r="F646" s="1859"/>
      <c r="G646" s="57"/>
    </row>
    <row r="647" spans="1:11" s="680" customFormat="1" ht="14.25">
      <c r="A647" s="261"/>
      <c r="B647" s="261"/>
      <c r="C647" s="266"/>
      <c r="D647" s="1860" t="s">
        <v>1334</v>
      </c>
      <c r="E647" s="1860"/>
      <c r="F647" s="1860"/>
      <c r="G647" s="57"/>
    </row>
    <row r="648" spans="1:11" s="680" customFormat="1" ht="14.25">
      <c r="A648" s="261"/>
      <c r="B648" s="261"/>
      <c r="C648" s="266"/>
      <c r="D648" s="1860"/>
      <c r="E648" s="1860"/>
      <c r="F648" s="1860"/>
      <c r="G648" s="57"/>
    </row>
    <row r="649" spans="1:11" s="680" customFormat="1" ht="14.25">
      <c r="A649" s="261"/>
      <c r="B649" s="261"/>
      <c r="C649" s="266"/>
      <c r="D649" s="1860"/>
      <c r="E649" s="1860"/>
      <c r="F649" s="1860"/>
      <c r="G649" s="57"/>
    </row>
    <row r="650" spans="1:11" s="680" customFormat="1" ht="14.25">
      <c r="A650" s="261"/>
      <c r="B650" s="261"/>
      <c r="C650" s="266"/>
      <c r="D650" s="1860"/>
      <c r="E650" s="1860"/>
      <c r="F650" s="1860"/>
      <c r="G650" s="57"/>
    </row>
    <row r="651" spans="1:11" s="680" customFormat="1" ht="14.25">
      <c r="A651" s="261"/>
      <c r="B651" s="261"/>
      <c r="C651" s="266"/>
      <c r="D651" s="1860"/>
      <c r="E651" s="1860"/>
      <c r="F651" s="1860"/>
      <c r="G651" s="57"/>
    </row>
    <row r="652" spans="1:11" s="680" customFormat="1" ht="14.25">
      <c r="A652" s="261"/>
      <c r="B652" s="261"/>
      <c r="C652" s="266"/>
      <c r="D652" s="1861" t="s">
        <v>1335</v>
      </c>
      <c r="E652" s="1861"/>
      <c r="F652" s="1861"/>
      <c r="G652" s="57"/>
    </row>
    <row r="653" spans="1:11">
      <c r="A653" s="266"/>
      <c r="B653" s="266"/>
      <c r="C653" s="266"/>
      <c r="D653" s="147"/>
      <c r="E653" s="147"/>
      <c r="F653" s="147"/>
      <c r="G653" s="57"/>
    </row>
    <row r="654" spans="1:11">
      <c r="A654" s="1841" t="s">
        <v>1173</v>
      </c>
      <c r="B654" s="1841"/>
      <c r="C654" s="1841"/>
      <c r="D654" s="1841"/>
      <c r="E654" s="1841"/>
      <c r="F654" s="1841"/>
      <c r="G654" s="1841"/>
      <c r="H654" s="269"/>
      <c r="I654" s="269"/>
      <c r="J654" s="269"/>
      <c r="K654" s="269"/>
    </row>
    <row r="655" spans="1:11" s="717" customFormat="1">
      <c r="A655" s="733"/>
      <c r="B655" s="733"/>
      <c r="C655" s="733"/>
      <c r="D655" s="733"/>
      <c r="E655" s="733"/>
      <c r="F655" s="733"/>
      <c r="G655" s="733"/>
      <c r="H655" s="269"/>
      <c r="I655" s="269"/>
      <c r="J655" s="269"/>
      <c r="K655" s="269"/>
    </row>
    <row r="656" spans="1:11">
      <c r="C656" s="267"/>
      <c r="D656" s="1839" t="s">
        <v>104</v>
      </c>
      <c r="E656" s="1839"/>
      <c r="F656" s="1839"/>
      <c r="G656" s="57"/>
      <c r="H656" s="269"/>
      <c r="I656" s="269"/>
      <c r="J656" s="269"/>
      <c r="K656" s="269"/>
    </row>
    <row r="657" spans="1:11">
      <c r="A657" s="267"/>
      <c r="B657" s="267"/>
      <c r="C657" s="267"/>
      <c r="D657" s="1839" t="s">
        <v>128</v>
      </c>
      <c r="E657" s="1839"/>
      <c r="F657" s="1839"/>
      <c r="G657" s="57"/>
      <c r="H657" s="269"/>
      <c r="I657" s="269"/>
      <c r="J657" s="269"/>
      <c r="K657" s="269"/>
    </row>
    <row r="658" spans="1:11">
      <c r="A658" s="260"/>
      <c r="B658" s="260"/>
      <c r="C658" s="260"/>
      <c r="D658" s="1840" t="s">
        <v>1209</v>
      </c>
      <c r="E658" s="1840"/>
      <c r="F658" s="1840"/>
      <c r="G658" s="57"/>
      <c r="H658" s="269"/>
      <c r="I658" s="269"/>
      <c r="J658" s="269"/>
      <c r="K658" s="269"/>
    </row>
    <row r="659" spans="1:11">
      <c r="A659" s="260"/>
      <c r="B659" s="260"/>
      <c r="C659" s="260"/>
      <c r="G659" s="57"/>
      <c r="H659" s="269"/>
      <c r="I659" s="269"/>
      <c r="J659" s="269"/>
      <c r="K659" s="269"/>
    </row>
    <row r="660" spans="1:11" ht="14.25">
      <c r="A660" s="261"/>
      <c r="B660" s="677" t="s">
        <v>316</v>
      </c>
      <c r="C660" s="260"/>
      <c r="D660" s="1840" t="s">
        <v>950</v>
      </c>
      <c r="E660" s="1840"/>
      <c r="F660" s="1840"/>
      <c r="G660" s="57"/>
      <c r="H660" s="269"/>
      <c r="I660" s="269"/>
      <c r="J660" s="269"/>
      <c r="K660" s="269"/>
    </row>
    <row r="661" spans="1:11">
      <c r="A661" s="260"/>
      <c r="B661" s="260"/>
      <c r="C661" s="260"/>
      <c r="D661" s="1840" t="s">
        <v>961</v>
      </c>
      <c r="E661" s="1840"/>
      <c r="F661" s="1840"/>
      <c r="G661" s="57"/>
      <c r="H661" s="269"/>
      <c r="I661" s="269"/>
      <c r="J661" s="269"/>
      <c r="K661" s="269"/>
    </row>
    <row r="662" spans="1:11">
      <c r="A662" s="260"/>
      <c r="B662" s="260"/>
      <c r="C662" s="260"/>
      <c r="D662" s="6"/>
      <c r="E662" s="1819" t="s">
        <v>1210</v>
      </c>
      <c r="F662" s="1819"/>
      <c r="G662" s="57"/>
      <c r="H662" s="269"/>
      <c r="I662" s="269"/>
      <c r="J662" s="269"/>
      <c r="K662" s="269"/>
    </row>
    <row r="663" spans="1:11">
      <c r="A663" s="260"/>
      <c r="B663" s="260"/>
      <c r="C663" s="260"/>
      <c r="D663" s="6"/>
      <c r="E663" s="1819"/>
      <c r="F663" s="1819"/>
      <c r="G663" s="57"/>
      <c r="H663" s="269"/>
      <c r="I663" s="269"/>
      <c r="J663" s="269"/>
      <c r="K663" s="269"/>
    </row>
    <row r="664" spans="1:11">
      <c r="A664" s="260"/>
      <c r="B664" s="260"/>
      <c r="C664" s="260"/>
      <c r="D664" s="270"/>
      <c r="E664" s="135"/>
      <c r="G664" s="57"/>
      <c r="H664" s="269"/>
      <c r="I664" s="269"/>
      <c r="J664" s="269"/>
      <c r="K664" s="269"/>
    </row>
    <row r="665" spans="1:11" ht="14.25">
      <c r="A665" s="261"/>
      <c r="B665" s="677" t="s">
        <v>316</v>
      </c>
      <c r="C665" s="260"/>
      <c r="D665" s="1815" t="s">
        <v>1211</v>
      </c>
      <c r="E665" s="1815"/>
      <c r="F665" s="1815"/>
      <c r="G665" s="57"/>
      <c r="H665" s="269"/>
      <c r="I665" s="269"/>
      <c r="J665" s="269"/>
      <c r="K665" s="269"/>
    </row>
    <row r="666" spans="1:11">
      <c r="A666" s="23"/>
      <c r="B666" s="673"/>
      <c r="C666" s="260"/>
      <c r="D666" s="1815"/>
      <c r="E666" s="1815"/>
      <c r="F666" s="1815"/>
      <c r="G666" s="57"/>
      <c r="H666" s="269"/>
      <c r="I666" s="269"/>
      <c r="J666" s="269"/>
      <c r="K666" s="269"/>
    </row>
    <row r="667" spans="1:11">
      <c r="A667" s="260"/>
      <c r="B667" s="260"/>
      <c r="C667" s="260"/>
      <c r="D667" s="1815"/>
      <c r="E667" s="1815"/>
      <c r="F667" s="1815"/>
      <c r="G667" s="57"/>
      <c r="H667" s="269"/>
      <c r="I667" s="269"/>
      <c r="J667" s="269"/>
      <c r="K667" s="269"/>
    </row>
    <row r="668" spans="1:11">
      <c r="A668" s="260"/>
      <c r="B668" s="260"/>
      <c r="C668" s="260"/>
      <c r="G668" s="57"/>
      <c r="H668" s="269"/>
      <c r="I668" s="269"/>
      <c r="J668" s="269"/>
      <c r="K668" s="269"/>
    </row>
    <row r="669" spans="1:11" ht="14.25">
      <c r="A669" s="261"/>
      <c r="B669" s="677" t="s">
        <v>316</v>
      </c>
      <c r="C669" s="260"/>
      <c r="D669" s="1840" t="s">
        <v>990</v>
      </c>
      <c r="E669" s="1840"/>
      <c r="F669" s="1840"/>
      <c r="G669" s="57"/>
      <c r="H669" s="269"/>
      <c r="I669" s="269"/>
      <c r="J669" s="269"/>
      <c r="K669" s="269"/>
    </row>
    <row r="670" spans="1:11" ht="14.25">
      <c r="A670" s="261"/>
      <c r="B670" s="261"/>
      <c r="C670" s="260"/>
      <c r="D670" s="1840" t="s">
        <v>961</v>
      </c>
      <c r="E670" s="1840"/>
      <c r="F670" s="1840"/>
      <c r="G670" s="57"/>
      <c r="H670" s="269"/>
      <c r="I670" s="269"/>
      <c r="J670" s="269"/>
      <c r="K670" s="269"/>
    </row>
    <row r="671" spans="1:11">
      <c r="A671" s="260"/>
      <c r="B671" s="260"/>
      <c r="C671" s="260"/>
      <c r="D671" s="6"/>
      <c r="E671" s="1845" t="s">
        <v>1212</v>
      </c>
      <c r="F671" s="1845"/>
      <c r="G671" s="57"/>
      <c r="H671" s="269"/>
      <c r="I671" s="269"/>
      <c r="J671" s="269"/>
      <c r="K671" s="269"/>
    </row>
    <row r="672" spans="1:11">
      <c r="A672" s="260"/>
      <c r="B672" s="260"/>
      <c r="C672" s="260"/>
      <c r="D672" s="50"/>
      <c r="G672" s="57"/>
      <c r="H672" s="269"/>
      <c r="I672" s="269"/>
      <c r="J672" s="269"/>
      <c r="K672" s="269"/>
    </row>
    <row r="673" spans="1:11" ht="14.25">
      <c r="A673" s="261"/>
      <c r="B673" s="677" t="s">
        <v>316</v>
      </c>
      <c r="C673" s="260"/>
      <c r="D673" s="1838" t="s">
        <v>1222</v>
      </c>
      <c r="E673" s="1838"/>
      <c r="F673" s="1838"/>
      <c r="G673" s="57"/>
      <c r="H673" s="269"/>
      <c r="I673" s="269"/>
      <c r="J673" s="269"/>
      <c r="K673" s="269"/>
    </row>
    <row r="674" spans="1:11">
      <c r="A674" s="260"/>
      <c r="B674" s="260"/>
      <c r="C674" s="260"/>
      <c r="D674" s="1838"/>
      <c r="E674" s="1838"/>
      <c r="F674" s="1838"/>
      <c r="G674" s="57"/>
      <c r="H674" s="269"/>
      <c r="I674" s="269"/>
      <c r="J674" s="269"/>
      <c r="K674" s="269"/>
    </row>
    <row r="675" spans="1:11">
      <c r="A675" s="260"/>
      <c r="B675" s="260"/>
      <c r="C675" s="260"/>
      <c r="D675" s="1838"/>
      <c r="E675" s="1838"/>
      <c r="F675" s="1838"/>
      <c r="G675" s="57"/>
      <c r="H675" s="269"/>
      <c r="I675" s="269"/>
      <c r="J675" s="269"/>
      <c r="K675" s="269"/>
    </row>
    <row r="676" spans="1:11">
      <c r="A676" s="260"/>
      <c r="B676" s="260"/>
      <c r="C676" s="260"/>
      <c r="D676" s="1838"/>
      <c r="E676" s="1838"/>
      <c r="F676" s="1838"/>
      <c r="G676" s="57"/>
      <c r="H676" s="269"/>
      <c r="I676" s="269"/>
      <c r="J676" s="269"/>
      <c r="K676" s="269"/>
    </row>
    <row r="677" spans="1:11">
      <c r="A677" s="260"/>
      <c r="B677" s="260"/>
      <c r="C677" s="260"/>
      <c r="D677" s="1838"/>
      <c r="E677" s="1838"/>
      <c r="F677" s="1838"/>
      <c r="G677" s="57"/>
      <c r="H677" s="269"/>
      <c r="I677" s="269"/>
      <c r="J677" s="269"/>
      <c r="K677" s="269"/>
    </row>
    <row r="678" spans="1:11" s="39" customFormat="1">
      <c r="A678" s="487"/>
      <c r="B678" s="487"/>
      <c r="C678" s="487"/>
      <c r="D678" s="1838"/>
      <c r="E678" s="1838"/>
      <c r="F678" s="1838"/>
      <c r="G678" s="60"/>
      <c r="H678" s="272"/>
      <c r="I678" s="272"/>
      <c r="J678" s="272"/>
      <c r="K678" s="272"/>
    </row>
    <row r="679" spans="1:11" s="39" customFormat="1">
      <c r="A679" s="487"/>
      <c r="B679" s="487"/>
      <c r="C679" s="487"/>
      <c r="D679" s="699"/>
      <c r="E679" s="699"/>
      <c r="F679" s="699"/>
      <c r="G679" s="60"/>
      <c r="H679" s="272"/>
      <c r="I679" s="272"/>
      <c r="J679" s="272"/>
      <c r="K679" s="272"/>
    </row>
    <row r="680" spans="1:11" ht="14.25">
      <c r="A680" s="261"/>
      <c r="B680" s="677" t="s">
        <v>316</v>
      </c>
      <c r="C680" s="260"/>
      <c r="D680" s="1838" t="s">
        <v>1213</v>
      </c>
      <c r="E680" s="1838"/>
      <c r="F680" s="1838"/>
      <c r="G680" s="57"/>
      <c r="H680" s="269"/>
      <c r="I680" s="269"/>
      <c r="J680" s="269"/>
      <c r="K680" s="269"/>
    </row>
    <row r="681" spans="1:11">
      <c r="A681" s="260"/>
      <c r="B681" s="260"/>
      <c r="C681" s="260"/>
      <c r="D681" s="1838"/>
      <c r="E681" s="1838"/>
      <c r="F681" s="1838"/>
      <c r="G681" s="57"/>
      <c r="H681" s="269"/>
      <c r="I681" s="269"/>
      <c r="J681" s="269"/>
      <c r="K681" s="269"/>
    </row>
    <row r="682" spans="1:11">
      <c r="A682" s="260"/>
      <c r="B682" s="260"/>
      <c r="C682" s="260"/>
      <c r="D682" s="1838"/>
      <c r="E682" s="1838"/>
      <c r="F682" s="1838"/>
      <c r="G682" s="57"/>
      <c r="H682" s="269"/>
      <c r="I682" s="269"/>
      <c r="J682" s="269"/>
      <c r="K682" s="269"/>
    </row>
    <row r="683" spans="1:11" ht="15" customHeight="1">
      <c r="A683" s="260"/>
      <c r="B683" s="260"/>
      <c r="C683" s="260"/>
      <c r="D683" s="1838"/>
      <c r="E683" s="1838"/>
      <c r="F683" s="1838"/>
      <c r="G683" s="57"/>
      <c r="H683" s="269"/>
      <c r="I683" s="269"/>
      <c r="J683" s="269"/>
      <c r="K683" s="269"/>
    </row>
    <row r="684" spans="1:11" ht="15" customHeight="1">
      <c r="A684" s="260"/>
      <c r="B684" s="260"/>
      <c r="C684" s="260"/>
      <c r="D684" s="1838"/>
      <c r="E684" s="1838"/>
      <c r="F684" s="1838"/>
      <c r="G684" s="57"/>
      <c r="H684" s="269"/>
      <c r="I684" s="269"/>
      <c r="J684" s="269"/>
      <c r="K684" s="269"/>
    </row>
    <row r="685" spans="1:11">
      <c r="A685" s="260"/>
      <c r="B685" s="260"/>
      <c r="C685" s="260"/>
      <c r="D685" s="1838"/>
      <c r="E685" s="1838"/>
      <c r="F685" s="1838"/>
      <c r="G685" s="57"/>
      <c r="H685" s="269"/>
      <c r="I685" s="269"/>
      <c r="J685" s="269"/>
      <c r="K685" s="269"/>
    </row>
    <row r="686" spans="1:11">
      <c r="A686" s="260"/>
      <c r="B686" s="260"/>
      <c r="C686" s="260"/>
      <c r="D686" s="1838"/>
      <c r="E686" s="1838"/>
      <c r="F686" s="1838"/>
      <c r="G686" s="57"/>
      <c r="H686" s="269"/>
      <c r="I686" s="269"/>
      <c r="J686" s="269"/>
      <c r="K686" s="269"/>
    </row>
    <row r="687" spans="1:11">
      <c r="A687" s="260"/>
      <c r="B687" s="260"/>
      <c r="C687" s="260"/>
      <c r="D687" s="1838"/>
      <c r="E687" s="1838"/>
      <c r="F687" s="1838"/>
      <c r="G687" s="57"/>
      <c r="H687" s="269"/>
      <c r="I687" s="269"/>
      <c r="J687" s="269"/>
      <c r="K687" s="269"/>
    </row>
    <row r="688" spans="1:11" ht="15" customHeight="1">
      <c r="A688" s="260"/>
      <c r="B688" s="260"/>
      <c r="C688" s="260"/>
      <c r="D688" s="1838"/>
      <c r="E688" s="1838"/>
      <c r="F688" s="1838"/>
      <c r="G688" s="57"/>
      <c r="H688" s="269"/>
      <c r="I688" s="269"/>
      <c r="J688" s="269"/>
      <c r="K688" s="269"/>
    </row>
    <row r="689" spans="1:11">
      <c r="A689" s="260"/>
      <c r="B689" s="260"/>
      <c r="C689" s="260"/>
      <c r="D689" s="1838"/>
      <c r="E689" s="1838"/>
      <c r="F689" s="1838"/>
      <c r="G689" s="57"/>
      <c r="H689" s="269"/>
      <c r="I689" s="269"/>
      <c r="J689" s="269"/>
      <c r="K689" s="269"/>
    </row>
    <row r="690" spans="1:11">
      <c r="A690" s="260"/>
      <c r="B690" s="260"/>
      <c r="C690" s="260"/>
      <c r="D690" s="1838"/>
      <c r="E690" s="1838"/>
      <c r="F690" s="1838"/>
      <c r="G690" s="57"/>
      <c r="H690" s="269"/>
      <c r="I690" s="269"/>
      <c r="J690" s="269"/>
      <c r="K690" s="269"/>
    </row>
    <row r="691" spans="1:11">
      <c r="A691" s="260"/>
      <c r="B691" s="260"/>
      <c r="C691" s="260"/>
      <c r="D691" s="1838"/>
      <c r="E691" s="1838"/>
      <c r="F691" s="1838"/>
      <c r="G691" s="57"/>
      <c r="H691" s="269"/>
      <c r="I691" s="269"/>
      <c r="J691" s="269"/>
      <c r="K691" s="269"/>
    </row>
    <row r="692" spans="1:11" s="680" customFormat="1">
      <c r="A692" s="260"/>
      <c r="B692" s="260"/>
      <c r="C692" s="260"/>
      <c r="D692" s="699"/>
      <c r="E692" s="699"/>
      <c r="F692" s="699"/>
      <c r="G692" s="57"/>
      <c r="H692" s="269"/>
      <c r="I692" s="269"/>
      <c r="J692" s="269"/>
      <c r="K692" s="269"/>
    </row>
    <row r="693" spans="1:11" ht="14.25">
      <c r="A693" s="261"/>
      <c r="B693" s="677" t="s">
        <v>316</v>
      </c>
      <c r="C693" s="260"/>
      <c r="D693" s="1838" t="s">
        <v>1223</v>
      </c>
      <c r="E693" s="1838"/>
      <c r="F693" s="1838"/>
      <c r="G693" s="57"/>
      <c r="H693" s="269"/>
      <c r="I693" s="269"/>
      <c r="J693" s="269"/>
      <c r="K693" s="269"/>
    </row>
    <row r="694" spans="1:11">
      <c r="A694" s="260"/>
      <c r="B694" s="260"/>
      <c r="C694" s="260"/>
      <c r="D694" s="1838"/>
      <c r="E694" s="1838"/>
      <c r="F694" s="1838"/>
      <c r="G694" s="57"/>
      <c r="H694" s="269"/>
      <c r="I694" s="269"/>
      <c r="J694" s="269"/>
      <c r="K694" s="269"/>
    </row>
    <row r="695" spans="1:11">
      <c r="A695" s="260"/>
      <c r="B695" s="260"/>
      <c r="C695" s="260"/>
      <c r="D695" s="1838"/>
      <c r="E695" s="1838"/>
      <c r="F695" s="1838"/>
      <c r="G695" s="57"/>
      <c r="H695" s="269"/>
      <c r="I695" s="269"/>
      <c r="J695" s="269"/>
      <c r="K695" s="269"/>
    </row>
    <row r="696" spans="1:11" s="680" customFormat="1">
      <c r="A696" s="260"/>
      <c r="B696" s="260"/>
      <c r="C696" s="260"/>
      <c r="D696" s="699"/>
      <c r="E696" s="699"/>
      <c r="F696" s="699"/>
      <c r="G696" s="57"/>
      <c r="H696" s="269"/>
      <c r="I696" s="269"/>
      <c r="J696" s="269"/>
      <c r="K696" s="269"/>
    </row>
    <row r="697" spans="1:11" s="680" customFormat="1">
      <c r="A697" s="260"/>
      <c r="B697" s="677" t="s">
        <v>316</v>
      </c>
      <c r="C697" s="260"/>
      <c r="D697" s="1838" t="s">
        <v>1220</v>
      </c>
      <c r="E697" s="1838"/>
      <c r="F697" s="1838"/>
      <c r="G697" s="57"/>
      <c r="H697" s="269"/>
      <c r="I697" s="269"/>
      <c r="J697" s="269"/>
      <c r="K697" s="269"/>
    </row>
    <row r="698" spans="1:11" s="680" customFormat="1">
      <c r="A698" s="260"/>
      <c r="B698" s="260"/>
      <c r="C698" s="260"/>
      <c r="D698" s="1838"/>
      <c r="E698" s="1838"/>
      <c r="F698" s="1838"/>
      <c r="G698" s="57"/>
      <c r="H698" s="269"/>
      <c r="I698" s="269"/>
      <c r="J698" s="269"/>
      <c r="K698" s="269"/>
    </row>
    <row r="699" spans="1:11" s="680" customFormat="1">
      <c r="A699" s="260"/>
      <c r="B699" s="260"/>
      <c r="C699" s="260"/>
      <c r="D699" s="699"/>
      <c r="E699" s="699"/>
      <c r="F699" s="699"/>
      <c r="G699" s="57"/>
      <c r="H699" s="269"/>
      <c r="I699" s="269"/>
      <c r="J699" s="269"/>
      <c r="K699" s="269"/>
    </row>
    <row r="700" spans="1:11" s="680" customFormat="1">
      <c r="A700" s="260"/>
      <c r="B700" s="677" t="s">
        <v>316</v>
      </c>
      <c r="C700" s="260"/>
      <c r="D700" s="1838" t="s">
        <v>1221</v>
      </c>
      <c r="E700" s="1838"/>
      <c r="F700" s="1838"/>
      <c r="G700" s="57"/>
      <c r="H700" s="269"/>
      <c r="I700" s="269"/>
      <c r="J700" s="269"/>
      <c r="K700" s="269"/>
    </row>
    <row r="701" spans="1:11" s="680" customFormat="1">
      <c r="A701" s="260"/>
      <c r="B701" s="260"/>
      <c r="C701" s="260"/>
      <c r="D701" s="1838"/>
      <c r="E701" s="1838"/>
      <c r="F701" s="1838"/>
      <c r="G701" s="57"/>
      <c r="H701" s="269"/>
      <c r="I701" s="269"/>
      <c r="J701" s="269"/>
      <c r="K701" s="269"/>
    </row>
    <row r="702" spans="1:11" s="680" customFormat="1">
      <c r="A702" s="260"/>
      <c r="B702" s="260"/>
      <c r="C702" s="260"/>
      <c r="D702" s="1838"/>
      <c r="E702" s="1838"/>
      <c r="F702" s="1838"/>
      <c r="G702" s="57"/>
      <c r="H702" s="269"/>
      <c r="I702" s="269"/>
      <c r="J702" s="269"/>
      <c r="K702" s="269"/>
    </row>
    <row r="703" spans="1:11" s="680" customFormat="1">
      <c r="A703" s="260"/>
      <c r="B703" s="260"/>
      <c r="C703" s="260"/>
      <c r="D703" s="699"/>
      <c r="E703" s="699"/>
      <c r="F703" s="699"/>
      <c r="G703" s="57"/>
      <c r="H703" s="269"/>
      <c r="I703" s="269"/>
      <c r="J703" s="269"/>
      <c r="K703" s="269"/>
    </row>
    <row r="704" spans="1:11">
      <c r="A704" s="260"/>
      <c r="B704" s="677" t="s">
        <v>316</v>
      </c>
      <c r="C704" s="260"/>
      <c r="D704" s="1838" t="s">
        <v>1214</v>
      </c>
      <c r="E704" s="1838"/>
      <c r="F704" s="1838"/>
      <c r="G704" s="57"/>
      <c r="H704" s="269"/>
      <c r="I704" s="269"/>
      <c r="J704" s="269"/>
      <c r="K704" s="269"/>
    </row>
    <row r="705" spans="1:11">
      <c r="A705" s="260"/>
      <c r="B705" s="260"/>
      <c r="C705" s="260"/>
      <c r="D705" s="1838"/>
      <c r="E705" s="1838"/>
      <c r="F705" s="1838"/>
      <c r="G705" s="57"/>
      <c r="H705" s="269"/>
      <c r="I705" s="269"/>
      <c r="J705" s="269"/>
      <c r="K705" s="269"/>
    </row>
    <row r="706" spans="1:11">
      <c r="A706" s="260"/>
      <c r="B706" s="260"/>
      <c r="C706" s="260"/>
      <c r="D706" s="1838"/>
      <c r="E706" s="1838"/>
      <c r="F706" s="1838"/>
      <c r="G706" s="57"/>
      <c r="H706" s="269"/>
      <c r="I706" s="269"/>
      <c r="J706" s="269"/>
      <c r="K706" s="269"/>
    </row>
    <row r="707" spans="1:11">
      <c r="A707" s="260"/>
      <c r="B707" s="260"/>
      <c r="C707" s="260"/>
      <c r="D707" s="130"/>
      <c r="G707" s="57"/>
      <c r="H707" s="269"/>
      <c r="I707" s="269"/>
      <c r="J707" s="269"/>
      <c r="K707" s="269"/>
    </row>
    <row r="708" spans="1:11">
      <c r="A708" s="260"/>
      <c r="B708" s="677" t="s">
        <v>316</v>
      </c>
      <c r="C708" s="260"/>
      <c r="D708" s="1838" t="s">
        <v>1215</v>
      </c>
      <c r="E708" s="1838"/>
      <c r="F708" s="1838"/>
      <c r="G708" s="57"/>
      <c r="H708" s="269"/>
      <c r="I708" s="269"/>
      <c r="J708" s="269"/>
      <c r="K708" s="269"/>
    </row>
    <row r="709" spans="1:11">
      <c r="A709" s="260"/>
      <c r="B709" s="260"/>
      <c r="C709" s="260"/>
      <c r="D709" s="1838"/>
      <c r="E709" s="1838"/>
      <c r="F709" s="1838"/>
      <c r="G709" s="57"/>
      <c r="H709" s="269"/>
      <c r="I709" s="269"/>
      <c r="J709" s="269"/>
      <c r="K709" s="269"/>
    </row>
    <row r="710" spans="1:11">
      <c r="A710" s="260"/>
      <c r="B710" s="260"/>
      <c r="C710" s="260"/>
      <c r="D710" s="1838"/>
      <c r="E710" s="1838"/>
      <c r="F710" s="1838"/>
      <c r="G710" s="57"/>
      <c r="H710" s="269"/>
      <c r="I710" s="269"/>
      <c r="J710" s="269"/>
      <c r="K710" s="269"/>
    </row>
    <row r="711" spans="1:11">
      <c r="A711" s="260"/>
      <c r="B711" s="260"/>
      <c r="C711" s="260"/>
      <c r="D711" s="12"/>
      <c r="G711" s="57"/>
      <c r="H711" s="269"/>
      <c r="I711" s="269"/>
      <c r="J711" s="269"/>
      <c r="K711" s="269"/>
    </row>
    <row r="712" spans="1:11" ht="14.25">
      <c r="A712" s="261"/>
      <c r="B712" s="677" t="s">
        <v>316</v>
      </c>
      <c r="C712" s="260"/>
      <c r="D712" s="1815" t="s">
        <v>1216</v>
      </c>
      <c r="E712" s="1815"/>
      <c r="F712" s="1815"/>
      <c r="G712" s="57"/>
      <c r="H712" s="269"/>
      <c r="I712" s="269"/>
      <c r="J712" s="269"/>
      <c r="K712" s="269"/>
    </row>
    <row r="713" spans="1:11">
      <c r="A713" s="260"/>
      <c r="B713" s="260"/>
      <c r="C713" s="260"/>
      <c r="D713" s="1815"/>
      <c r="E713" s="1815"/>
      <c r="F713" s="1815"/>
      <c r="G713" s="57"/>
      <c r="H713" s="269"/>
      <c r="I713" s="269"/>
      <c r="J713" s="269"/>
      <c r="K713" s="269"/>
    </row>
    <row r="714" spans="1:11">
      <c r="A714" s="260"/>
      <c r="B714" s="260"/>
      <c r="C714" s="260"/>
      <c r="D714" s="1815"/>
      <c r="E714" s="1815"/>
      <c r="F714" s="1815"/>
      <c r="G714" s="57"/>
      <c r="H714" s="269"/>
      <c r="I714" s="269"/>
      <c r="J714" s="269"/>
      <c r="K714" s="269"/>
    </row>
    <row r="715" spans="1:11">
      <c r="A715" s="260"/>
      <c r="B715" s="260"/>
      <c r="C715" s="260"/>
      <c r="D715" s="1815"/>
      <c r="E715" s="1815"/>
      <c r="F715" s="1815"/>
      <c r="G715" s="57"/>
      <c r="H715" s="269"/>
      <c r="I715" s="269"/>
      <c r="J715" s="269"/>
      <c r="K715" s="269"/>
    </row>
    <row r="716" spans="1:11">
      <c r="A716" s="260"/>
      <c r="B716" s="260"/>
      <c r="C716" s="260"/>
      <c r="D716" s="263"/>
      <c r="G716" s="57"/>
      <c r="H716" s="269"/>
      <c r="I716" s="269"/>
      <c r="J716" s="269"/>
      <c r="K716" s="269"/>
    </row>
    <row r="717" spans="1:11" ht="14.25">
      <c r="A717" s="261"/>
      <c r="B717" s="677" t="s">
        <v>316</v>
      </c>
      <c r="C717" s="260"/>
      <c r="D717" s="1838" t="s">
        <v>1349</v>
      </c>
      <c r="E717" s="1838"/>
      <c r="F717" s="1838"/>
      <c r="G717" s="57"/>
      <c r="H717" s="269"/>
      <c r="I717" s="269"/>
      <c r="J717" s="269"/>
      <c r="K717" s="269"/>
    </row>
    <row r="718" spans="1:11">
      <c r="A718" s="260"/>
      <c r="B718" s="260"/>
      <c r="C718" s="260"/>
      <c r="D718" s="1838"/>
      <c r="E718" s="1838"/>
      <c r="F718" s="1838"/>
      <c r="G718" s="57"/>
      <c r="H718" s="269"/>
      <c r="I718" s="269"/>
      <c r="J718" s="269"/>
      <c r="K718" s="269"/>
    </row>
    <row r="719" spans="1:11">
      <c r="A719" s="260"/>
      <c r="B719" s="260"/>
      <c r="C719" s="260"/>
      <c r="D719" s="1838"/>
      <c r="E719" s="1838"/>
      <c r="F719" s="1838"/>
      <c r="G719" s="57"/>
      <c r="H719" s="269"/>
      <c r="I719" s="269"/>
      <c r="J719" s="269"/>
      <c r="K719" s="269"/>
    </row>
    <row r="720" spans="1:11">
      <c r="A720" s="260"/>
      <c r="B720" s="260"/>
      <c r="C720" s="260"/>
      <c r="D720" s="1838"/>
      <c r="E720" s="1838"/>
      <c r="F720" s="1838"/>
      <c r="G720" s="57"/>
      <c r="H720" s="269"/>
      <c r="I720" s="269"/>
      <c r="J720" s="269"/>
      <c r="K720" s="269"/>
    </row>
    <row r="721" spans="1:11">
      <c r="A721" s="260"/>
      <c r="B721" s="260"/>
      <c r="C721" s="260"/>
      <c r="D721" s="1838"/>
      <c r="E721" s="1838"/>
      <c r="F721" s="1838"/>
      <c r="G721" s="57"/>
      <c r="H721" s="269"/>
      <c r="I721" s="269"/>
      <c r="J721" s="269"/>
      <c r="K721" s="269"/>
    </row>
    <row r="722" spans="1:11">
      <c r="A722" s="260"/>
      <c r="B722" s="260"/>
      <c r="C722" s="260"/>
      <c r="D722" s="1838"/>
      <c r="E722" s="1838"/>
      <c r="F722" s="1838"/>
      <c r="G722" s="57"/>
      <c r="H722" s="269"/>
      <c r="I722" s="269"/>
      <c r="J722" s="269"/>
      <c r="K722" s="269"/>
    </row>
    <row r="723" spans="1:11">
      <c r="A723" s="260"/>
      <c r="B723" s="260"/>
      <c r="C723" s="260"/>
      <c r="D723" s="1838"/>
      <c r="E723" s="1838"/>
      <c r="F723" s="1838"/>
      <c r="G723" s="57"/>
      <c r="H723" s="269"/>
      <c r="I723" s="269"/>
      <c r="J723" s="269"/>
      <c r="K723" s="269"/>
    </row>
    <row r="724" spans="1:11">
      <c r="A724" s="260"/>
      <c r="B724" s="260"/>
      <c r="C724" s="260"/>
      <c r="D724" s="1849" t="s">
        <v>1217</v>
      </c>
      <c r="E724" s="1849"/>
      <c r="F724" s="1849"/>
      <c r="G724" s="57"/>
      <c r="H724" s="269"/>
      <c r="I724" s="269"/>
      <c r="J724" s="269"/>
      <c r="K724" s="269"/>
    </row>
    <row r="725" spans="1:11" s="680" customFormat="1">
      <c r="A725" s="260"/>
      <c r="B725" s="260"/>
      <c r="C725" s="260"/>
      <c r="D725" s="531"/>
      <c r="E725" s="7"/>
      <c r="F725" s="7"/>
      <c r="G725" s="57"/>
      <c r="H725" s="269"/>
      <c r="I725" s="269"/>
      <c r="J725" s="269"/>
      <c r="K725" s="269"/>
    </row>
    <row r="726" spans="1:11">
      <c r="A726" s="1842" t="s">
        <v>1174</v>
      </c>
      <c r="B726" s="1842"/>
      <c r="C726" s="1842"/>
      <c r="D726" s="1842"/>
      <c r="E726" s="1842"/>
      <c r="F726" s="1842"/>
      <c r="G726" s="1842"/>
      <c r="H726" s="269"/>
      <c r="I726" s="269"/>
      <c r="J726" s="269"/>
      <c r="K726" s="269"/>
    </row>
    <row r="727" spans="1:11">
      <c r="A727" s="260"/>
      <c r="B727" s="260"/>
      <c r="C727" s="260"/>
      <c r="D727" s="263"/>
      <c r="G727" s="271"/>
      <c r="H727" s="269"/>
      <c r="I727" s="269"/>
      <c r="J727" s="269"/>
      <c r="K727" s="269"/>
    </row>
    <row r="728" spans="1:11" ht="13.35" customHeight="1">
      <c r="C728" s="260"/>
      <c r="D728" s="1857" t="s">
        <v>1190</v>
      </c>
      <c r="E728" s="1857"/>
      <c r="F728" s="1857"/>
      <c r="G728" s="271"/>
      <c r="H728" s="269"/>
      <c r="I728" s="269"/>
      <c r="J728" s="269"/>
      <c r="K728" s="269"/>
    </row>
    <row r="729" spans="1:11">
      <c r="A729" s="260"/>
      <c r="B729" s="260"/>
      <c r="C729" s="260"/>
      <c r="D729" s="1844" t="s">
        <v>1191</v>
      </c>
      <c r="E729" s="1844"/>
      <c r="F729" s="1844"/>
      <c r="G729" s="271"/>
      <c r="H729" s="269"/>
      <c r="I729" s="269"/>
      <c r="J729" s="269"/>
      <c r="K729" s="269"/>
    </row>
    <row r="730" spans="1:11">
      <c r="A730" s="260"/>
      <c r="B730" s="260"/>
      <c r="C730" s="260"/>
      <c r="G730" s="271"/>
      <c r="H730" s="269"/>
      <c r="I730" s="269"/>
      <c r="J730" s="269"/>
      <c r="K730" s="269"/>
    </row>
    <row r="731" spans="1:11" s="39" customFormat="1" ht="14.25">
      <c r="A731" s="261"/>
      <c r="B731" s="677" t="s">
        <v>316</v>
      </c>
      <c r="C731" s="132"/>
      <c r="D731" s="1815" t="s">
        <v>1192</v>
      </c>
      <c r="E731" s="1815"/>
      <c r="F731" s="1815"/>
      <c r="G731" s="271"/>
      <c r="H731" s="272"/>
      <c r="I731" s="272"/>
      <c r="J731" s="272"/>
      <c r="K731" s="272"/>
    </row>
    <row r="732" spans="1:11" s="39" customFormat="1" ht="10.5" customHeight="1">
      <c r="A732" s="132"/>
      <c r="B732" s="674"/>
      <c r="C732" s="132"/>
      <c r="D732" s="1815"/>
      <c r="E732" s="1815"/>
      <c r="F732" s="1815"/>
      <c r="G732" s="271"/>
      <c r="H732" s="272"/>
      <c r="I732" s="272"/>
      <c r="J732" s="272"/>
      <c r="K732" s="272"/>
    </row>
    <row r="733" spans="1:11" s="39" customFormat="1">
      <c r="A733" s="132"/>
      <c r="B733" s="674"/>
      <c r="C733" s="132"/>
      <c r="D733" s="1815"/>
      <c r="E733" s="1815"/>
      <c r="F733" s="1815"/>
      <c r="G733" s="271"/>
      <c r="H733" s="272"/>
      <c r="I733" s="272"/>
      <c r="J733" s="272"/>
      <c r="K733" s="272"/>
    </row>
    <row r="734" spans="1:11">
      <c r="D734" s="1815"/>
      <c r="E734" s="1815"/>
      <c r="F734" s="1815"/>
      <c r="G734" s="271"/>
      <c r="H734" s="269"/>
      <c r="I734" s="269"/>
      <c r="J734" s="269"/>
      <c r="K734" s="269"/>
    </row>
    <row r="735" spans="1:11">
      <c r="A735" s="273"/>
      <c r="B735" s="273"/>
      <c r="C735" s="273"/>
      <c r="D735" s="1815"/>
      <c r="E735" s="1815"/>
      <c r="F735" s="1815"/>
      <c r="G735" s="275"/>
      <c r="H735" s="269"/>
      <c r="I735" s="269"/>
      <c r="J735" s="269"/>
      <c r="K735" s="269"/>
    </row>
    <row r="736" spans="1:11" ht="15.6" customHeight="1">
      <c r="A736" s="273"/>
      <c r="B736" s="273"/>
      <c r="C736" s="273"/>
      <c r="D736" s="1815"/>
      <c r="E736" s="1815"/>
      <c r="F736" s="1815"/>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7" t="s">
        <v>316</v>
      </c>
      <c r="C738" s="408"/>
      <c r="D738" s="1817" t="s">
        <v>1193</v>
      </c>
      <c r="E738" s="1817"/>
      <c r="F738" s="1817"/>
      <c r="G738" s="311"/>
    </row>
    <row r="739" spans="1:11" s="409" customFormat="1">
      <c r="A739" s="408"/>
      <c r="B739" s="408"/>
      <c r="C739" s="408"/>
      <c r="D739" s="1817"/>
      <c r="E739" s="1817"/>
      <c r="F739" s="1817"/>
      <c r="G739" s="311"/>
    </row>
    <row r="740" spans="1:11" s="409" customFormat="1">
      <c r="A740" s="408"/>
      <c r="B740" s="408"/>
      <c r="C740" s="408"/>
      <c r="D740" s="1817"/>
      <c r="E740" s="1817"/>
      <c r="F740" s="1817"/>
      <c r="G740" s="311"/>
    </row>
    <row r="741" spans="1:11" s="409" customFormat="1">
      <c r="A741" s="408"/>
      <c r="B741" s="408"/>
      <c r="C741" s="408"/>
      <c r="D741" s="1817"/>
      <c r="E741" s="1817"/>
      <c r="F741" s="1817"/>
      <c r="G741" s="311"/>
    </row>
    <row r="742" spans="1:11" s="409" customFormat="1">
      <c r="A742" s="408"/>
      <c r="B742" s="408"/>
      <c r="C742" s="408"/>
      <c r="D742" s="377"/>
      <c r="E742" s="311"/>
      <c r="F742" s="311"/>
      <c r="G742" s="311"/>
    </row>
    <row r="743" spans="1:11" s="409" customFormat="1" ht="14.25">
      <c r="A743" s="261"/>
      <c r="B743" s="677" t="s">
        <v>316</v>
      </c>
      <c r="C743" s="408"/>
      <c r="D743" s="1858" t="s">
        <v>1194</v>
      </c>
      <c r="E743" s="1858"/>
      <c r="F743" s="1858"/>
      <c r="G743" s="311"/>
    </row>
    <row r="744" spans="1:11" s="409" customFormat="1">
      <c r="A744" s="408"/>
      <c r="B744" s="408"/>
      <c r="C744" s="408"/>
      <c r="D744" s="1858"/>
      <c r="E744" s="1858"/>
      <c r="F744" s="1858"/>
      <c r="G744" s="311"/>
    </row>
    <row r="745" spans="1:11" s="409" customFormat="1">
      <c r="A745" s="408"/>
      <c r="B745" s="408"/>
      <c r="C745" s="408"/>
      <c r="D745" s="1858"/>
      <c r="E745" s="1858"/>
      <c r="F745" s="1858"/>
      <c r="G745" s="311"/>
    </row>
    <row r="746" spans="1:11">
      <c r="A746" s="273"/>
      <c r="B746" s="273"/>
      <c r="C746" s="273"/>
      <c r="D746" s="377"/>
      <c r="E746" s="274"/>
      <c r="F746" s="274"/>
      <c r="G746" s="275"/>
      <c r="H746" s="269"/>
      <c r="I746" s="269"/>
      <c r="J746" s="269"/>
      <c r="K746" s="269"/>
    </row>
    <row r="747" spans="1:11" ht="14.25">
      <c r="A747" s="261"/>
      <c r="B747" s="677" t="s">
        <v>316</v>
      </c>
      <c r="C747" s="273"/>
      <c r="D747" s="1817" t="s">
        <v>1195</v>
      </c>
      <c r="E747" s="1817"/>
      <c r="F747" s="1817"/>
      <c r="G747" s="275"/>
      <c r="H747" s="269"/>
      <c r="I747" s="269"/>
      <c r="J747" s="269"/>
      <c r="K747" s="269"/>
    </row>
    <row r="748" spans="1:11">
      <c r="A748" s="273"/>
      <c r="B748" s="273"/>
      <c r="C748" s="273"/>
      <c r="D748" s="1817"/>
      <c r="E748" s="1817"/>
      <c r="F748" s="1817"/>
      <c r="G748" s="275"/>
      <c r="H748" s="269"/>
      <c r="I748" s="269"/>
      <c r="J748" s="269"/>
      <c r="K748" s="269"/>
    </row>
    <row r="749" spans="1:11" s="680" customFormat="1">
      <c r="A749" s="273"/>
      <c r="B749" s="273"/>
      <c r="C749" s="273"/>
      <c r="D749" s="693"/>
      <c r="E749" s="693"/>
      <c r="F749" s="693"/>
      <c r="G749" s="275"/>
      <c r="H749" s="269"/>
      <c r="I749" s="269"/>
      <c r="J749" s="269"/>
      <c r="K749" s="269"/>
    </row>
    <row r="750" spans="1:11" s="680" customFormat="1">
      <c r="A750" s="273"/>
      <c r="B750" s="677" t="s">
        <v>316</v>
      </c>
      <c r="C750" s="273"/>
      <c r="D750" s="1817" t="s">
        <v>1196</v>
      </c>
      <c r="E750" s="1817"/>
      <c r="F750" s="1817"/>
      <c r="G750" s="275"/>
      <c r="H750" s="269"/>
      <c r="I750" s="269"/>
      <c r="J750" s="269"/>
      <c r="K750" s="269"/>
    </row>
    <row r="751" spans="1:11" s="680" customFormat="1">
      <c r="A751" s="273"/>
      <c r="B751" s="273"/>
      <c r="C751" s="273"/>
      <c r="D751" s="1817"/>
      <c r="E751" s="1817"/>
      <c r="F751" s="1817"/>
      <c r="G751" s="275"/>
      <c r="H751" s="269"/>
      <c r="I751" s="269"/>
      <c r="J751" s="269"/>
      <c r="K751" s="269"/>
    </row>
    <row r="752" spans="1:11" s="680" customFormat="1">
      <c r="A752" s="273"/>
      <c r="B752" s="273"/>
      <c r="C752" s="273"/>
      <c r="D752" s="1817"/>
      <c r="E752" s="1817"/>
      <c r="F752" s="1817"/>
      <c r="G752" s="275"/>
      <c r="H752" s="269"/>
      <c r="I752" s="269"/>
      <c r="J752" s="269"/>
      <c r="K752" s="269"/>
    </row>
    <row r="753" spans="1:11" s="680" customFormat="1">
      <c r="A753" s="273"/>
      <c r="B753" s="273"/>
      <c r="C753" s="273"/>
      <c r="D753" s="693"/>
      <c r="E753" s="693"/>
      <c r="F753" s="693"/>
      <c r="G753" s="275"/>
      <c r="H753" s="269"/>
      <c r="I753" s="269"/>
      <c r="J753" s="269"/>
      <c r="K753" s="269"/>
    </row>
    <row r="754" spans="1:11">
      <c r="A754" s="1852" t="s">
        <v>1197</v>
      </c>
      <c r="B754" s="1852"/>
      <c r="C754" s="1852"/>
      <c r="D754" s="1852"/>
      <c r="E754" s="1852"/>
      <c r="F754" s="1852"/>
      <c r="G754" s="1852"/>
    </row>
    <row r="755" spans="1:11">
      <c r="A755" s="260"/>
      <c r="B755" s="260"/>
      <c r="C755" s="260"/>
      <c r="D755" s="276"/>
      <c r="F755" s="147"/>
      <c r="G755" s="271"/>
    </row>
    <row r="756" spans="1:11">
      <c r="A756" s="273"/>
      <c r="B756" s="273"/>
      <c r="C756" s="442"/>
      <c r="D756" s="1853" t="s">
        <v>1181</v>
      </c>
      <c r="E756" s="1853"/>
      <c r="F756" s="1853"/>
      <c r="G756" s="271"/>
    </row>
    <row r="757" spans="1:11">
      <c r="A757" s="501"/>
      <c r="B757" s="501"/>
      <c r="C757" s="500"/>
      <c r="D757" s="1854" t="s">
        <v>1198</v>
      </c>
      <c r="E757" s="1854"/>
      <c r="F757" s="1854"/>
      <c r="G757" s="271"/>
    </row>
    <row r="758" spans="1:11">
      <c r="A758" s="273"/>
      <c r="B758" s="273"/>
      <c r="C758" s="442"/>
      <c r="D758" s="691"/>
      <c r="E758" s="691"/>
      <c r="F758" s="691"/>
      <c r="G758" s="271"/>
    </row>
    <row r="759" spans="1:11" ht="14.25">
      <c r="A759" s="261"/>
      <c r="B759" s="677" t="s">
        <v>316</v>
      </c>
      <c r="C759" s="442"/>
      <c r="D759" s="1855" t="s">
        <v>1066</v>
      </c>
      <c r="E759" s="1855"/>
      <c r="F759" s="1855"/>
      <c r="G759" s="271"/>
    </row>
    <row r="760" spans="1:11">
      <c r="A760" s="273"/>
      <c r="B760" s="273"/>
      <c r="C760" s="442"/>
      <c r="D760" s="690"/>
      <c r="E760" s="1856" t="s">
        <v>1182</v>
      </c>
      <c r="F760" s="1856"/>
      <c r="G760" s="271"/>
    </row>
    <row r="761" spans="1:11">
      <c r="A761" s="267"/>
      <c r="B761" s="267"/>
      <c r="C761" s="267"/>
      <c r="D761" s="135"/>
      <c r="F761" s="57"/>
      <c r="G761" s="271"/>
    </row>
    <row r="762" spans="1:11">
      <c r="A762" s="1850" t="s">
        <v>471</v>
      </c>
      <c r="B762" s="1850"/>
      <c r="C762" s="1850"/>
      <c r="D762" s="1850"/>
      <c r="E762" s="1850"/>
      <c r="F762" s="1850"/>
      <c r="G762" s="1850"/>
    </row>
    <row r="763" spans="1:11">
      <c r="A763" s="255"/>
      <c r="B763" s="671"/>
      <c r="C763" s="266"/>
      <c r="D763" s="271"/>
      <c r="E763" s="271"/>
      <c r="F763" s="271"/>
      <c r="G763" s="271"/>
    </row>
    <row r="764" spans="1:11">
      <c r="A764" s="135"/>
      <c r="B764" s="1851" t="s">
        <v>1065</v>
      </c>
      <c r="C764" s="1851"/>
      <c r="D764" s="1851"/>
      <c r="E764" s="1851"/>
      <c r="F764" s="1851"/>
      <c r="G764" s="271"/>
    </row>
    <row r="765" spans="1:11">
      <c r="A765" s="23"/>
      <c r="B765" s="673"/>
      <c r="G765" s="271"/>
    </row>
    <row r="766" spans="1:11">
      <c r="A766" s="1850" t="s">
        <v>472</v>
      </c>
      <c r="B766" s="1850"/>
      <c r="C766" s="1850"/>
      <c r="D766" s="1850"/>
      <c r="E766" s="1850"/>
      <c r="F766" s="1850"/>
      <c r="G766" s="1850"/>
    </row>
    <row r="767" spans="1:11">
      <c r="A767" s="255"/>
      <c r="B767" s="671"/>
      <c r="C767" s="255"/>
      <c r="D767" s="263"/>
      <c r="G767" s="271"/>
    </row>
    <row r="768" spans="1:11">
      <c r="A768" s="135"/>
      <c r="B768" s="1847" t="s">
        <v>470</v>
      </c>
      <c r="C768" s="1847"/>
      <c r="D768" s="1847"/>
      <c r="E768" s="1847"/>
      <c r="F768" s="1847"/>
      <c r="G768" s="271"/>
    </row>
    <row r="769" spans="1:7" ht="14.25">
      <c r="A769" s="261"/>
      <c r="B769" s="261"/>
      <c r="D769" s="135"/>
      <c r="E769" s="135"/>
      <c r="F769" s="271"/>
      <c r="G769" s="271"/>
    </row>
    <row r="770" spans="1:7">
      <c r="A770" s="1850" t="s">
        <v>473</v>
      </c>
      <c r="B770" s="1850"/>
      <c r="C770" s="1850"/>
      <c r="D770" s="1850"/>
      <c r="E770" s="1850"/>
      <c r="F770" s="1850"/>
      <c r="G770" s="1850"/>
    </row>
    <row r="771" spans="1:7">
      <c r="C771" s="260"/>
      <c r="D771" s="259"/>
      <c r="E771" s="135"/>
      <c r="F771" s="271"/>
      <c r="G771" s="271"/>
    </row>
    <row r="772" spans="1:7">
      <c r="A772" s="135"/>
      <c r="B772" s="1847" t="s">
        <v>470</v>
      </c>
      <c r="C772" s="1847"/>
      <c r="D772" s="1847"/>
      <c r="E772" s="1847"/>
      <c r="F772" s="1847"/>
      <c r="G772" s="271"/>
    </row>
    <row r="773" spans="1:7">
      <c r="A773" s="135"/>
      <c r="B773" s="135"/>
      <c r="C773" s="266"/>
      <c r="D773" s="271"/>
      <c r="E773" s="271"/>
      <c r="F773" s="271"/>
      <c r="G773" s="271"/>
    </row>
    <row r="774" spans="1:7">
      <c r="A774" s="1850" t="s">
        <v>474</v>
      </c>
      <c r="B774" s="1850"/>
      <c r="C774" s="1850"/>
      <c r="D774" s="1850"/>
      <c r="E774" s="1850"/>
      <c r="F774" s="1850"/>
      <c r="G774" s="1850"/>
    </row>
    <row r="775" spans="1:7">
      <c r="A775" s="135"/>
      <c r="B775" s="135"/>
    </row>
    <row r="776" spans="1:7">
      <c r="A776" s="135"/>
      <c r="B776" s="1847" t="s">
        <v>470</v>
      </c>
      <c r="C776" s="1847"/>
      <c r="D776" s="1847"/>
      <c r="E776" s="1847"/>
      <c r="F776" s="1847"/>
    </row>
    <row r="777" spans="1:7">
      <c r="A777" s="266"/>
      <c r="B777" s="266"/>
      <c r="C777" s="266"/>
      <c r="D777" s="258"/>
      <c r="F777" s="271"/>
    </row>
    <row r="778" spans="1:7">
      <c r="A778" s="1850" t="s">
        <v>475</v>
      </c>
      <c r="B778" s="1850"/>
      <c r="C778" s="1850"/>
      <c r="D778" s="1850"/>
      <c r="E778" s="1850"/>
      <c r="F778" s="1850"/>
      <c r="G778" s="1850"/>
    </row>
    <row r="779" spans="1:7">
      <c r="A779" s="135"/>
      <c r="B779" s="135"/>
    </row>
    <row r="780" spans="1:7">
      <c r="A780" s="135"/>
      <c r="B780" s="1847" t="s">
        <v>470</v>
      </c>
      <c r="C780" s="1847"/>
      <c r="D780" s="1847"/>
      <c r="E780" s="1847"/>
      <c r="F780" s="1847"/>
    </row>
    <row r="781" spans="1:7">
      <c r="A781" s="266"/>
      <c r="B781" s="266"/>
      <c r="C781" s="266"/>
      <c r="D781" s="258"/>
      <c r="F781" s="271"/>
    </row>
    <row r="782" spans="1:7">
      <c r="A782" s="1850" t="s">
        <v>476</v>
      </c>
      <c r="B782" s="1850"/>
      <c r="C782" s="1850"/>
      <c r="D782" s="1850"/>
      <c r="E782" s="1850"/>
      <c r="F782" s="1850"/>
      <c r="G782" s="1850"/>
    </row>
    <row r="783" spans="1:7">
      <c r="A783" s="135"/>
      <c r="B783" s="135"/>
    </row>
    <row r="784" spans="1:7">
      <c r="A784" s="135"/>
      <c r="B784" s="1847" t="s">
        <v>470</v>
      </c>
      <c r="C784" s="1847"/>
      <c r="D784" s="1847"/>
      <c r="E784" s="1847"/>
      <c r="F784" s="1847"/>
    </row>
    <row r="785" spans="1:7">
      <c r="A785" s="265"/>
      <c r="B785" s="265"/>
      <c r="C785" s="265"/>
      <c r="D785" s="277"/>
      <c r="E785" s="57"/>
      <c r="F785" s="57"/>
      <c r="G785" s="57"/>
    </row>
    <row r="786" spans="1:7">
      <c r="A786" s="1850" t="s">
        <v>192</v>
      </c>
      <c r="B786" s="1850"/>
      <c r="C786" s="1850"/>
      <c r="D786" s="1850"/>
      <c r="E786" s="1850"/>
      <c r="F786" s="1850"/>
      <c r="G786" s="1850"/>
    </row>
    <row r="787" spans="1:7">
      <c r="A787" s="135"/>
      <c r="B787" s="135"/>
    </row>
    <row r="788" spans="1:7">
      <c r="A788" s="135"/>
      <c r="B788" s="1847" t="s">
        <v>470</v>
      </c>
      <c r="C788" s="1847"/>
      <c r="D788" s="1847"/>
      <c r="E788" s="1847"/>
      <c r="F788" s="1847"/>
    </row>
    <row r="789" spans="1:7">
      <c r="A789" s="135"/>
      <c r="B789" s="135"/>
      <c r="D789" s="258"/>
    </row>
    <row r="790" spans="1:7">
      <c r="A790" s="1850" t="s">
        <v>937</v>
      </c>
      <c r="B790" s="1850"/>
      <c r="C790" s="1850"/>
      <c r="D790" s="1850"/>
      <c r="E790" s="1850"/>
      <c r="F790" s="1850"/>
      <c r="G790" s="1850"/>
    </row>
    <row r="791" spans="1:7">
      <c r="A791" s="135"/>
      <c r="B791" s="135"/>
    </row>
    <row r="792" spans="1:7">
      <c r="A792" s="135"/>
      <c r="B792" s="1847" t="s">
        <v>470</v>
      </c>
      <c r="C792" s="1847"/>
      <c r="D792" s="1847"/>
      <c r="E792" s="1847"/>
      <c r="F792" s="1847"/>
      <c r="G792" s="12"/>
    </row>
    <row r="793" spans="1:7">
      <c r="A793" s="255"/>
      <c r="B793" s="671"/>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11" sqref="A11:J16"/>
    </sheetView>
  </sheetViews>
  <sheetFormatPr defaultColWidth="0" defaultRowHeight="12.6" customHeight="1" zeroHeight="1"/>
  <cols>
    <col min="1" max="10" width="10.7109375" style="720" customWidth="1"/>
    <col min="11" max="16384" width="8.85546875" style="720" hidden="1"/>
  </cols>
  <sheetData>
    <row r="1" spans="1:10" ht="14.25" customHeight="1"/>
    <row r="2" spans="1:10" ht="15.75">
      <c r="A2" s="1897" t="s">
        <v>2314</v>
      </c>
      <c r="B2" s="1898"/>
      <c r="C2" s="1898"/>
      <c r="D2" s="1898"/>
      <c r="E2" s="1898"/>
      <c r="F2" s="1898"/>
      <c r="G2" s="1898"/>
      <c r="H2" s="1898"/>
      <c r="I2" s="1898"/>
      <c r="J2" s="1898"/>
    </row>
    <row r="3" spans="1:10" ht="15">
      <c r="A3" s="1902" t="s">
        <v>1494</v>
      </c>
      <c r="B3" s="1903"/>
      <c r="C3" s="1903"/>
      <c r="D3" s="1903"/>
      <c r="E3" s="1903"/>
      <c r="F3" s="1903"/>
      <c r="G3" s="1903"/>
      <c r="H3" s="1903"/>
      <c r="I3" s="1903"/>
      <c r="J3" s="1903"/>
    </row>
    <row r="4" spans="1:10" ht="12.75"/>
    <row r="5" spans="1:10" ht="12.75" customHeight="1">
      <c r="A5" s="1899" t="s">
        <v>2317</v>
      </c>
      <c r="B5" s="1899"/>
      <c r="C5" s="1899"/>
      <c r="D5" s="1899"/>
      <c r="E5" s="1899"/>
      <c r="F5" s="1899"/>
      <c r="G5" s="1899"/>
      <c r="H5" s="1899"/>
      <c r="I5" s="1899"/>
      <c r="J5" s="1899"/>
    </row>
    <row r="6" spans="1:10" ht="12.75">
      <c r="A6" s="1899"/>
      <c r="B6" s="1899"/>
      <c r="C6" s="1899"/>
      <c r="D6" s="1899"/>
      <c r="E6" s="1899"/>
      <c r="F6" s="1899"/>
      <c r="G6" s="1899"/>
      <c r="H6" s="1899"/>
      <c r="I6" s="1899"/>
      <c r="J6" s="1899"/>
    </row>
    <row r="7" spans="1:10" ht="30" customHeight="1">
      <c r="A7" s="1899"/>
      <c r="B7" s="1899"/>
      <c r="C7" s="1899"/>
      <c r="D7" s="1899"/>
      <c r="E7" s="1899"/>
      <c r="F7" s="1899"/>
      <c r="G7" s="1899"/>
      <c r="H7" s="1899"/>
      <c r="I7" s="1899"/>
      <c r="J7" s="1899"/>
    </row>
    <row r="8" spans="1:10" ht="12.75">
      <c r="A8" s="770"/>
      <c r="B8" s="770"/>
      <c r="C8" s="770"/>
      <c r="D8" s="770"/>
      <c r="E8" s="770"/>
      <c r="F8" s="770"/>
      <c r="G8" s="770"/>
      <c r="H8" s="770"/>
      <c r="I8" s="770"/>
      <c r="J8" s="770"/>
    </row>
    <row r="9" spans="1:10" ht="12.75" customHeight="1">
      <c r="A9" s="1724" t="s">
        <v>2318</v>
      </c>
      <c r="B9" s="1723"/>
      <c r="C9" s="1723"/>
      <c r="D9" s="1723"/>
      <c r="E9" s="1723"/>
      <c r="F9" s="1723"/>
      <c r="G9" s="1723"/>
      <c r="H9" s="1723"/>
      <c r="I9" s="1723"/>
      <c r="J9" s="1723"/>
    </row>
    <row r="10" spans="1:10" ht="12.75"/>
    <row r="11" spans="1:10" ht="12.75" customHeight="1">
      <c r="A11" s="1904" t="s">
        <v>2320</v>
      </c>
      <c r="B11" s="1904"/>
      <c r="C11" s="1904"/>
      <c r="D11" s="1904"/>
      <c r="E11" s="1904"/>
      <c r="F11" s="1904"/>
      <c r="G11" s="1904"/>
      <c r="H11" s="1904"/>
      <c r="I11" s="1904"/>
      <c r="J11" s="1904"/>
    </row>
    <row r="12" spans="1:10" ht="12.75">
      <c r="A12" s="1904"/>
      <c r="B12" s="1904"/>
      <c r="C12" s="1904"/>
      <c r="D12" s="1904"/>
      <c r="E12" s="1904"/>
      <c r="F12" s="1904"/>
      <c r="G12" s="1904"/>
      <c r="H12" s="1904"/>
      <c r="I12" s="1904"/>
      <c r="J12" s="1904"/>
    </row>
    <row r="13" spans="1:10" s="1667" customFormat="1" ht="12.75">
      <c r="A13" s="1904"/>
      <c r="B13" s="1904"/>
      <c r="C13" s="1904"/>
      <c r="D13" s="1904"/>
      <c r="E13" s="1904"/>
      <c r="F13" s="1904"/>
      <c r="G13" s="1904"/>
      <c r="H13" s="1904"/>
      <c r="I13" s="1904"/>
      <c r="J13" s="1904"/>
    </row>
    <row r="14" spans="1:10" ht="12.75">
      <c r="A14" s="1905"/>
      <c r="B14" s="1905"/>
      <c r="C14" s="1905"/>
      <c r="D14" s="1905"/>
      <c r="E14" s="1905"/>
      <c r="F14" s="1905"/>
      <c r="G14" s="1905"/>
      <c r="H14" s="1905"/>
      <c r="I14" s="1905"/>
      <c r="J14" s="1905"/>
    </row>
    <row r="15" spans="1:10" ht="12.75">
      <c r="A15" s="1905"/>
      <c r="B15" s="1905"/>
      <c r="C15" s="1905"/>
      <c r="D15" s="1905"/>
      <c r="E15" s="1905"/>
      <c r="F15" s="1905"/>
      <c r="G15" s="1905"/>
      <c r="H15" s="1905"/>
      <c r="I15" s="1905"/>
      <c r="J15" s="1905"/>
    </row>
    <row r="16" spans="1:10" ht="12.75">
      <c r="A16" s="1905"/>
      <c r="B16" s="1905"/>
      <c r="C16" s="1905"/>
      <c r="D16" s="1905"/>
      <c r="E16" s="1905"/>
      <c r="F16" s="1905"/>
      <c r="G16" s="1905"/>
      <c r="H16" s="1905"/>
      <c r="I16" s="1905"/>
      <c r="J16" s="1905"/>
    </row>
    <row r="17" spans="1:10" s="1667" customFormat="1" ht="12.75">
      <c r="A17" s="1726"/>
      <c r="B17" s="1726"/>
      <c r="C17" s="1726"/>
      <c r="D17" s="1726"/>
      <c r="E17" s="1726"/>
      <c r="F17" s="1726"/>
      <c r="G17" s="1726"/>
      <c r="H17" s="1726"/>
      <c r="I17" s="1726"/>
      <c r="J17" s="1726"/>
    </row>
    <row r="18" spans="1:10" ht="12.75">
      <c r="A18" s="771" t="s">
        <v>2319</v>
      </c>
      <c r="B18" s="770"/>
      <c r="C18" s="770"/>
      <c r="D18" s="770"/>
      <c r="E18" s="770"/>
      <c r="F18" s="770"/>
      <c r="G18" s="770"/>
      <c r="H18" s="770"/>
      <c r="I18" s="770"/>
      <c r="J18" s="770"/>
    </row>
    <row r="19" spans="1:10" ht="12.75">
      <c r="A19" s="772" t="s">
        <v>256</v>
      </c>
      <c r="B19" s="772"/>
      <c r="C19" s="772"/>
      <c r="D19" s="772"/>
      <c r="E19" s="772"/>
      <c r="F19" s="772"/>
      <c r="G19" s="772"/>
      <c r="H19" s="772"/>
      <c r="I19" s="772"/>
      <c r="J19" s="772"/>
    </row>
    <row r="20" spans="1:10" ht="12.75">
      <c r="A20" s="1906" t="s">
        <v>1387</v>
      </c>
      <c r="B20" s="1903"/>
      <c r="C20" s="1903"/>
      <c r="D20" s="1903"/>
      <c r="E20" s="1903"/>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899" t="s">
        <v>1388</v>
      </c>
      <c r="B57" s="1900"/>
      <c r="C57" s="1900"/>
      <c r="D57" s="1900"/>
      <c r="E57" s="1900"/>
      <c r="F57" s="1900"/>
      <c r="G57" s="1900"/>
      <c r="H57" s="1900"/>
      <c r="I57" s="1900"/>
      <c r="J57" s="1900"/>
    </row>
    <row r="58" spans="1:10" ht="12.75">
      <c r="A58" s="1900"/>
      <c r="B58" s="1900"/>
      <c r="C58" s="1900"/>
      <c r="D58" s="1900"/>
      <c r="E58" s="1900"/>
      <c r="F58" s="1900"/>
      <c r="G58" s="1900"/>
      <c r="H58" s="1900"/>
      <c r="I58" s="1900"/>
      <c r="J58" s="1900"/>
    </row>
    <row r="59" spans="1:10" ht="12.75">
      <c r="A59" s="1900"/>
      <c r="B59" s="1900"/>
      <c r="C59" s="1900"/>
      <c r="D59" s="1900"/>
      <c r="E59" s="1900"/>
      <c r="F59" s="1900"/>
      <c r="G59" s="1900"/>
      <c r="H59" s="1900"/>
      <c r="I59" s="1900"/>
      <c r="J59" s="1900"/>
    </row>
    <row r="60" spans="1:10" ht="12.75"/>
    <row r="61" spans="1:10" ht="12.75">
      <c r="A61" s="670" t="s">
        <v>1387</v>
      </c>
    </row>
    <row r="62" spans="1:10" ht="12.75"/>
    <row r="63" spans="1:10" ht="12.75"/>
    <row r="64" spans="1:10" ht="12.75"/>
    <row r="65" spans="1:9" ht="12.75"/>
    <row r="66" spans="1:9" ht="12.75"/>
    <row r="67" spans="1:9" ht="12.75"/>
    <row r="68" spans="1:9" ht="12.75"/>
    <row r="69" spans="1:9" ht="12.75"/>
    <row r="70" spans="1:9" ht="12.75"/>
    <row r="71" spans="1:9" ht="12.75"/>
    <row r="72" spans="1:9" ht="12.75">
      <c r="A72" s="1901" t="s">
        <v>2315</v>
      </c>
      <c r="B72" s="1901"/>
      <c r="C72" s="1901"/>
      <c r="D72" s="1901"/>
      <c r="E72" s="1901"/>
      <c r="F72" s="1901"/>
      <c r="G72" s="1901"/>
      <c r="H72" s="1901"/>
      <c r="I72" s="1901"/>
    </row>
    <row r="73" spans="1:9" ht="12.75">
      <c r="A73" s="1823" t="s">
        <v>1090</v>
      </c>
      <c r="B73" s="1823"/>
      <c r="C73" s="1823"/>
      <c r="D73" s="1823"/>
      <c r="E73" s="1823"/>
    </row>
    <row r="74" spans="1:9" ht="12.75">
      <c r="A74" s="1823" t="s">
        <v>1389</v>
      </c>
      <c r="B74" s="1823"/>
      <c r="C74" s="1823"/>
      <c r="D74" s="1823"/>
      <c r="E74" s="1823"/>
    </row>
    <row r="75" spans="1:9" ht="12.75">
      <c r="A75" s="1823" t="s">
        <v>2316</v>
      </c>
      <c r="B75" s="1823"/>
      <c r="C75" s="1823"/>
      <c r="D75" s="1823"/>
      <c r="E75" s="1823"/>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topLeftCell="A1047" zoomScaleNormal="100" zoomScaleSheetLayoutView="100" workbookViewId="0">
      <selection activeCell="B529" sqref="B529"/>
    </sheetView>
  </sheetViews>
  <sheetFormatPr defaultColWidth="0" defaultRowHeight="12.75" zeroHeight="1"/>
  <cols>
    <col min="1" max="1" width="3.42578125" style="786" customWidth="1"/>
    <col min="2" max="2" width="13.42578125" style="786" customWidth="1"/>
    <col min="3" max="3" width="2.42578125" style="786" customWidth="1"/>
    <col min="4" max="5" width="3.42578125" style="787" customWidth="1"/>
    <col min="6" max="6" width="65.42578125" style="787" customWidth="1"/>
    <col min="7" max="7" width="1.42578125" style="787" customWidth="1"/>
    <col min="8" max="8" width="3.42578125" style="788" customWidth="1"/>
    <col min="9" max="9" width="24.42578125" style="1672" customWidth="1"/>
    <col min="10" max="16" width="0" style="788" hidden="1" customWidth="1"/>
    <col min="17" max="16384" width="8.85546875" style="788" hidden="1"/>
  </cols>
  <sheetData>
    <row r="1" spans="1:13"/>
    <row r="2" spans="1:13">
      <c r="A2" s="1907" t="s">
        <v>2482</v>
      </c>
      <c r="B2" s="1907"/>
      <c r="C2" s="1907"/>
      <c r="D2" s="1907"/>
      <c r="E2" s="1907"/>
      <c r="F2" s="1907"/>
      <c r="G2" s="1907"/>
      <c r="H2" s="1907"/>
      <c r="I2" s="1907"/>
    </row>
    <row r="3" spans="1:13">
      <c r="A3" s="1908" t="s">
        <v>2169</v>
      </c>
      <c r="B3" s="1908"/>
      <c r="C3" s="1908"/>
      <c r="D3" s="1908"/>
      <c r="E3" s="1908"/>
      <c r="F3" s="1908"/>
      <c r="G3" s="1908"/>
      <c r="H3" s="1908"/>
      <c r="I3" s="1908"/>
    </row>
    <row r="4" spans="1:13">
      <c r="A4" s="1935"/>
      <c r="B4" s="1935"/>
      <c r="C4" s="1936"/>
      <c r="D4" s="1936"/>
      <c r="E4" s="1936"/>
      <c r="F4" s="1936"/>
      <c r="G4" s="1936"/>
      <c r="I4" s="640"/>
    </row>
    <row r="5" spans="1:13" s="789" customFormat="1">
      <c r="A5" s="1935"/>
      <c r="B5" s="1935"/>
      <c r="C5" s="1939"/>
      <c r="D5" s="1939"/>
      <c r="E5" s="1939"/>
      <c r="F5" s="1939"/>
      <c r="G5" s="1939"/>
      <c r="I5" s="1731"/>
    </row>
    <row r="6" spans="1:13" s="789" customFormat="1">
      <c r="A6" s="1931" t="s">
        <v>1251</v>
      </c>
      <c r="B6" s="1931"/>
      <c r="C6" s="1932"/>
      <c r="D6" s="1932"/>
      <c r="E6" s="1932"/>
      <c r="F6" s="1932"/>
      <c r="G6" s="1932"/>
      <c r="I6" s="1730" t="s">
        <v>2329</v>
      </c>
    </row>
    <row r="7" spans="1:13" s="789" customFormat="1">
      <c r="A7" s="1931" t="s">
        <v>1252</v>
      </c>
      <c r="B7" s="1931"/>
      <c r="C7" s="1932"/>
      <c r="D7" s="1932"/>
      <c r="E7" s="1932"/>
      <c r="F7" s="1932"/>
      <c r="G7" s="1932"/>
      <c r="I7" s="1730" t="s">
        <v>2330</v>
      </c>
    </row>
    <row r="8" spans="1:13">
      <c r="A8" s="790"/>
      <c r="B8" s="790"/>
      <c r="C8" s="791"/>
      <c r="D8" s="791"/>
      <c r="E8" s="791"/>
      <c r="F8" s="791"/>
    </row>
    <row r="9" spans="1:13">
      <c r="A9" s="1871" t="s">
        <v>1254</v>
      </c>
      <c r="B9" s="1871"/>
      <c r="C9" s="1871"/>
      <c r="D9" s="1871"/>
      <c r="E9" s="1871"/>
      <c r="F9" s="1871"/>
      <c r="G9" s="1871"/>
      <c r="H9" s="1747"/>
      <c r="I9" s="1748"/>
    </row>
    <row r="10" spans="1:13">
      <c r="A10" s="791"/>
      <c r="B10" s="791"/>
      <c r="E10" s="792"/>
    </row>
    <row r="11" spans="1:13" ht="13.7" customHeight="1">
      <c r="C11" s="791"/>
      <c r="D11" s="1933" t="s">
        <v>1253</v>
      </c>
      <c r="E11" s="1933"/>
      <c r="F11" s="1933"/>
    </row>
    <row r="12" spans="1:13">
      <c r="C12" s="791"/>
      <c r="D12" s="1933"/>
      <c r="E12" s="1933"/>
      <c r="F12" s="1933"/>
    </row>
    <row r="13" spans="1:13">
      <c r="A13" s="793"/>
      <c r="B13" s="793"/>
      <c r="C13" s="793"/>
      <c r="D13" s="1881" t="s">
        <v>1236</v>
      </c>
      <c r="E13" s="1881"/>
      <c r="F13" s="1881"/>
      <c r="M13" s="1629"/>
    </row>
    <row r="14" spans="1:13">
      <c r="A14" s="793"/>
      <c r="B14" s="793"/>
      <c r="C14" s="793"/>
      <c r="D14" s="794"/>
      <c r="L14" s="1802"/>
    </row>
    <row r="15" spans="1:13" ht="14.25">
      <c r="A15" s="795"/>
      <c r="B15" s="796" t="s">
        <v>2666</v>
      </c>
      <c r="C15" s="797"/>
      <c r="D15" s="1876" t="s">
        <v>2513</v>
      </c>
      <c r="E15" s="1876"/>
      <c r="F15" s="1876"/>
      <c r="I15" s="1672" t="s">
        <v>2331</v>
      </c>
    </row>
    <row r="16" spans="1:13">
      <c r="A16" s="793"/>
      <c r="B16" s="793"/>
      <c r="C16" s="797"/>
      <c r="D16" s="1876"/>
      <c r="E16" s="1876"/>
      <c r="F16" s="1876"/>
    </row>
    <row r="17" spans="1:9">
      <c r="A17" s="793"/>
      <c r="B17" s="793"/>
      <c r="C17" s="797"/>
      <c r="D17" s="1876"/>
      <c r="E17" s="1876"/>
      <c r="F17" s="1876"/>
    </row>
    <row r="18" spans="1:9" s="1670" customFormat="1">
      <c r="A18" s="793"/>
      <c r="B18" s="793"/>
      <c r="C18" s="797"/>
      <c r="D18" s="1801"/>
      <c r="E18" s="1802" t="s">
        <v>2510</v>
      </c>
      <c r="F18" s="1801"/>
      <c r="G18" s="1669"/>
      <c r="I18" s="1672"/>
    </row>
    <row r="19" spans="1:9">
      <c r="A19" s="793"/>
      <c r="B19" s="793"/>
      <c r="C19" s="793"/>
    </row>
    <row r="20" spans="1:9" ht="14.25">
      <c r="A20" s="795"/>
      <c r="B20" s="796" t="s">
        <v>2666</v>
      </c>
      <c r="D20" s="1876" t="s">
        <v>2514</v>
      </c>
      <c r="E20" s="1876"/>
      <c r="F20" s="1876"/>
      <c r="I20" s="1672" t="s">
        <v>2332</v>
      </c>
    </row>
    <row r="21" spans="1:9" s="1670" customFormat="1" ht="14.25">
      <c r="A21" s="795"/>
      <c r="B21" s="786"/>
      <c r="C21" s="786"/>
      <c r="D21" s="1876"/>
      <c r="E21" s="1876"/>
      <c r="F21" s="1876"/>
      <c r="G21" s="1669"/>
      <c r="I21" s="1672"/>
    </row>
    <row r="22" spans="1:9" s="1670" customFormat="1" ht="14.25">
      <c r="A22" s="795"/>
      <c r="B22" s="786"/>
      <c r="C22" s="786"/>
      <c r="D22" s="1800"/>
      <c r="E22" s="1629" t="s">
        <v>2509</v>
      </c>
      <c r="F22" s="1800"/>
      <c r="G22" s="1669"/>
      <c r="I22" s="1672"/>
    </row>
    <row r="23" spans="1:9" ht="14.25">
      <c r="A23" s="795"/>
      <c r="B23" s="795"/>
      <c r="D23" s="798"/>
    </row>
    <row r="24" spans="1:9" ht="14.25">
      <c r="A24" s="795"/>
      <c r="B24" s="796" t="s">
        <v>2683</v>
      </c>
      <c r="D24" s="1876" t="s">
        <v>1239</v>
      </c>
      <c r="E24" s="1876"/>
      <c r="F24" s="1876"/>
      <c r="I24" s="1672" t="s">
        <v>2332</v>
      </c>
    </row>
    <row r="25" spans="1:9" ht="14.25">
      <c r="A25" s="795"/>
      <c r="B25" s="795"/>
      <c r="D25" s="1876"/>
      <c r="E25" s="1876"/>
      <c r="F25" s="1876"/>
    </row>
    <row r="26" spans="1:9"/>
    <row r="27" spans="1:9" ht="14.25">
      <c r="A27" s="795"/>
      <c r="B27" s="796" t="s">
        <v>2666</v>
      </c>
      <c r="D27" s="1920" t="s">
        <v>2511</v>
      </c>
      <c r="E27" s="1920"/>
      <c r="F27" s="1920"/>
      <c r="I27" s="1672" t="s">
        <v>2335</v>
      </c>
    </row>
    <row r="28" spans="1:9">
      <c r="D28" s="1920"/>
      <c r="E28" s="1920"/>
      <c r="F28" s="1920"/>
    </row>
    <row r="29" spans="1:9">
      <c r="D29" s="1920"/>
      <c r="E29" s="1920"/>
      <c r="F29" s="1920"/>
    </row>
    <row r="30" spans="1:9">
      <c r="D30" s="1920"/>
      <c r="E30" s="1920"/>
      <c r="F30" s="1920"/>
    </row>
    <row r="31" spans="1:9">
      <c r="D31" s="1920"/>
      <c r="E31" s="1920"/>
      <c r="F31" s="1920"/>
    </row>
    <row r="32" spans="1:9" s="789" customFormat="1">
      <c r="A32" s="799"/>
      <c r="B32" s="799"/>
      <c r="C32" s="799"/>
      <c r="D32" s="731"/>
      <c r="E32" s="800"/>
      <c r="F32" s="800"/>
      <c r="G32" s="800"/>
      <c r="I32" s="1731"/>
    </row>
    <row r="33" spans="1:9" s="789" customFormat="1">
      <c r="A33" s="799"/>
      <c r="B33" s="796" t="s">
        <v>2683</v>
      </c>
      <c r="C33" s="799"/>
      <c r="D33" s="1833" t="s">
        <v>1241</v>
      </c>
      <c r="E33" s="1833"/>
      <c r="F33" s="1833"/>
      <c r="G33" s="800"/>
      <c r="I33" s="1731" t="s">
        <v>2331</v>
      </c>
    </row>
    <row r="34" spans="1:9" s="789" customFormat="1">
      <c r="A34" s="799"/>
      <c r="B34" s="799"/>
      <c r="C34" s="799"/>
      <c r="D34" s="1833"/>
      <c r="E34" s="1833"/>
      <c r="F34" s="1833"/>
      <c r="G34" s="800"/>
      <c r="I34" s="1731"/>
    </row>
    <row r="35" spans="1:9" ht="14.25">
      <c r="A35" s="795"/>
      <c r="B35" s="795"/>
      <c r="D35" s="801"/>
    </row>
    <row r="36" spans="1:9" ht="14.45" customHeight="1">
      <c r="A36" s="795"/>
      <c r="B36" s="796" t="s">
        <v>2666</v>
      </c>
      <c r="D36" s="1833" t="s">
        <v>1419</v>
      </c>
      <c r="E36" s="1833"/>
      <c r="F36" s="1833"/>
      <c r="I36" s="1731" t="s">
        <v>2403</v>
      </c>
    </row>
    <row r="37" spans="1:9" ht="14.25">
      <c r="A37" s="795"/>
      <c r="B37" s="795"/>
      <c r="D37" s="1833"/>
      <c r="E37" s="1833"/>
      <c r="F37" s="1833"/>
    </row>
    <row r="38" spans="1:9" ht="14.25">
      <c r="A38" s="795"/>
      <c r="B38" s="795"/>
      <c r="D38" s="1833"/>
      <c r="E38" s="1833"/>
      <c r="F38" s="1833"/>
    </row>
    <row r="39" spans="1:9" ht="14.25">
      <c r="A39" s="795"/>
      <c r="B39" s="795"/>
      <c r="D39" s="1833"/>
      <c r="E39" s="1833"/>
      <c r="F39" s="1833"/>
    </row>
    <row r="40" spans="1:9" ht="14.25">
      <c r="A40" s="795"/>
      <c r="B40" s="795"/>
      <c r="D40" s="788"/>
    </row>
    <row r="41" spans="1:9" ht="14.25">
      <c r="A41" s="795"/>
      <c r="B41" s="796" t="s">
        <v>2683</v>
      </c>
      <c r="D41" s="1833" t="s">
        <v>1243</v>
      </c>
      <c r="E41" s="1833"/>
      <c r="F41" s="1833"/>
    </row>
    <row r="42" spans="1:9" ht="14.25">
      <c r="A42" s="795"/>
      <c r="B42" s="795"/>
      <c r="D42" s="1833"/>
      <c r="E42" s="1833"/>
      <c r="F42" s="1833"/>
    </row>
    <row r="43" spans="1:9" ht="14.25">
      <c r="A43" s="795"/>
      <c r="B43" s="795"/>
      <c r="D43" s="1833"/>
      <c r="E43" s="1833"/>
      <c r="F43" s="1833"/>
    </row>
    <row r="44" spans="1:9" ht="14.25">
      <c r="A44" s="795"/>
      <c r="B44" s="795"/>
      <c r="D44" s="1833"/>
      <c r="E44" s="1833"/>
      <c r="F44" s="1833"/>
    </row>
    <row r="45" spans="1:9" ht="14.25">
      <c r="A45" s="795"/>
      <c r="B45" s="795"/>
      <c r="D45" s="1833"/>
      <c r="E45" s="1833"/>
      <c r="F45" s="1833"/>
    </row>
    <row r="46" spans="1:9" ht="14.25">
      <c r="A46" s="795"/>
      <c r="B46" s="795"/>
      <c r="D46" s="779"/>
      <c r="E46" s="779"/>
      <c r="F46" s="779"/>
    </row>
    <row r="47" spans="1:9" ht="14.25">
      <c r="A47" s="795"/>
      <c r="B47" s="796" t="s">
        <v>2683</v>
      </c>
      <c r="D47" s="1833" t="s">
        <v>1244</v>
      </c>
      <c r="E47" s="1833"/>
      <c r="F47" s="1833"/>
      <c r="I47" s="1731" t="s">
        <v>2403</v>
      </c>
    </row>
    <row r="48" spans="1:9" ht="14.25">
      <c r="A48" s="795"/>
      <c r="B48" s="795"/>
      <c r="D48" s="1833"/>
      <c r="E48" s="1833"/>
      <c r="F48" s="1833"/>
    </row>
    <row r="49" spans="1:9" ht="14.25">
      <c r="A49" s="795"/>
      <c r="B49" s="795"/>
      <c r="D49" s="1833"/>
      <c r="E49" s="1833"/>
      <c r="F49" s="1833"/>
    </row>
    <row r="50" spans="1:9" ht="23.25" customHeight="1">
      <c r="A50" s="795"/>
      <c r="B50" s="795"/>
      <c r="D50" s="1833"/>
      <c r="E50" s="1833"/>
      <c r="F50" s="1833"/>
    </row>
    <row r="51" spans="1:9" ht="14.25">
      <c r="A51" s="795"/>
      <c r="B51" s="795"/>
      <c r="D51" s="783"/>
    </row>
    <row r="52" spans="1:9" ht="14.45" customHeight="1">
      <c r="A52" s="795"/>
      <c r="B52" s="796" t="s">
        <v>2666</v>
      </c>
      <c r="D52" s="1833" t="s">
        <v>1245</v>
      </c>
      <c r="E52" s="1833"/>
      <c r="F52" s="1833"/>
      <c r="I52" s="1731" t="s">
        <v>2403</v>
      </c>
    </row>
    <row r="53" spans="1:9" ht="14.25">
      <c r="A53" s="795"/>
      <c r="B53" s="795"/>
      <c r="D53" s="1833"/>
      <c r="E53" s="1833"/>
      <c r="F53" s="1833"/>
    </row>
    <row r="54" spans="1:9" ht="14.25">
      <c r="A54" s="795"/>
      <c r="B54" s="795"/>
      <c r="D54" s="1833"/>
      <c r="E54" s="1833"/>
      <c r="F54" s="1833"/>
    </row>
    <row r="55" spans="1:9" s="616" customFormat="1" ht="14.25">
      <c r="A55" s="795"/>
      <c r="B55" s="795"/>
      <c r="C55" s="802"/>
      <c r="D55" s="800"/>
      <c r="E55" s="691"/>
      <c r="F55" s="691"/>
      <c r="G55" s="691"/>
      <c r="I55" s="640"/>
    </row>
    <row r="56" spans="1:9" s="616" customFormat="1" ht="14.25">
      <c r="A56" s="803"/>
      <c r="B56" s="796" t="s">
        <v>2666</v>
      </c>
      <c r="C56" s="804"/>
      <c r="D56" s="1934" t="s">
        <v>1246</v>
      </c>
      <c r="E56" s="1934"/>
      <c r="F56" s="1934"/>
      <c r="G56" s="691"/>
      <c r="I56" s="1672"/>
    </row>
    <row r="57" spans="1:9" s="616" customFormat="1" ht="14.25">
      <c r="A57" s="803"/>
      <c r="B57" s="803"/>
      <c r="C57" s="804"/>
      <c r="D57" s="1934"/>
      <c r="E57" s="1934"/>
      <c r="F57" s="1934"/>
      <c r="G57" s="691"/>
      <c r="I57" s="640"/>
    </row>
    <row r="58" spans="1:9" s="616" customFormat="1" ht="14.25">
      <c r="A58" s="803"/>
      <c r="B58" s="803"/>
      <c r="C58" s="1674"/>
      <c r="D58" s="1813" t="s">
        <v>2512</v>
      </c>
      <c r="E58" s="1799"/>
      <c r="F58" s="1799"/>
      <c r="G58" s="691"/>
      <c r="I58" s="640"/>
    </row>
    <row r="59" spans="1:9" s="616" customFormat="1" ht="14.25">
      <c r="A59" s="803"/>
      <c r="B59" s="803"/>
      <c r="C59" s="1674"/>
      <c r="D59" s="1799"/>
      <c r="E59" s="1802" t="s">
        <v>2510</v>
      </c>
      <c r="F59" s="1799"/>
      <c r="G59" s="691"/>
      <c r="I59" s="640"/>
    </row>
    <row r="60" spans="1:9" s="789" customFormat="1">
      <c r="A60" s="799"/>
      <c r="B60" s="799"/>
      <c r="C60" s="799"/>
      <c r="D60" s="731"/>
      <c r="E60" s="800"/>
      <c r="F60" s="800"/>
      <c r="G60" s="800"/>
      <c r="I60" s="1731"/>
    </row>
    <row r="61" spans="1:9" ht="14.25">
      <c r="A61" s="795"/>
      <c r="B61" s="796" t="s">
        <v>2683</v>
      </c>
      <c r="D61" s="1833" t="s">
        <v>1247</v>
      </c>
      <c r="E61" s="1833"/>
      <c r="F61" s="1833"/>
      <c r="I61" s="1672" t="s">
        <v>2333</v>
      </c>
    </row>
    <row r="62" spans="1:9">
      <c r="D62" s="1833"/>
      <c r="E62" s="1833"/>
      <c r="F62" s="1833"/>
    </row>
    <row r="63" spans="1:9">
      <c r="D63" s="1833"/>
      <c r="E63" s="1833"/>
      <c r="F63" s="1833"/>
    </row>
    <row r="64" spans="1:9">
      <c r="D64" s="691"/>
    </row>
    <row r="65" spans="1:9" ht="14.25">
      <c r="A65" s="795"/>
      <c r="B65" s="796" t="s">
        <v>2666</v>
      </c>
      <c r="D65" s="1833" t="s">
        <v>1248</v>
      </c>
      <c r="E65" s="1833"/>
      <c r="F65" s="1833"/>
      <c r="I65" s="1672" t="s">
        <v>2334</v>
      </c>
    </row>
    <row r="66" spans="1:9">
      <c r="D66" s="1833"/>
      <c r="E66" s="1833"/>
      <c r="F66" s="1833"/>
    </row>
    <row r="67" spans="1:9"/>
    <row r="68" spans="1:9" ht="14.25">
      <c r="A68" s="795"/>
      <c r="B68" s="796" t="s">
        <v>2683</v>
      </c>
      <c r="D68" s="1833" t="s">
        <v>1249</v>
      </c>
      <c r="E68" s="1833"/>
      <c r="F68" s="1833"/>
    </row>
    <row r="69" spans="1:9">
      <c r="D69" s="1833"/>
      <c r="E69" s="1833"/>
      <c r="F69" s="1833"/>
      <c r="I69" s="1672" t="s">
        <v>2335</v>
      </c>
    </row>
    <row r="70" spans="1:9">
      <c r="D70" s="1833"/>
      <c r="E70" s="1833"/>
      <c r="F70" s="1833"/>
    </row>
    <row r="71" spans="1:9">
      <c r="D71" s="788"/>
    </row>
    <row r="72" spans="1:9" ht="14.25">
      <c r="A72" s="795"/>
      <c r="B72" s="796" t="s">
        <v>2683</v>
      </c>
      <c r="D72" s="1876" t="s">
        <v>1250</v>
      </c>
      <c r="E72" s="1876"/>
      <c r="F72" s="1876"/>
      <c r="I72" s="1672" t="s">
        <v>2335</v>
      </c>
    </row>
    <row r="73" spans="1:9">
      <c r="D73" s="1876"/>
      <c r="E73" s="1876"/>
      <c r="F73" s="1876"/>
    </row>
    <row r="74" spans="1:9" ht="14.25">
      <c r="A74" s="795"/>
      <c r="B74" s="795"/>
      <c r="D74" s="798"/>
    </row>
    <row r="75" spans="1:9">
      <c r="A75" s="1841" t="s">
        <v>1157</v>
      </c>
      <c r="B75" s="1841"/>
      <c r="C75" s="1841"/>
      <c r="D75" s="1841"/>
      <c r="E75" s="1841"/>
      <c r="F75" s="1841"/>
      <c r="G75" s="1841"/>
      <c r="H75" s="1747"/>
      <c r="I75" s="1748"/>
    </row>
    <row r="76" spans="1:9"/>
    <row r="77" spans="1:9">
      <c r="C77" s="805"/>
      <c r="D77" s="1913" t="s">
        <v>1255</v>
      </c>
      <c r="E77" s="1913"/>
      <c r="F77" s="1913"/>
    </row>
    <row r="78" spans="1:9">
      <c r="A78" s="798"/>
      <c r="B78" s="798"/>
      <c r="D78" s="1876" t="s">
        <v>1282</v>
      </c>
      <c r="E78" s="1876"/>
      <c r="F78" s="1876"/>
    </row>
    <row r="79" spans="1:9">
      <c r="A79" s="798"/>
      <c r="B79" s="798"/>
    </row>
    <row r="80" spans="1:9" ht="13.7" customHeight="1">
      <c r="A80" s="795"/>
      <c r="B80" s="796" t="s">
        <v>2666</v>
      </c>
      <c r="D80" s="1876" t="s">
        <v>1467</v>
      </c>
      <c r="E80" s="1876"/>
      <c r="F80" s="1876"/>
      <c r="I80" s="1672" t="s">
        <v>2336</v>
      </c>
    </row>
    <row r="81" spans="1:9" ht="14.25">
      <c r="A81" s="795"/>
      <c r="B81" s="795"/>
      <c r="D81" s="1876"/>
      <c r="E81" s="1876"/>
      <c r="F81" s="1876"/>
    </row>
    <row r="82" spans="1:9" ht="14.25">
      <c r="A82" s="795"/>
      <c r="B82" s="795"/>
      <c r="D82" s="1876"/>
      <c r="E82" s="1876"/>
      <c r="F82" s="1876"/>
    </row>
    <row r="83" spans="1:9" ht="14.25">
      <c r="A83" s="795"/>
      <c r="B83" s="795"/>
      <c r="D83" s="1876"/>
      <c r="E83" s="1876"/>
      <c r="F83" s="1876"/>
    </row>
    <row r="84" spans="1:9" ht="14.25">
      <c r="A84" s="795"/>
      <c r="B84" s="795"/>
      <c r="D84" s="1876"/>
      <c r="E84" s="1876"/>
      <c r="F84" s="1876"/>
    </row>
    <row r="85" spans="1:9" ht="14.25">
      <c r="A85" s="795"/>
      <c r="B85" s="795"/>
      <c r="D85" s="1876"/>
      <c r="E85" s="1876"/>
      <c r="F85" s="1876"/>
    </row>
    <row r="86" spans="1:9" ht="14.25">
      <c r="A86" s="795"/>
      <c r="B86" s="795"/>
      <c r="D86" s="1876"/>
      <c r="E86" s="1876"/>
      <c r="F86" s="1876"/>
    </row>
    <row r="87" spans="1:9" ht="14.25">
      <c r="A87" s="795"/>
      <c r="B87" s="795"/>
      <c r="D87" s="1876"/>
      <c r="E87" s="1876"/>
      <c r="F87" s="1876"/>
    </row>
    <row r="88" spans="1:9" ht="14.25">
      <c r="A88" s="795"/>
      <c r="B88" s="795"/>
      <c r="D88" s="876"/>
      <c r="E88" s="876"/>
      <c r="F88" s="876"/>
    </row>
    <row r="89" spans="1:9" ht="15" customHeight="1">
      <c r="A89" s="795"/>
      <c r="B89" s="796" t="s">
        <v>2666</v>
      </c>
      <c r="D89" s="1876" t="s">
        <v>2170</v>
      </c>
      <c r="E89" s="1876"/>
      <c r="F89" s="1876"/>
      <c r="I89" s="1672" t="s">
        <v>2337</v>
      </c>
    </row>
    <row r="90" spans="1:9" ht="14.25">
      <c r="A90" s="795"/>
      <c r="B90" s="795"/>
      <c r="D90" s="1876"/>
      <c r="E90" s="1876"/>
      <c r="F90" s="1876"/>
    </row>
    <row r="91" spans="1:9" ht="14.25">
      <c r="A91" s="795"/>
      <c r="B91" s="795"/>
      <c r="D91" s="1612"/>
      <c r="E91" s="1612"/>
      <c r="F91" s="1612"/>
    </row>
    <row r="92" spans="1:9" ht="14.25">
      <c r="A92" s="795"/>
      <c r="B92" s="796" t="s">
        <v>2666</v>
      </c>
      <c r="D92" s="1876" t="s">
        <v>2173</v>
      </c>
      <c r="E92" s="1876"/>
      <c r="F92" s="1876"/>
      <c r="I92" s="1672" t="s">
        <v>2338</v>
      </c>
    </row>
    <row r="93" spans="1:9" ht="14.25">
      <c r="A93" s="795"/>
      <c r="B93" s="795"/>
      <c r="D93" s="1876"/>
      <c r="E93" s="1876"/>
      <c r="F93" s="1876"/>
    </row>
    <row r="94" spans="1:9" ht="14.25">
      <c r="A94" s="795"/>
      <c r="B94" s="795"/>
      <c r="D94" s="1876"/>
      <c r="E94" s="1876"/>
      <c r="F94" s="1876"/>
    </row>
    <row r="95" spans="1:9" ht="14.25">
      <c r="A95" s="795"/>
      <c r="B95" s="795"/>
      <c r="D95" s="1612"/>
      <c r="E95" s="1612"/>
      <c r="F95" s="1612"/>
    </row>
    <row r="96" spans="1:9" ht="14.25">
      <c r="A96" s="795"/>
      <c r="B96" s="796" t="s">
        <v>2666</v>
      </c>
      <c r="D96" s="1876" t="s">
        <v>2172</v>
      </c>
      <c r="E96" s="1876"/>
      <c r="F96" s="1876"/>
      <c r="I96" s="1672" t="s">
        <v>2383</v>
      </c>
    </row>
    <row r="97" spans="1:9" s="1628" customFormat="1" ht="14.25">
      <c r="A97" s="1626"/>
      <c r="B97" s="1626"/>
      <c r="C97" s="1627"/>
      <c r="D97" s="1876"/>
      <c r="E97" s="1876"/>
      <c r="F97" s="1876"/>
      <c r="I97" s="1732"/>
    </row>
    <row r="98" spans="1:9" ht="14.25">
      <c r="A98" s="795"/>
      <c r="B98" s="795"/>
      <c r="D98" s="1618"/>
      <c r="E98" s="1802" t="s">
        <v>2515</v>
      </c>
      <c r="F98" s="1612"/>
    </row>
    <row r="99" spans="1:9" ht="14.25">
      <c r="A99" s="795"/>
      <c r="B99" s="795"/>
      <c r="D99" s="876"/>
      <c r="E99" s="876"/>
      <c r="F99" s="876"/>
    </row>
    <row r="100" spans="1:9" ht="14.25">
      <c r="A100" s="795"/>
      <c r="B100" s="796" t="s">
        <v>2683</v>
      </c>
      <c r="D100" s="1876" t="s">
        <v>2171</v>
      </c>
      <c r="E100" s="1876"/>
      <c r="F100" s="1876"/>
      <c r="I100" s="1672" t="s">
        <v>2339</v>
      </c>
    </row>
    <row r="101" spans="1:9" ht="14.25">
      <c r="A101" s="795"/>
      <c r="B101" s="795"/>
      <c r="D101" s="1876"/>
      <c r="E101" s="1876"/>
      <c r="F101" s="1876"/>
    </row>
    <row r="102" spans="1:9" ht="14.25">
      <c r="A102" s="795"/>
      <c r="B102" s="795"/>
      <c r="D102" s="1612"/>
      <c r="E102" s="1612"/>
      <c r="F102" s="1612"/>
    </row>
    <row r="103" spans="1:9" ht="14.45" customHeight="1">
      <c r="A103" s="795"/>
      <c r="B103" s="796" t="s">
        <v>2683</v>
      </c>
      <c r="D103" s="1876" t="s">
        <v>1395</v>
      </c>
      <c r="E103" s="1876"/>
      <c r="F103" s="1876"/>
      <c r="G103" s="788"/>
      <c r="I103" s="1672" t="s">
        <v>2340</v>
      </c>
    </row>
    <row r="104" spans="1:9" ht="14.25">
      <c r="A104" s="795"/>
      <c r="B104" s="795"/>
      <c r="D104" s="1876"/>
      <c r="E104" s="1876"/>
      <c r="F104" s="1876"/>
      <c r="G104" s="788"/>
    </row>
    <row r="105" spans="1:9" ht="14.25">
      <c r="A105" s="795"/>
      <c r="B105" s="795"/>
      <c r="D105" s="1876"/>
      <c r="E105" s="1876"/>
      <c r="F105" s="1876"/>
      <c r="G105" s="788"/>
    </row>
    <row r="106" spans="1:9" ht="14.25">
      <c r="A106" s="795"/>
      <c r="B106" s="795"/>
      <c r="D106" s="1876"/>
      <c r="E106" s="1876"/>
      <c r="F106" s="1876"/>
      <c r="G106" s="788"/>
    </row>
    <row r="107" spans="1:9" ht="14.25">
      <c r="A107" s="795"/>
      <c r="B107" s="795"/>
      <c r="D107" s="1876"/>
      <c r="E107" s="1876"/>
      <c r="F107" s="1876"/>
      <c r="G107" s="788"/>
    </row>
    <row r="108" spans="1:9" ht="14.25">
      <c r="A108" s="795"/>
      <c r="B108" s="795"/>
      <c r="D108" s="1876"/>
      <c r="E108" s="1876"/>
      <c r="F108" s="1876"/>
      <c r="G108" s="788"/>
    </row>
    <row r="109" spans="1:9" ht="14.25">
      <c r="A109" s="795"/>
      <c r="B109" s="795"/>
      <c r="D109" s="1876"/>
      <c r="E109" s="1876"/>
      <c r="F109" s="1876"/>
      <c r="G109" s="788"/>
    </row>
    <row r="110" spans="1:9" ht="14.25">
      <c r="A110" s="795"/>
      <c r="B110" s="795"/>
      <c r="D110" s="1876"/>
      <c r="E110" s="1876"/>
      <c r="F110" s="1876"/>
      <c r="G110" s="788"/>
    </row>
    <row r="111" spans="1:9" ht="14.25">
      <c r="A111" s="795"/>
      <c r="B111" s="795"/>
      <c r="D111" s="1876"/>
      <c r="E111" s="1876"/>
      <c r="F111" s="1876"/>
      <c r="G111" s="788"/>
    </row>
    <row r="112" spans="1:9" ht="14.25">
      <c r="A112" s="795"/>
      <c r="B112" s="795"/>
      <c r="D112" s="1876"/>
      <c r="E112" s="1876"/>
      <c r="F112" s="1876"/>
      <c r="G112" s="788"/>
    </row>
    <row r="113" spans="1:11" ht="14.25">
      <c r="A113" s="795"/>
      <c r="B113" s="795"/>
      <c r="D113" s="1876"/>
      <c r="E113" s="1876"/>
      <c r="F113" s="1876"/>
      <c r="G113" s="788"/>
    </row>
    <row r="114" spans="1:11" ht="14.25">
      <c r="A114" s="795"/>
      <c r="B114" s="795"/>
      <c r="D114" s="1876"/>
      <c r="E114" s="1876"/>
      <c r="F114" s="1876"/>
      <c r="G114" s="788"/>
    </row>
    <row r="115" spans="1:11" ht="14.25">
      <c r="A115" s="795"/>
      <c r="B115" s="795"/>
      <c r="D115" s="1876"/>
      <c r="E115" s="1876"/>
      <c r="F115" s="1876"/>
      <c r="G115" s="788"/>
    </row>
    <row r="116" spans="1:11" ht="14.25">
      <c r="A116" s="795"/>
      <c r="B116" s="795"/>
      <c r="D116" s="1876"/>
      <c r="E116" s="1876"/>
      <c r="F116" s="1876"/>
    </row>
    <row r="117" spans="1:11" ht="14.25">
      <c r="A117" s="795"/>
      <c r="B117" s="795"/>
      <c r="D117" s="1876"/>
      <c r="E117" s="1876"/>
      <c r="F117" s="1876"/>
    </row>
    <row r="118" spans="1:11" ht="14.25">
      <c r="A118" s="795"/>
      <c r="B118" s="795"/>
      <c r="D118" s="902"/>
      <c r="E118" s="902"/>
      <c r="F118" s="902"/>
    </row>
    <row r="119" spans="1:11" ht="14.25" customHeight="1">
      <c r="A119" s="795"/>
      <c r="B119" s="796" t="s">
        <v>2683</v>
      </c>
      <c r="D119" s="1874" t="s">
        <v>1257</v>
      </c>
      <c r="E119" s="1874"/>
      <c r="F119" s="1874"/>
    </row>
    <row r="120" spans="1:11" ht="14.25">
      <c r="A120" s="795"/>
      <c r="B120" s="795"/>
      <c r="D120" s="1874"/>
      <c r="E120" s="1874"/>
      <c r="F120" s="1874"/>
    </row>
    <row r="121" spans="1:11" ht="14.25">
      <c r="A121" s="795"/>
      <c r="B121" s="795"/>
      <c r="D121" s="1874"/>
      <c r="E121" s="1874"/>
      <c r="F121" s="1874"/>
    </row>
    <row r="122" spans="1:11" ht="14.25">
      <c r="A122" s="795"/>
      <c r="B122" s="795"/>
      <c r="D122" s="1874"/>
      <c r="E122" s="1874"/>
      <c r="F122" s="1874"/>
    </row>
    <row r="123" spans="1:11" ht="14.25">
      <c r="A123" s="795"/>
      <c r="B123" s="795"/>
      <c r="D123" s="1874"/>
      <c r="E123" s="1874"/>
      <c r="F123" s="1874"/>
    </row>
    <row r="124" spans="1:11" ht="14.25">
      <c r="A124" s="795"/>
      <c r="B124" s="795"/>
      <c r="D124" s="1874"/>
      <c r="E124" s="1874"/>
      <c r="F124" s="1874"/>
    </row>
    <row r="125" spans="1:11" ht="14.25">
      <c r="A125" s="795"/>
      <c r="B125" s="795"/>
      <c r="D125" s="1874"/>
      <c r="E125" s="1874"/>
      <c r="F125" s="1874"/>
    </row>
    <row r="126" spans="1:11" ht="14.25">
      <c r="A126" s="795"/>
      <c r="B126" s="795"/>
      <c r="D126" s="1874"/>
      <c r="E126" s="1874"/>
      <c r="F126" s="1874"/>
    </row>
    <row r="127" spans="1:11">
      <c r="C127" s="720"/>
      <c r="D127" s="903"/>
      <c r="E127" s="903"/>
      <c r="F127" s="903"/>
      <c r="G127" s="720"/>
      <c r="H127" s="720"/>
      <c r="I127" s="620"/>
      <c r="J127" s="720"/>
      <c r="K127" s="720"/>
    </row>
    <row r="128" spans="1:11" ht="14.25">
      <c r="A128" s="795"/>
      <c r="B128" s="796" t="s">
        <v>2666</v>
      </c>
      <c r="C128" s="720"/>
      <c r="D128" s="1874" t="s">
        <v>1259</v>
      </c>
      <c r="E128" s="1874"/>
      <c r="F128" s="1874"/>
      <c r="G128" s="720"/>
      <c r="H128" s="720"/>
      <c r="I128" s="620" t="s">
        <v>2341</v>
      </c>
      <c r="J128" s="720"/>
      <c r="K128" s="720"/>
    </row>
    <row r="129" spans="1:11" ht="14.25">
      <c r="A129" s="795"/>
      <c r="B129" s="795"/>
      <c r="C129" s="720"/>
      <c r="D129" s="1874"/>
      <c r="E129" s="1874"/>
      <c r="F129" s="1874"/>
      <c r="G129" s="720"/>
      <c r="H129" s="720"/>
      <c r="I129" s="620"/>
      <c r="J129" s="720"/>
      <c r="K129" s="720"/>
    </row>
    <row r="130" spans="1:11"/>
    <row r="131" spans="1:11" ht="14.25">
      <c r="A131" s="795"/>
      <c r="B131" s="796" t="s">
        <v>2666</v>
      </c>
      <c r="C131" s="802"/>
      <c r="D131" s="1876" t="s">
        <v>1260</v>
      </c>
      <c r="E131" s="1876"/>
      <c r="F131" s="1876"/>
      <c r="I131" s="620" t="s">
        <v>2341</v>
      </c>
    </row>
    <row r="132" spans="1:11">
      <c r="C132" s="802"/>
      <c r="D132" s="1876"/>
      <c r="E132" s="1876"/>
      <c r="F132" s="1876"/>
    </row>
    <row r="133" spans="1:11">
      <c r="C133" s="802"/>
      <c r="D133" s="1876"/>
      <c r="E133" s="1876"/>
      <c r="F133" s="1876"/>
    </row>
    <row r="134" spans="1:11">
      <c r="C134" s="802"/>
      <c r="D134" s="1876"/>
      <c r="E134" s="1876"/>
      <c r="F134" s="1876"/>
    </row>
    <row r="135" spans="1:11">
      <c r="C135" s="802"/>
      <c r="D135" s="1876"/>
      <c r="E135" s="1876"/>
      <c r="F135" s="1876"/>
    </row>
    <row r="136" spans="1:11">
      <c r="C136" s="802"/>
      <c r="D136" s="670"/>
      <c r="E136" s="670"/>
      <c r="F136" s="670"/>
    </row>
    <row r="137" spans="1:11" s="720" customFormat="1" ht="14.25">
      <c r="A137" s="795"/>
      <c r="B137" s="796" t="s">
        <v>2666</v>
      </c>
      <c r="C137" s="802"/>
      <c r="D137" s="1833" t="s">
        <v>1261</v>
      </c>
      <c r="E137" s="1833"/>
      <c r="F137" s="1833"/>
      <c r="G137" s="670"/>
      <c r="I137" s="620" t="s">
        <v>2342</v>
      </c>
    </row>
    <row r="138" spans="1:11" s="810" customFormat="1" ht="13.7" customHeight="1">
      <c r="A138" s="807"/>
      <c r="B138" s="807"/>
      <c r="C138" s="808"/>
      <c r="D138" s="1833"/>
      <c r="E138" s="1833"/>
      <c r="F138" s="1833"/>
      <c r="G138" s="809"/>
      <c r="I138" s="1733"/>
    </row>
    <row r="139" spans="1:11" s="720" customFormat="1" ht="13.7" customHeight="1">
      <c r="A139" s="786"/>
      <c r="B139" s="786"/>
      <c r="C139" s="802"/>
      <c r="D139" s="1833"/>
      <c r="E139" s="1833"/>
      <c r="F139" s="1833"/>
      <c r="G139" s="670"/>
      <c r="I139" s="620"/>
    </row>
    <row r="140" spans="1:11" s="720" customFormat="1" ht="13.7" customHeight="1">
      <c r="A140" s="786"/>
      <c r="B140" s="786"/>
      <c r="C140" s="802"/>
      <c r="D140" s="1833"/>
      <c r="E140" s="1833"/>
      <c r="F140" s="1833"/>
      <c r="G140" s="670"/>
      <c r="I140" s="620"/>
    </row>
    <row r="141" spans="1:11" s="720" customFormat="1" ht="13.7" customHeight="1">
      <c r="A141" s="786"/>
      <c r="B141" s="786"/>
      <c r="C141" s="802"/>
      <c r="D141" s="1833"/>
      <c r="E141" s="1833"/>
      <c r="F141" s="1833"/>
      <c r="G141" s="670"/>
      <c r="I141" s="620"/>
    </row>
    <row r="142" spans="1:11" s="720" customFormat="1" ht="13.7" customHeight="1">
      <c r="A142" s="811"/>
      <c r="B142" s="811"/>
      <c r="C142" s="802"/>
      <c r="D142" s="1833"/>
      <c r="E142" s="1833"/>
      <c r="F142" s="1833"/>
      <c r="G142" s="670"/>
      <c r="I142" s="620"/>
    </row>
    <row r="143" spans="1:11" s="616" customFormat="1" ht="13.7" customHeight="1">
      <c r="A143" s="799"/>
      <c r="B143" s="799"/>
      <c r="C143" s="804"/>
      <c r="D143" s="1833"/>
      <c r="E143" s="1833"/>
      <c r="F143" s="1833"/>
      <c r="G143" s="691"/>
      <c r="I143" s="640"/>
    </row>
    <row r="144" spans="1:11" s="616" customFormat="1" ht="13.7" customHeight="1">
      <c r="A144" s="799"/>
      <c r="B144" s="799"/>
      <c r="C144" s="804"/>
      <c r="D144" s="1833"/>
      <c r="E144" s="1833"/>
      <c r="F144" s="1833"/>
      <c r="G144" s="691"/>
      <c r="I144" s="640"/>
    </row>
    <row r="145" spans="1:9" s="616" customFormat="1" ht="13.7" customHeight="1">
      <c r="A145" s="799"/>
      <c r="B145" s="799"/>
      <c r="C145" s="1674"/>
      <c r="D145" s="1833"/>
      <c r="E145" s="1833"/>
      <c r="F145" s="1833"/>
      <c r="G145" s="691"/>
      <c r="I145" s="640"/>
    </row>
    <row r="146" spans="1:9" s="720" customFormat="1" ht="13.7" customHeight="1">
      <c r="A146" s="786"/>
      <c r="B146" s="786"/>
      <c r="C146" s="802"/>
      <c r="D146" s="1833"/>
      <c r="E146" s="1833"/>
      <c r="F146" s="1833"/>
      <c r="G146" s="670"/>
      <c r="I146" s="620"/>
    </row>
    <row r="147" spans="1:9" s="720" customFormat="1" ht="13.7" customHeight="1">
      <c r="A147" s="786"/>
      <c r="B147" s="786"/>
      <c r="C147" s="802"/>
      <c r="D147" s="1833"/>
      <c r="E147" s="1833"/>
      <c r="F147" s="1833"/>
      <c r="G147" s="670"/>
      <c r="I147" s="620"/>
    </row>
    <row r="148" spans="1:9" s="720" customFormat="1" ht="13.7" customHeight="1">
      <c r="A148" s="786"/>
      <c r="B148" s="786"/>
      <c r="C148" s="802"/>
      <c r="D148" s="1833"/>
      <c r="E148" s="1833"/>
      <c r="F148" s="1833"/>
      <c r="G148" s="670"/>
      <c r="I148" s="620"/>
    </row>
    <row r="149" spans="1:9" s="720" customFormat="1" ht="13.7" customHeight="1">
      <c r="A149" s="786"/>
      <c r="B149" s="786"/>
      <c r="C149" s="802"/>
      <c r="D149" s="1833"/>
      <c r="E149" s="1833"/>
      <c r="F149" s="1833"/>
      <c r="G149" s="670"/>
      <c r="I149" s="620"/>
    </row>
    <row r="150" spans="1:9" s="720" customFormat="1" ht="13.7" customHeight="1">
      <c r="A150" s="786"/>
      <c r="B150" s="786"/>
      <c r="C150" s="802"/>
      <c r="D150" s="794"/>
      <c r="E150" s="783"/>
      <c r="F150" s="783"/>
      <c r="G150" s="670"/>
      <c r="I150" s="620"/>
    </row>
    <row r="151" spans="1:9" s="720" customFormat="1" ht="13.7" customHeight="1">
      <c r="A151" s="786"/>
      <c r="B151" s="796" t="s">
        <v>2683</v>
      </c>
      <c r="C151" s="802"/>
      <c r="D151" s="1917" t="s">
        <v>1369</v>
      </c>
      <c r="E151" s="1917"/>
      <c r="F151" s="1917"/>
      <c r="G151" s="670"/>
      <c r="I151" s="620" t="s">
        <v>2343</v>
      </c>
    </row>
    <row r="152" spans="1:9" s="720" customFormat="1" ht="13.7" customHeight="1">
      <c r="A152" s="786"/>
      <c r="B152" s="786"/>
      <c r="C152" s="802"/>
      <c r="D152" s="1917"/>
      <c r="E152" s="1917"/>
      <c r="F152" s="1917"/>
      <c r="G152" s="670"/>
      <c r="I152" s="620"/>
    </row>
    <row r="153" spans="1:9" s="720" customFormat="1" ht="13.7" customHeight="1">
      <c r="A153" s="786"/>
      <c r="B153" s="786"/>
      <c r="C153" s="802"/>
      <c r="D153" s="1917"/>
      <c r="E153" s="1917"/>
      <c r="F153" s="1917"/>
      <c r="G153" s="670"/>
      <c r="I153" s="620"/>
    </row>
    <row r="154" spans="1:9" s="720" customFormat="1" ht="13.7" customHeight="1">
      <c r="A154" s="786"/>
      <c r="B154" s="786"/>
      <c r="C154" s="802"/>
      <c r="D154" s="1917"/>
      <c r="E154" s="1917"/>
      <c r="F154" s="1917"/>
      <c r="G154" s="670"/>
      <c r="I154" s="620"/>
    </row>
    <row r="155" spans="1:9" s="720" customFormat="1" ht="13.7" customHeight="1">
      <c r="A155" s="786"/>
      <c r="B155" s="786"/>
      <c r="C155" s="802"/>
      <c r="D155" s="1917"/>
      <c r="E155" s="1917"/>
      <c r="F155" s="1917"/>
      <c r="G155" s="670"/>
      <c r="I155" s="620"/>
    </row>
    <row r="156" spans="1:9" s="720" customFormat="1" ht="13.7" customHeight="1">
      <c r="A156" s="786"/>
      <c r="B156" s="786"/>
      <c r="C156" s="802"/>
      <c r="D156" s="1917"/>
      <c r="E156" s="1917"/>
      <c r="F156" s="1917"/>
      <c r="G156" s="670"/>
      <c r="I156" s="620"/>
    </row>
    <row r="157" spans="1:9" s="720" customFormat="1" ht="13.7" customHeight="1">
      <c r="A157" s="786"/>
      <c r="B157" s="786"/>
      <c r="C157" s="802"/>
      <c r="D157" s="1917"/>
      <c r="E157" s="1917"/>
      <c r="F157" s="1917"/>
      <c r="G157" s="670"/>
      <c r="I157" s="620"/>
    </row>
    <row r="158" spans="1:9" s="720" customFormat="1" ht="13.7" customHeight="1">
      <c r="A158" s="786"/>
      <c r="B158" s="786"/>
      <c r="C158" s="802"/>
      <c r="D158" s="1917"/>
      <c r="E158" s="1917"/>
      <c r="F158" s="1917"/>
      <c r="G158" s="670"/>
      <c r="I158" s="620"/>
    </row>
    <row r="159" spans="1:9" s="720" customFormat="1" ht="13.7" customHeight="1">
      <c r="A159" s="786"/>
      <c r="B159" s="786"/>
      <c r="C159" s="802"/>
      <c r="D159" s="1917"/>
      <c r="E159" s="1917"/>
      <c r="F159" s="1917"/>
      <c r="G159" s="670"/>
      <c r="I159" s="620"/>
    </row>
    <row r="160" spans="1:9" s="720" customFormat="1" ht="13.7" customHeight="1">
      <c r="A160" s="786"/>
      <c r="B160" s="786"/>
      <c r="C160" s="802"/>
      <c r="D160" s="1917"/>
      <c r="E160" s="1917"/>
      <c r="F160" s="1917"/>
      <c r="G160" s="670"/>
      <c r="I160" s="620"/>
    </row>
    <row r="161" spans="1:9" s="720" customFormat="1" ht="13.7" customHeight="1">
      <c r="A161" s="786"/>
      <c r="B161" s="786"/>
      <c r="C161" s="802"/>
      <c r="D161" s="1917"/>
      <c r="E161" s="1917"/>
      <c r="F161" s="1917"/>
      <c r="G161" s="670"/>
      <c r="I161" s="620"/>
    </row>
    <row r="162" spans="1:9" s="720" customFormat="1" ht="13.7" customHeight="1">
      <c r="A162" s="786"/>
      <c r="B162" s="786"/>
      <c r="C162" s="802"/>
      <c r="D162" s="1917"/>
      <c r="E162" s="1917"/>
      <c r="F162" s="1917"/>
      <c r="G162" s="670"/>
      <c r="I162" s="620"/>
    </row>
    <row r="163" spans="1:9" s="720" customFormat="1" ht="13.7" customHeight="1">
      <c r="A163" s="786"/>
      <c r="B163" s="786"/>
      <c r="C163" s="802"/>
      <c r="D163" s="1917"/>
      <c r="E163" s="1917"/>
      <c r="F163" s="1917"/>
      <c r="G163" s="670"/>
      <c r="I163" s="620"/>
    </row>
    <row r="164" spans="1:9" s="720" customFormat="1" ht="13.7" customHeight="1">
      <c r="A164" s="786"/>
      <c r="B164" s="786"/>
      <c r="C164" s="802"/>
      <c r="D164" s="1917"/>
      <c r="E164" s="1917"/>
      <c r="F164" s="1917"/>
      <c r="G164" s="670"/>
      <c r="I164" s="620"/>
    </row>
    <row r="165" spans="1:9" s="720" customFormat="1" ht="13.7" customHeight="1">
      <c r="A165" s="786"/>
      <c r="B165" s="786"/>
      <c r="C165" s="802"/>
      <c r="D165" s="1917"/>
      <c r="E165" s="1917"/>
      <c r="F165" s="1917"/>
      <c r="G165" s="670"/>
      <c r="I165" s="620"/>
    </row>
    <row r="166" spans="1:9" s="720" customFormat="1" ht="13.7" customHeight="1">
      <c r="A166" s="786"/>
      <c r="B166" s="786"/>
      <c r="C166" s="802"/>
      <c r="D166" s="1917"/>
      <c r="E166" s="1917"/>
      <c r="F166" s="1917"/>
      <c r="G166" s="670"/>
      <c r="I166" s="620"/>
    </row>
    <row r="167" spans="1:9" s="720" customFormat="1" ht="13.7" customHeight="1">
      <c r="A167" s="786"/>
      <c r="B167" s="786"/>
      <c r="C167" s="802"/>
      <c r="D167" s="1917"/>
      <c r="E167" s="1917"/>
      <c r="F167" s="1917"/>
      <c r="G167" s="670"/>
      <c r="I167" s="620"/>
    </row>
    <row r="168" spans="1:9" s="720" customFormat="1" ht="13.7" customHeight="1">
      <c r="A168" s="786"/>
      <c r="B168" s="786"/>
      <c r="C168" s="802"/>
      <c r="D168" s="1917"/>
      <c r="E168" s="1917"/>
      <c r="F168" s="1917"/>
      <c r="G168" s="670"/>
      <c r="I168" s="620"/>
    </row>
    <row r="169" spans="1:9" s="720" customFormat="1" ht="13.7" customHeight="1">
      <c r="A169" s="786"/>
      <c r="B169" s="786"/>
      <c r="C169" s="802"/>
      <c r="D169" s="1938" t="s">
        <v>1403</v>
      </c>
      <c r="E169" s="1938"/>
      <c r="F169" s="1938"/>
      <c r="G169" s="854"/>
      <c r="I169" s="620"/>
    </row>
    <row r="170" spans="1:9" s="720" customFormat="1" ht="13.7" customHeight="1">
      <c r="A170" s="786"/>
      <c r="B170" s="786"/>
      <c r="C170" s="802"/>
      <c r="D170" s="1937"/>
      <c r="E170" s="1937"/>
      <c r="F170" s="1937"/>
      <c r="G170" s="1937"/>
      <c r="I170" s="620"/>
    </row>
    <row r="171" spans="1:9" s="720" customFormat="1" ht="14.45" customHeight="1">
      <c r="A171" s="811"/>
      <c r="B171" s="796" t="s">
        <v>2666</v>
      </c>
      <c r="C171" s="812"/>
      <c r="D171" s="1875" t="s">
        <v>1430</v>
      </c>
      <c r="E171" s="1875"/>
      <c r="F171" s="1875"/>
      <c r="G171" s="813"/>
      <c r="I171" s="620" t="s">
        <v>2338</v>
      </c>
    </row>
    <row r="172" spans="1:9" s="720" customFormat="1" ht="14.45" customHeight="1">
      <c r="A172" s="811"/>
      <c r="B172" s="811"/>
      <c r="C172" s="812"/>
      <c r="D172" s="1875"/>
      <c r="E172" s="1875"/>
      <c r="F172" s="1875"/>
      <c r="G172" s="813"/>
      <c r="I172" s="620"/>
    </row>
    <row r="173" spans="1:9" s="720" customFormat="1" ht="13.7" customHeight="1">
      <c r="A173" s="811"/>
      <c r="B173" s="811"/>
      <c r="C173" s="812"/>
      <c r="D173" s="1875"/>
      <c r="E173" s="1875"/>
      <c r="F173" s="1875"/>
      <c r="G173" s="813"/>
      <c r="I173" s="620"/>
    </row>
    <row r="174" spans="1:9" s="720" customFormat="1" ht="13.7" customHeight="1">
      <c r="A174" s="811"/>
      <c r="B174" s="811"/>
      <c r="C174" s="812"/>
      <c r="D174" s="794"/>
      <c r="E174" s="812"/>
      <c r="F174" s="812"/>
      <c r="G174" s="813"/>
      <c r="I174" s="620"/>
    </row>
    <row r="175" spans="1:9" s="720" customFormat="1" ht="13.7" customHeight="1">
      <c r="A175" s="811"/>
      <c r="B175" s="796" t="s">
        <v>2683</v>
      </c>
      <c r="C175" s="812"/>
      <c r="D175" s="1818" t="s">
        <v>1263</v>
      </c>
      <c r="E175" s="1818"/>
      <c r="F175" s="1818"/>
      <c r="G175" s="813"/>
      <c r="I175" s="620" t="s">
        <v>2344</v>
      </c>
    </row>
    <row r="176" spans="1:9" s="720" customFormat="1" ht="13.7" customHeight="1">
      <c r="A176" s="811"/>
      <c r="B176" s="811"/>
      <c r="C176" s="812"/>
      <c r="D176" s="1818"/>
      <c r="E176" s="1818"/>
      <c r="F176" s="1818"/>
      <c r="G176" s="813"/>
      <c r="I176" s="620"/>
    </row>
    <row r="177" spans="1:9" s="720" customFormat="1" ht="13.7" customHeight="1">
      <c r="A177" s="811"/>
      <c r="B177" s="811"/>
      <c r="C177" s="812"/>
      <c r="D177" s="1818"/>
      <c r="E177" s="1818"/>
      <c r="F177" s="1818"/>
      <c r="G177" s="813"/>
      <c r="I177" s="620"/>
    </row>
    <row r="178" spans="1:9" s="720" customFormat="1" ht="13.7" customHeight="1">
      <c r="A178" s="811"/>
      <c r="B178" s="811"/>
      <c r="C178" s="812"/>
      <c r="D178" s="1818"/>
      <c r="E178" s="1818"/>
      <c r="F178" s="1818"/>
      <c r="G178" s="813"/>
      <c r="I178" s="620"/>
    </row>
    <row r="179" spans="1:9" s="720" customFormat="1" ht="13.7" customHeight="1">
      <c r="A179" s="786"/>
      <c r="B179" s="786"/>
      <c r="C179" s="802"/>
      <c r="D179" s="783"/>
      <c r="E179" s="783"/>
      <c r="F179" s="783"/>
      <c r="G179" s="670"/>
      <c r="I179" s="620"/>
    </row>
    <row r="180" spans="1:9" s="720" customFormat="1" ht="13.7" customHeight="1">
      <c r="A180" s="786"/>
      <c r="B180" s="796" t="s">
        <v>2683</v>
      </c>
      <c r="C180" s="802"/>
      <c r="D180" s="1863" t="s">
        <v>1264</v>
      </c>
      <c r="E180" s="1863"/>
      <c r="F180" s="1863"/>
      <c r="G180" s="670"/>
      <c r="I180" s="620" t="s">
        <v>2345</v>
      </c>
    </row>
    <row r="181" spans="1:9" s="720" customFormat="1" ht="13.7" customHeight="1">
      <c r="A181" s="786"/>
      <c r="B181" s="786"/>
      <c r="C181" s="802"/>
      <c r="D181" s="1863"/>
      <c r="E181" s="1863"/>
      <c r="F181" s="1863"/>
      <c r="G181" s="670"/>
      <c r="I181" s="620"/>
    </row>
    <row r="182" spans="1:9" s="720" customFormat="1" ht="13.7" customHeight="1">
      <c r="A182" s="786"/>
      <c r="B182" s="786"/>
      <c r="C182" s="802"/>
      <c r="D182" s="1863"/>
      <c r="E182" s="1863"/>
      <c r="F182" s="1863"/>
      <c r="G182" s="670"/>
      <c r="I182" s="620"/>
    </row>
    <row r="183" spans="1:9" s="720" customFormat="1" ht="13.7" customHeight="1">
      <c r="A183" s="814"/>
      <c r="B183" s="814"/>
      <c r="C183" s="802"/>
      <c r="D183" s="787"/>
      <c r="E183" s="783"/>
      <c r="F183" s="783"/>
      <c r="G183" s="670"/>
      <c r="I183" s="620"/>
    </row>
    <row r="184" spans="1:9">
      <c r="A184" s="1841" t="s">
        <v>2321</v>
      </c>
      <c r="B184" s="1841"/>
      <c r="C184" s="1841"/>
      <c r="D184" s="1841"/>
      <c r="E184" s="1841"/>
      <c r="F184" s="1841"/>
      <c r="G184" s="1841"/>
      <c r="H184" s="1747"/>
      <c r="I184" s="1748"/>
    </row>
    <row r="185" spans="1:9" ht="12" customHeight="1">
      <c r="D185" s="798"/>
      <c r="E185" s="798"/>
      <c r="F185" s="798"/>
    </row>
    <row r="186" spans="1:9">
      <c r="B186" s="1929" t="s">
        <v>470</v>
      </c>
      <c r="C186" s="1929"/>
      <c r="D186" s="1929"/>
      <c r="E186" s="1929"/>
      <c r="F186" s="1929"/>
    </row>
    <row r="187" spans="1:9" s="1670" customFormat="1">
      <c r="A187" s="786"/>
      <c r="B187" s="1725" t="s">
        <v>2322</v>
      </c>
      <c r="C187" s="1725"/>
      <c r="D187" s="1725"/>
      <c r="E187" s="1725"/>
      <c r="F187" s="1725"/>
      <c r="G187" s="1669"/>
      <c r="I187" s="1672"/>
    </row>
    <row r="188" spans="1:9" ht="12" customHeight="1">
      <c r="A188" s="791"/>
      <c r="B188" s="791"/>
      <c r="C188" s="791"/>
    </row>
    <row r="189" spans="1:9">
      <c r="A189" s="1841" t="s">
        <v>1159</v>
      </c>
      <c r="B189" s="1841"/>
      <c r="C189" s="1841"/>
      <c r="D189" s="1841"/>
      <c r="E189" s="1841"/>
      <c r="F189" s="1841"/>
      <c r="G189" s="1841"/>
      <c r="H189" s="1747"/>
      <c r="I189" s="1748"/>
    </row>
    <row r="190" spans="1:9" ht="12" customHeight="1">
      <c r="A190" s="815"/>
      <c r="B190" s="815"/>
      <c r="C190" s="816"/>
      <c r="D190" s="817"/>
      <c r="E190" s="818"/>
      <c r="F190" s="817"/>
      <c r="G190" s="817"/>
    </row>
    <row r="191" spans="1:9" ht="13.7" customHeight="1">
      <c r="A191" s="815"/>
      <c r="B191" s="815"/>
      <c r="C191" s="816"/>
      <c r="D191" s="1877" t="s">
        <v>2174</v>
      </c>
      <c r="E191" s="1877"/>
      <c r="F191" s="1877"/>
      <c r="G191" s="817"/>
    </row>
    <row r="192" spans="1:9">
      <c r="A192" s="815"/>
      <c r="B192" s="815"/>
      <c r="C192" s="816"/>
      <c r="D192" s="1877"/>
      <c r="E192" s="1877"/>
      <c r="F192" s="1877"/>
      <c r="G192" s="817"/>
    </row>
    <row r="193" spans="1:9">
      <c r="A193" s="815"/>
      <c r="B193" s="815"/>
      <c r="C193" s="816"/>
      <c r="D193" s="1878" t="s">
        <v>1396</v>
      </c>
      <c r="E193" s="1878"/>
      <c r="F193" s="1878"/>
      <c r="G193" s="817"/>
    </row>
    <row r="194" spans="1:9">
      <c r="A194" s="815"/>
      <c r="B194" s="815"/>
      <c r="C194" s="816"/>
      <c r="D194" s="1613"/>
      <c r="E194" s="1613"/>
      <c r="F194" s="1613"/>
      <c r="G194" s="817"/>
    </row>
    <row r="195" spans="1:9">
      <c r="A195" s="815"/>
      <c r="B195" s="796" t="s">
        <v>2683</v>
      </c>
      <c r="C195" s="816"/>
      <c r="D195" s="1840" t="s">
        <v>2175</v>
      </c>
      <c r="E195" s="1840"/>
      <c r="F195" s="1840"/>
      <c r="G195" s="817"/>
      <c r="I195" s="1672" t="s">
        <v>2394</v>
      </c>
    </row>
    <row r="196" spans="1:9">
      <c r="A196" s="815"/>
      <c r="B196" s="815"/>
      <c r="C196" s="816"/>
      <c r="D196" s="1844" t="s">
        <v>2490</v>
      </c>
      <c r="E196" s="1844"/>
      <c r="F196" s="1844"/>
      <c r="G196" s="817"/>
    </row>
    <row r="197" spans="1:9">
      <c r="A197" s="815"/>
      <c r="B197" s="815"/>
      <c r="C197" s="816"/>
      <c r="D197" s="1629" t="s">
        <v>2176</v>
      </c>
      <c r="E197" s="1930" t="s">
        <v>2516</v>
      </c>
      <c r="F197" s="1930"/>
      <c r="G197" s="817"/>
    </row>
    <row r="198" spans="1:9">
      <c r="A198" s="815"/>
      <c r="B198" s="815"/>
      <c r="C198" s="816"/>
      <c r="D198" s="155"/>
      <c r="E198" s="155"/>
      <c r="F198" s="155"/>
      <c r="G198" s="817"/>
    </row>
    <row r="199" spans="1:9">
      <c r="A199" s="815"/>
      <c r="B199" s="796" t="s">
        <v>2666</v>
      </c>
      <c r="C199" s="816"/>
      <c r="D199" s="1844" t="s">
        <v>2177</v>
      </c>
      <c r="E199" s="1844"/>
      <c r="F199" s="1844"/>
      <c r="G199" s="817"/>
      <c r="I199" s="1672" t="s">
        <v>2395</v>
      </c>
    </row>
    <row r="200" spans="1:9">
      <c r="A200" s="815"/>
      <c r="B200" s="815"/>
      <c r="C200" s="816"/>
      <c r="D200" s="1840" t="s">
        <v>2490</v>
      </c>
      <c r="E200" s="1840"/>
      <c r="F200" s="1840"/>
      <c r="G200" s="817"/>
    </row>
    <row r="201" spans="1:9">
      <c r="A201" s="815"/>
      <c r="B201" s="815"/>
      <c r="C201" s="816"/>
      <c r="D201" s="1611" t="s">
        <v>2178</v>
      </c>
      <c r="E201" s="1930" t="s">
        <v>2517</v>
      </c>
      <c r="F201" s="1930"/>
      <c r="G201" s="817"/>
    </row>
    <row r="202" spans="1:9">
      <c r="A202" s="815"/>
      <c r="B202" s="815"/>
      <c r="C202" s="816"/>
      <c r="D202" s="155"/>
      <c r="E202" s="155"/>
      <c r="F202" s="155"/>
      <c r="G202" s="817"/>
    </row>
    <row r="203" spans="1:9">
      <c r="A203" s="815"/>
      <c r="B203" s="796" t="s">
        <v>2683</v>
      </c>
      <c r="C203" s="816"/>
      <c r="D203" s="1844" t="s">
        <v>2179</v>
      </c>
      <c r="E203" s="1844"/>
      <c r="F203" s="1844"/>
      <c r="G203" s="817"/>
      <c r="I203" s="1672" t="s">
        <v>2396</v>
      </c>
    </row>
    <row r="204" spans="1:9">
      <c r="A204" s="815"/>
      <c r="B204" s="815"/>
      <c r="C204" s="816"/>
      <c r="D204" s="1840" t="s">
        <v>2490</v>
      </c>
      <c r="E204" s="1840"/>
      <c r="F204" s="1840"/>
      <c r="G204" s="817"/>
    </row>
    <row r="205" spans="1:9">
      <c r="A205" s="815"/>
      <c r="B205" s="815"/>
      <c r="C205" s="816"/>
      <c r="D205" s="1611" t="s">
        <v>2176</v>
      </c>
      <c r="E205" s="1930" t="s">
        <v>2518</v>
      </c>
      <c r="F205" s="1930"/>
      <c r="G205" s="817"/>
    </row>
    <row r="206" spans="1:9">
      <c r="A206" s="815"/>
      <c r="B206" s="815"/>
      <c r="C206" s="816"/>
      <c r="D206" s="1613"/>
      <c r="E206" s="1613"/>
      <c r="F206" s="1613"/>
      <c r="G206" s="817"/>
    </row>
    <row r="207" spans="1:9" ht="14.25" customHeight="1">
      <c r="A207" s="795"/>
      <c r="B207" s="796" t="s">
        <v>2683</v>
      </c>
      <c r="C207" s="816"/>
      <c r="D207" s="1803" t="s">
        <v>2483</v>
      </c>
      <c r="E207" s="876"/>
      <c r="F207" s="876"/>
      <c r="G207" s="817"/>
      <c r="I207" s="1672" t="s">
        <v>2397</v>
      </c>
    </row>
    <row r="208" spans="1:9" ht="14.25">
      <c r="A208" s="795"/>
      <c r="B208" s="795"/>
      <c r="C208" s="816"/>
      <c r="D208" s="1840" t="s">
        <v>2490</v>
      </c>
      <c r="E208" s="1840"/>
      <c r="F208" s="1840"/>
      <c r="G208" s="817"/>
    </row>
    <row r="209" spans="1:9">
      <c r="A209" s="816"/>
      <c r="B209" s="816"/>
      <c r="C209" s="816"/>
      <c r="D209" s="876"/>
      <c r="E209" s="1930" t="s">
        <v>2519</v>
      </c>
      <c r="F209" s="1930"/>
    </row>
    <row r="210" spans="1:9">
      <c r="A210" s="816"/>
      <c r="B210" s="816"/>
      <c r="C210" s="816"/>
      <c r="D210" s="801"/>
      <c r="E210" s="817"/>
      <c r="F210" s="817"/>
    </row>
    <row r="211" spans="1:9">
      <c r="A211" s="816"/>
      <c r="B211" s="796" t="s">
        <v>2683</v>
      </c>
      <c r="C211" s="816"/>
      <c r="D211" s="1844" t="s">
        <v>2180</v>
      </c>
      <c r="E211" s="1844"/>
      <c r="F211" s="1844"/>
      <c r="I211" s="1672" t="s">
        <v>2398</v>
      </c>
    </row>
    <row r="212" spans="1:9">
      <c r="A212" s="816"/>
      <c r="B212" s="816"/>
      <c r="C212" s="816"/>
      <c r="D212" s="1840" t="s">
        <v>2490</v>
      </c>
      <c r="E212" s="1840"/>
      <c r="F212" s="1840"/>
    </row>
    <row r="213" spans="1:9">
      <c r="A213" s="816"/>
      <c r="B213" s="816"/>
      <c r="C213" s="816"/>
      <c r="D213" s="1611" t="s">
        <v>2176</v>
      </c>
      <c r="E213" s="1930" t="s">
        <v>2520</v>
      </c>
      <c r="F213" s="1930"/>
    </row>
    <row r="214" spans="1:9">
      <c r="A214" s="816"/>
      <c r="B214" s="816"/>
      <c r="C214" s="816"/>
      <c r="D214" s="777"/>
      <c r="E214" s="777"/>
      <c r="F214" s="777"/>
    </row>
    <row r="215" spans="1:9" s="616" customFormat="1" ht="14.25">
      <c r="A215" s="795"/>
      <c r="B215" s="796" t="s">
        <v>2683</v>
      </c>
      <c r="C215" s="804"/>
      <c r="D215" s="1876" t="s">
        <v>1421</v>
      </c>
      <c r="E215" s="1876"/>
      <c r="F215" s="1876"/>
      <c r="G215" s="691"/>
      <c r="I215" s="640"/>
    </row>
    <row r="216" spans="1:9" s="616" customFormat="1" ht="14.45" customHeight="1">
      <c r="A216" s="795"/>
      <c r="C216" s="804"/>
      <c r="D216" s="1876"/>
      <c r="E216" s="1876"/>
      <c r="F216" s="1876"/>
      <c r="G216" s="691"/>
      <c r="I216" s="640"/>
    </row>
    <row r="217" spans="1:9" s="616" customFormat="1" ht="14.25">
      <c r="A217" s="795"/>
      <c r="B217" s="816"/>
      <c r="C217" s="804"/>
      <c r="D217" s="1876"/>
      <c r="E217" s="1876"/>
      <c r="F217" s="1876"/>
      <c r="G217" s="691"/>
      <c r="I217" s="640"/>
    </row>
    <row r="218" spans="1:9" s="616" customFormat="1" ht="14.25">
      <c r="A218" s="795"/>
      <c r="B218" s="816"/>
      <c r="C218" s="804"/>
      <c r="D218" s="1876"/>
      <c r="E218" s="1876"/>
      <c r="F218" s="1876"/>
      <c r="G218" s="691"/>
      <c r="I218" s="640"/>
    </row>
    <row r="219" spans="1:9">
      <c r="A219" s="816"/>
      <c r="B219" s="816"/>
      <c r="C219" s="816"/>
      <c r="D219" s="777"/>
      <c r="E219" s="777"/>
      <c r="F219" s="777"/>
    </row>
    <row r="220" spans="1:9">
      <c r="A220" s="1841" t="s">
        <v>1160</v>
      </c>
      <c r="B220" s="1841"/>
      <c r="C220" s="1841"/>
      <c r="D220" s="1841"/>
      <c r="E220" s="1841"/>
      <c r="F220" s="1841"/>
      <c r="G220" s="1841"/>
      <c r="H220" s="1747"/>
      <c r="I220" s="1748"/>
    </row>
    <row r="221" spans="1:9" ht="12" customHeight="1">
      <c r="D221" s="798"/>
      <c r="E221" s="798"/>
      <c r="F221" s="798"/>
    </row>
    <row r="222" spans="1:9">
      <c r="C222" s="805"/>
      <c r="D222" s="1928" t="s">
        <v>214</v>
      </c>
      <c r="E222" s="1928"/>
      <c r="F222" s="1928"/>
    </row>
    <row r="223" spans="1:9">
      <c r="A223" s="791"/>
      <c r="B223" s="791"/>
      <c r="C223" s="791"/>
      <c r="D223" s="1914" t="s">
        <v>1289</v>
      </c>
      <c r="E223" s="1914"/>
      <c r="F223" s="1914"/>
    </row>
    <row r="224" spans="1:9" ht="12" customHeight="1">
      <c r="A224" s="814"/>
      <c r="B224" s="814"/>
      <c r="C224" s="814"/>
    </row>
    <row r="225" spans="1:9" ht="13.7" customHeight="1">
      <c r="A225" s="814"/>
      <c r="C225" s="814"/>
      <c r="D225" s="1831" t="s">
        <v>579</v>
      </c>
      <c r="E225" s="1831"/>
      <c r="F225" s="1831"/>
      <c r="I225" s="1672" t="s">
        <v>2346</v>
      </c>
    </row>
    <row r="226" spans="1:9" ht="14.25">
      <c r="A226" s="795"/>
      <c r="B226" s="796" t="s">
        <v>2666</v>
      </c>
      <c r="D226" s="1876" t="s">
        <v>2181</v>
      </c>
      <c r="E226" s="1876"/>
      <c r="F226" s="1876"/>
    </row>
    <row r="227" spans="1:9" ht="14.25" customHeight="1">
      <c r="A227" s="795"/>
      <c r="B227" s="795"/>
      <c r="D227" s="1876"/>
      <c r="E227" s="1876"/>
      <c r="F227" s="1876"/>
    </row>
    <row r="228" spans="1:9" ht="14.25" customHeight="1">
      <c r="A228" s="795"/>
      <c r="B228" s="795"/>
      <c r="D228" s="1876"/>
      <c r="E228" s="1876"/>
      <c r="F228" s="1876"/>
    </row>
    <row r="229" spans="1:9" ht="14.25">
      <c r="A229" s="795"/>
      <c r="B229" s="795"/>
      <c r="D229" s="1876"/>
      <c r="E229" s="1876"/>
      <c r="F229" s="1876"/>
    </row>
    <row r="230" spans="1:9" ht="14.25">
      <c r="A230" s="795"/>
      <c r="B230" s="795"/>
      <c r="D230" s="1612"/>
      <c r="E230" s="1612"/>
      <c r="F230" s="1612"/>
    </row>
    <row r="231" spans="1:9" ht="14.25">
      <c r="A231" s="795"/>
      <c r="B231" s="796" t="s">
        <v>2666</v>
      </c>
      <c r="D231" s="1876" t="s">
        <v>2182</v>
      </c>
      <c r="E231" s="1876"/>
      <c r="F231" s="1876"/>
      <c r="I231" s="1672" t="s">
        <v>2347</v>
      </c>
    </row>
    <row r="232" spans="1:9" ht="14.25">
      <c r="A232" s="795"/>
      <c r="B232" s="795"/>
      <c r="D232" s="1876"/>
      <c r="E232" s="1876"/>
      <c r="F232" s="1876"/>
    </row>
    <row r="233" spans="1:9" ht="14.25">
      <c r="A233" s="795"/>
      <c r="B233" s="795"/>
      <c r="D233" s="1876"/>
      <c r="E233" s="1876"/>
      <c r="F233" s="1876"/>
    </row>
    <row r="234" spans="1:9" ht="14.25">
      <c r="A234" s="795"/>
      <c r="B234" s="795"/>
      <c r="D234" s="1876"/>
      <c r="E234" s="1876"/>
      <c r="F234" s="1876"/>
    </row>
    <row r="235" spans="1:9" ht="14.25" customHeight="1">
      <c r="A235" s="795"/>
      <c r="B235" s="795"/>
      <c r="D235" s="1876"/>
      <c r="E235" s="1876"/>
      <c r="F235" s="1876"/>
    </row>
    <row r="236" spans="1:9" ht="14.25" customHeight="1">
      <c r="A236" s="795"/>
      <c r="B236" s="795"/>
      <c r="D236" s="1612"/>
      <c r="E236" s="1612"/>
      <c r="F236" s="1612"/>
    </row>
    <row r="237" spans="1:9" ht="14.25">
      <c r="A237" s="795"/>
      <c r="B237" s="795"/>
      <c r="D237" s="1876" t="s">
        <v>1285</v>
      </c>
      <c r="E237" s="1876"/>
      <c r="F237" s="1876"/>
      <c r="I237" s="1672" t="s">
        <v>2346</v>
      </c>
    </row>
    <row r="238" spans="1:9" ht="14.25">
      <c r="A238" s="795"/>
      <c r="B238" s="795"/>
      <c r="D238" s="1876"/>
      <c r="E238" s="1876"/>
      <c r="F238" s="1876"/>
    </row>
    <row r="239" spans="1:9" ht="14.25">
      <c r="A239" s="795"/>
      <c r="B239" s="795"/>
      <c r="D239" s="1876"/>
      <c r="E239" s="1876"/>
      <c r="F239" s="1876"/>
    </row>
    <row r="240" spans="1:9" ht="14.25">
      <c r="A240" s="795"/>
      <c r="B240" s="795"/>
      <c r="D240" s="1876"/>
      <c r="E240" s="1876"/>
      <c r="F240" s="1876"/>
    </row>
    <row r="241" spans="1:9" ht="14.25">
      <c r="A241" s="795"/>
      <c r="B241" s="795"/>
      <c r="D241" s="1876"/>
      <c r="E241" s="1876"/>
      <c r="F241" s="1876"/>
    </row>
    <row r="242" spans="1:9" ht="14.25">
      <c r="A242" s="795"/>
      <c r="B242" s="795"/>
      <c r="D242" s="798"/>
      <c r="E242" s="798"/>
      <c r="F242" s="798"/>
    </row>
    <row r="243" spans="1:9" ht="14.25">
      <c r="A243" s="795"/>
      <c r="B243" s="796" t="s">
        <v>2683</v>
      </c>
      <c r="D243" s="1912" t="s">
        <v>2185</v>
      </c>
      <c r="E243" s="1912"/>
      <c r="F243" s="1912"/>
      <c r="I243" s="1672" t="s">
        <v>2385</v>
      </c>
    </row>
    <row r="244" spans="1:9" ht="14.25">
      <c r="A244" s="795"/>
      <c r="B244" s="795"/>
      <c r="D244" s="1912"/>
      <c r="E244" s="1912"/>
      <c r="F244" s="1912"/>
    </row>
    <row r="245" spans="1:9" ht="14.25">
      <c r="A245" s="795"/>
      <c r="B245" s="795"/>
      <c r="D245" s="1912"/>
      <c r="E245" s="1912"/>
      <c r="F245" s="1912"/>
    </row>
    <row r="246" spans="1:9" ht="14.25">
      <c r="A246" s="795"/>
      <c r="B246" s="795"/>
      <c r="E246" s="1804" t="s">
        <v>2484</v>
      </c>
    </row>
    <row r="247" spans="1:9" ht="14.25">
      <c r="A247" s="795"/>
      <c r="B247" s="795"/>
      <c r="D247" s="798"/>
      <c r="E247" s="798"/>
      <c r="F247" s="798"/>
    </row>
    <row r="248" spans="1:9" ht="14.45" customHeight="1">
      <c r="A248" s="795"/>
      <c r="B248" s="796" t="s">
        <v>2683</v>
      </c>
      <c r="D248" s="1912" t="s">
        <v>1288</v>
      </c>
      <c r="E248" s="1912"/>
      <c r="F248" s="1912"/>
      <c r="I248" s="1672" t="s">
        <v>2405</v>
      </c>
    </row>
    <row r="249" spans="1:9" ht="14.25">
      <c r="A249" s="795"/>
      <c r="B249" s="795"/>
      <c r="D249" s="1912"/>
      <c r="E249" s="1912"/>
      <c r="F249" s="1912"/>
    </row>
    <row r="250" spans="1:9" ht="14.25">
      <c r="A250" s="795"/>
      <c r="B250" s="795"/>
      <c r="D250" s="1912"/>
      <c r="E250" s="1912"/>
      <c r="F250" s="1912"/>
    </row>
    <row r="251" spans="1:9" ht="14.25">
      <c r="A251" s="795"/>
      <c r="B251" s="795"/>
      <c r="D251" s="1912"/>
      <c r="E251" s="1912"/>
      <c r="F251" s="1912"/>
    </row>
    <row r="252" spans="1:9" ht="14.25">
      <c r="A252" s="795"/>
      <c r="B252" s="795"/>
      <c r="D252" s="1912"/>
      <c r="E252" s="1912"/>
      <c r="F252" s="1912"/>
    </row>
    <row r="253" spans="1:9" ht="14.25">
      <c r="A253" s="795"/>
      <c r="B253" s="795"/>
      <c r="D253" s="1623"/>
      <c r="E253" s="1623"/>
      <c r="F253" s="1623"/>
    </row>
    <row r="254" spans="1:9" ht="14.25">
      <c r="A254" s="795"/>
      <c r="B254" s="796" t="s">
        <v>2666</v>
      </c>
      <c r="D254" s="1622" t="s">
        <v>2183</v>
      </c>
      <c r="E254" s="1623"/>
      <c r="F254" s="1623"/>
      <c r="I254" s="1672" t="s">
        <v>2384</v>
      </c>
    </row>
    <row r="255" spans="1:9" ht="14.25">
      <c r="A255" s="795"/>
      <c r="B255" s="795"/>
      <c r="E255" s="1804" t="s">
        <v>2485</v>
      </c>
    </row>
    <row r="256" spans="1:9">
      <c r="D256" s="798"/>
      <c r="E256" s="798"/>
      <c r="F256" s="798"/>
    </row>
    <row r="257" spans="1:9" ht="14.25">
      <c r="A257" s="795"/>
      <c r="B257" s="796" t="s">
        <v>2666</v>
      </c>
      <c r="D257" s="1876" t="s">
        <v>1287</v>
      </c>
      <c r="E257" s="1876"/>
      <c r="F257" s="1876"/>
    </row>
    <row r="258" spans="1:9" ht="14.25">
      <c r="A258" s="795"/>
      <c r="B258" s="795"/>
      <c r="D258" s="1876"/>
      <c r="E258" s="1876"/>
      <c r="F258" s="1876"/>
    </row>
    <row r="259" spans="1:9">
      <c r="D259" s="819"/>
    </row>
    <row r="260" spans="1:9">
      <c r="A260" s="1841" t="s">
        <v>1161</v>
      </c>
      <c r="B260" s="1841"/>
      <c r="C260" s="1841"/>
      <c r="D260" s="1841"/>
      <c r="E260" s="1841"/>
      <c r="F260" s="1841"/>
      <c r="G260" s="1841"/>
      <c r="H260" s="1747"/>
      <c r="I260" s="1748"/>
    </row>
    <row r="261" spans="1:9">
      <c r="D261" s="819"/>
    </row>
    <row r="262" spans="1:9">
      <c r="C262" s="805"/>
      <c r="D262" s="1831" t="s">
        <v>1290</v>
      </c>
      <c r="E262" s="1831"/>
      <c r="F262" s="1831"/>
    </row>
    <row r="263" spans="1:9">
      <c r="A263" s="791"/>
      <c r="B263" s="791"/>
      <c r="C263" s="791"/>
      <c r="D263" s="798"/>
      <c r="E263" s="798"/>
      <c r="F263" s="798"/>
    </row>
    <row r="264" spans="1:9">
      <c r="A264" s="793"/>
      <c r="B264" s="793"/>
      <c r="C264" s="793"/>
      <c r="D264" s="1831" t="s">
        <v>275</v>
      </c>
      <c r="E264" s="1831"/>
      <c r="F264" s="1831"/>
      <c r="I264" s="1672" t="s">
        <v>2386</v>
      </c>
    </row>
    <row r="265" spans="1:9" ht="14.45" customHeight="1">
      <c r="A265" s="795"/>
      <c r="B265" s="796" t="s">
        <v>2666</v>
      </c>
      <c r="D265" s="1944" t="s">
        <v>1397</v>
      </c>
      <c r="E265" s="1944"/>
      <c r="F265" s="1944"/>
    </row>
    <row r="266" spans="1:9">
      <c r="D266" s="1944"/>
      <c r="E266" s="1944"/>
      <c r="F266" s="1944"/>
    </row>
    <row r="267" spans="1:9">
      <c r="E267" s="1804" t="s">
        <v>2486</v>
      </c>
    </row>
    <row r="268" spans="1:9">
      <c r="D268" s="798"/>
      <c r="E268" s="798"/>
      <c r="F268" s="798"/>
    </row>
    <row r="269" spans="1:9" ht="14.45" customHeight="1">
      <c r="A269" s="795"/>
      <c r="B269" s="796" t="s">
        <v>2683</v>
      </c>
      <c r="D269" s="1912" t="s">
        <v>2184</v>
      </c>
      <c r="E269" s="1912"/>
      <c r="F269" s="1912"/>
      <c r="I269" s="1672" t="s">
        <v>2406</v>
      </c>
    </row>
    <row r="270" spans="1:9">
      <c r="D270" s="1912"/>
      <c r="E270" s="1912"/>
      <c r="F270" s="1912"/>
    </row>
    <row r="271" spans="1:9">
      <c r="D271" s="1912"/>
      <c r="E271" s="1912"/>
      <c r="F271" s="1912"/>
    </row>
    <row r="272" spans="1:9">
      <c r="D272" s="1912"/>
      <c r="E272" s="1912"/>
      <c r="F272" s="1912"/>
    </row>
    <row r="273" spans="1:9">
      <c r="D273" s="1912"/>
      <c r="E273" s="1912"/>
      <c r="F273" s="1912"/>
    </row>
    <row r="274" spans="1:9">
      <c r="D274" s="1912"/>
      <c r="E274" s="1912"/>
      <c r="F274" s="1912"/>
    </row>
    <row r="275" spans="1:9">
      <c r="D275" s="798"/>
      <c r="E275" s="798"/>
      <c r="F275" s="798"/>
    </row>
    <row r="276" spans="1:9" ht="14.25">
      <c r="A276" s="795"/>
      <c r="B276" s="796" t="s">
        <v>2683</v>
      </c>
      <c r="D276" s="1876" t="s">
        <v>1293</v>
      </c>
      <c r="E276" s="1876"/>
      <c r="F276" s="1876"/>
    </row>
    <row r="277" spans="1:9">
      <c r="D277" s="1876"/>
      <c r="E277" s="1876"/>
      <c r="F277" s="1876"/>
    </row>
    <row r="278" spans="1:9">
      <c r="D278" s="1876"/>
      <c r="E278" s="1876"/>
      <c r="F278" s="1876"/>
    </row>
    <row r="279" spans="1:9">
      <c r="D279" s="820"/>
      <c r="E279" s="798"/>
      <c r="F279" s="798"/>
    </row>
    <row r="280" spans="1:9">
      <c r="A280" s="1841" t="s">
        <v>1162</v>
      </c>
      <c r="B280" s="1841"/>
      <c r="C280" s="1841"/>
      <c r="D280" s="1841"/>
      <c r="E280" s="1841"/>
      <c r="F280" s="1841"/>
      <c r="G280" s="1841"/>
      <c r="H280" s="1747"/>
      <c r="I280" s="1748"/>
    </row>
    <row r="281" spans="1:9">
      <c r="D281" s="820"/>
      <c r="E281" s="798"/>
      <c r="F281" s="798"/>
    </row>
    <row r="282" spans="1:9">
      <c r="C282" s="791"/>
      <c r="D282" s="1913" t="s">
        <v>1295</v>
      </c>
      <c r="E282" s="1913"/>
      <c r="F282" s="1913"/>
    </row>
    <row r="283" spans="1:9">
      <c r="C283" s="791"/>
      <c r="D283" s="1913"/>
      <c r="E283" s="1913"/>
      <c r="F283" s="1913"/>
    </row>
    <row r="284" spans="1:9">
      <c r="A284" s="793"/>
      <c r="B284" s="793"/>
      <c r="C284" s="793"/>
      <c r="D284" s="620"/>
      <c r="E284" s="670"/>
      <c r="F284" s="670"/>
    </row>
    <row r="285" spans="1:9">
      <c r="C285" s="793"/>
      <c r="D285" s="1831" t="s">
        <v>215</v>
      </c>
      <c r="E285" s="1831"/>
      <c r="F285" s="1831"/>
    </row>
    <row r="286" spans="1:9" ht="15.75" customHeight="1">
      <c r="A286" s="795"/>
      <c r="B286" s="795"/>
      <c r="D286" s="1923" t="s">
        <v>1296</v>
      </c>
      <c r="E286" s="1923"/>
      <c r="F286" s="1923"/>
    </row>
    <row r="287" spans="1:9">
      <c r="E287" s="798"/>
      <c r="F287" s="798"/>
    </row>
    <row r="288" spans="1:9" ht="14.25">
      <c r="A288" s="795"/>
      <c r="B288" s="796" t="s">
        <v>2683</v>
      </c>
      <c r="D288" s="1876" t="s">
        <v>1297</v>
      </c>
      <c r="E288" s="1876"/>
      <c r="F288" s="1876"/>
      <c r="I288" s="1672" t="s">
        <v>2348</v>
      </c>
    </row>
    <row r="289" spans="1:9" ht="14.25">
      <c r="A289" s="795"/>
      <c r="B289" s="795"/>
      <c r="D289" s="1876"/>
      <c r="E289" s="1876"/>
      <c r="F289" s="1876"/>
    </row>
    <row r="290" spans="1:9">
      <c r="D290" s="798"/>
      <c r="E290" s="798"/>
      <c r="F290" s="798"/>
    </row>
    <row r="291" spans="1:9" ht="14.25">
      <c r="A291" s="795"/>
      <c r="B291" s="796" t="s">
        <v>2666</v>
      </c>
      <c r="D291" s="1912" t="s">
        <v>1298</v>
      </c>
      <c r="E291" s="1912"/>
      <c r="F291" s="1912"/>
      <c r="I291" s="1672" t="s">
        <v>2348</v>
      </c>
    </row>
    <row r="292" spans="1:9" ht="14.25">
      <c r="A292" s="795"/>
      <c r="B292" s="795"/>
      <c r="D292" s="1912"/>
      <c r="E292" s="1912"/>
      <c r="F292" s="1912"/>
    </row>
    <row r="293" spans="1:9" ht="14.25">
      <c r="A293" s="795"/>
      <c r="B293" s="795"/>
      <c r="D293" s="1912"/>
      <c r="E293" s="1912"/>
      <c r="F293" s="1912"/>
    </row>
    <row r="294" spans="1:9">
      <c r="D294" s="798"/>
      <c r="E294" s="798"/>
      <c r="F294" s="798"/>
    </row>
    <row r="295" spans="1:9" ht="14.25">
      <c r="A295" s="795"/>
      <c r="B295" s="796" t="s">
        <v>2683</v>
      </c>
      <c r="D295" s="1876" t="s">
        <v>1299</v>
      </c>
      <c r="E295" s="1876"/>
      <c r="F295" s="1876"/>
      <c r="I295" s="1672" t="s">
        <v>2348</v>
      </c>
    </row>
    <row r="296" spans="1:9" ht="14.25">
      <c r="A296" s="795"/>
      <c r="B296" s="795"/>
      <c r="D296" s="1876"/>
      <c r="E296" s="1876"/>
      <c r="F296" s="1876"/>
    </row>
    <row r="297" spans="1:9">
      <c r="A297" s="814"/>
      <c r="B297" s="814"/>
      <c r="E297" s="798"/>
      <c r="F297" s="798"/>
    </row>
    <row r="298" spans="1:9">
      <c r="A298" s="1841" t="s">
        <v>1163</v>
      </c>
      <c r="B298" s="1841"/>
      <c r="C298" s="1841"/>
      <c r="D298" s="1841"/>
      <c r="E298" s="1841"/>
      <c r="F298" s="1841"/>
      <c r="G298" s="1841"/>
      <c r="H298" s="1747"/>
      <c r="I298" s="1748"/>
    </row>
    <row r="299" spans="1:9">
      <c r="A299" s="814"/>
      <c r="B299" s="814"/>
      <c r="D299" s="798"/>
      <c r="E299" s="798"/>
      <c r="F299" s="798"/>
    </row>
    <row r="300" spans="1:9">
      <c r="C300" s="814"/>
      <c r="D300" s="1831" t="s">
        <v>719</v>
      </c>
      <c r="E300" s="1831"/>
      <c r="F300" s="1831"/>
    </row>
    <row r="301" spans="1:9">
      <c r="C301" s="814"/>
      <c r="D301" s="1881" t="s">
        <v>1300</v>
      </c>
      <c r="E301" s="1881"/>
      <c r="F301" s="1881"/>
    </row>
    <row r="302" spans="1:9">
      <c r="C302" s="814"/>
      <c r="D302" s="821"/>
    </row>
    <row r="303" spans="1:9">
      <c r="A303" s="799"/>
      <c r="B303" s="796" t="s">
        <v>2666</v>
      </c>
      <c r="D303" s="1881" t="s">
        <v>1301</v>
      </c>
      <c r="E303" s="1881"/>
      <c r="F303" s="1881"/>
      <c r="I303" s="1672" t="s">
        <v>2349</v>
      </c>
    </row>
    <row r="304" spans="1:9" s="789" customFormat="1" ht="14.25">
      <c r="A304" s="803"/>
      <c r="B304" s="803"/>
      <c r="C304" s="799"/>
      <c r="D304" s="822"/>
      <c r="E304" s="823"/>
      <c r="F304" s="823"/>
      <c r="G304" s="800"/>
      <c r="I304" s="1731"/>
    </row>
    <row r="305" spans="1:9" s="789" customFormat="1" ht="13.7" customHeight="1">
      <c r="A305" s="799"/>
      <c r="B305" s="796" t="s">
        <v>2683</v>
      </c>
      <c r="C305" s="799"/>
      <c r="D305" s="1918" t="s">
        <v>1425</v>
      </c>
      <c r="E305" s="1918"/>
      <c r="F305" s="1918"/>
      <c r="G305" s="800"/>
      <c r="I305" s="1731" t="s">
        <v>2349</v>
      </c>
    </row>
    <row r="306" spans="1:9" s="789" customFormat="1" ht="14.25">
      <c r="A306" s="803"/>
      <c r="B306" s="803"/>
      <c r="C306" s="799"/>
      <c r="D306" s="1918"/>
      <c r="E306" s="1918"/>
      <c r="F306" s="1918"/>
      <c r="G306" s="800"/>
      <c r="I306" s="1731"/>
    </row>
    <row r="307" spans="1:9" s="789" customFormat="1" ht="14.25">
      <c r="A307" s="803"/>
      <c r="B307" s="803"/>
      <c r="C307" s="799"/>
      <c r="D307" s="1918"/>
      <c r="E307" s="1918"/>
      <c r="F307" s="1918"/>
      <c r="G307" s="800"/>
      <c r="I307" s="1731"/>
    </row>
    <row r="308" spans="1:9" s="789" customFormat="1" ht="14.25">
      <c r="A308" s="803"/>
      <c r="B308" s="803"/>
      <c r="C308" s="799"/>
      <c r="D308" s="1918"/>
      <c r="E308" s="1918"/>
      <c r="F308" s="1918"/>
      <c r="G308" s="800"/>
      <c r="I308" s="1731"/>
    </row>
    <row r="309" spans="1:9" s="789" customFormat="1" ht="14.25">
      <c r="A309" s="803"/>
      <c r="B309" s="803"/>
      <c r="C309" s="799"/>
      <c r="D309" s="1918"/>
      <c r="E309" s="1918"/>
      <c r="F309" s="1918"/>
      <c r="G309" s="800"/>
      <c r="I309" s="1731"/>
    </row>
    <row r="310" spans="1:9" s="789" customFormat="1" ht="14.25">
      <c r="A310" s="803"/>
      <c r="B310" s="803"/>
      <c r="C310" s="799"/>
      <c r="D310" s="822"/>
      <c r="E310" s="823"/>
      <c r="F310" s="823"/>
      <c r="G310" s="800"/>
      <c r="I310" s="1731"/>
    </row>
    <row r="311" spans="1:9" s="789" customFormat="1" ht="13.7" customHeight="1">
      <c r="A311" s="799"/>
      <c r="B311" s="796" t="s">
        <v>2683</v>
      </c>
      <c r="C311" s="799"/>
      <c r="D311" s="1918" t="s">
        <v>1303</v>
      </c>
      <c r="E311" s="1918"/>
      <c r="F311" s="1918"/>
      <c r="G311" s="800"/>
      <c r="I311" s="1731" t="s">
        <v>2349</v>
      </c>
    </row>
    <row r="312" spans="1:9" s="789" customFormat="1">
      <c r="A312" s="799"/>
      <c r="B312" s="799"/>
      <c r="C312" s="799"/>
      <c r="D312" s="1918"/>
      <c r="E312" s="1918"/>
      <c r="F312" s="1918"/>
      <c r="G312" s="800"/>
      <c r="I312" s="1731"/>
    </row>
    <row r="313" spans="1:9" s="789" customFormat="1" ht="14.25">
      <c r="A313" s="803"/>
      <c r="B313" s="803"/>
      <c r="C313" s="799"/>
      <c r="D313" s="822"/>
      <c r="E313" s="823"/>
      <c r="F313" s="823"/>
      <c r="G313" s="800"/>
      <c r="I313" s="1731"/>
    </row>
    <row r="314" spans="1:9">
      <c r="A314" s="799"/>
      <c r="B314" s="796" t="s">
        <v>2683</v>
      </c>
      <c r="D314" s="1881" t="s">
        <v>1304</v>
      </c>
      <c r="E314" s="1881"/>
      <c r="F314" s="1881"/>
      <c r="I314" s="1672" t="s">
        <v>2335</v>
      </c>
    </row>
    <row r="315" spans="1:9">
      <c r="E315" s="798"/>
      <c r="F315" s="798"/>
    </row>
    <row r="316" spans="1:9" ht="14.25">
      <c r="A316" s="795"/>
      <c r="B316" s="796" t="s">
        <v>2666</v>
      </c>
      <c r="D316" s="1912" t="s">
        <v>1451</v>
      </c>
      <c r="E316" s="1912"/>
      <c r="F316" s="1912"/>
      <c r="I316" s="1672" t="s">
        <v>2350</v>
      </c>
    </row>
    <row r="317" spans="1:9" ht="14.25">
      <c r="A317" s="795"/>
      <c r="B317" s="795"/>
      <c r="D317" s="1912"/>
      <c r="E317" s="1912"/>
      <c r="F317" s="1912"/>
    </row>
    <row r="318" spans="1:9" ht="14.25">
      <c r="A318" s="795"/>
      <c r="B318" s="795"/>
      <c r="D318" s="1912"/>
      <c r="E318" s="1912"/>
      <c r="F318" s="1912"/>
    </row>
    <row r="319" spans="1:9" ht="14.25">
      <c r="A319" s="795"/>
      <c r="B319" s="795"/>
      <c r="D319" s="1912"/>
      <c r="E319" s="1912"/>
      <c r="F319" s="1912"/>
    </row>
    <row r="320" spans="1:9" ht="14.25">
      <c r="A320" s="795"/>
      <c r="B320" s="795"/>
      <c r="D320" s="1912"/>
      <c r="E320" s="1912"/>
      <c r="F320" s="1912"/>
    </row>
    <row r="321" spans="1:9" ht="14.25">
      <c r="A321" s="795"/>
      <c r="B321" s="795"/>
      <c r="D321" s="1912"/>
      <c r="E321" s="1912"/>
      <c r="F321" s="1912"/>
    </row>
    <row r="322" spans="1:9" ht="14.25">
      <c r="A322" s="795"/>
      <c r="B322" s="795"/>
      <c r="D322" s="1912"/>
      <c r="E322" s="1912"/>
      <c r="F322" s="1912"/>
    </row>
    <row r="323" spans="1:9" ht="14.25">
      <c r="A323" s="795"/>
      <c r="B323" s="795"/>
      <c r="D323" s="1912"/>
      <c r="E323" s="1912"/>
      <c r="F323" s="1912"/>
    </row>
    <row r="324" spans="1:9" ht="14.25">
      <c r="A324" s="795"/>
      <c r="B324" s="795"/>
      <c r="D324" s="1912"/>
      <c r="E324" s="1912"/>
      <c r="F324" s="1912"/>
    </row>
    <row r="325" spans="1:9" ht="14.25">
      <c r="A325" s="795"/>
      <c r="B325" s="795"/>
      <c r="D325" s="1912"/>
      <c r="E325" s="1912"/>
      <c r="F325" s="1912"/>
    </row>
    <row r="326" spans="1:9" ht="14.25">
      <c r="A326" s="795"/>
      <c r="B326" s="795"/>
      <c r="D326" s="1912"/>
      <c r="E326" s="1912"/>
      <c r="F326" s="1912"/>
    </row>
    <row r="327" spans="1:9" ht="14.25">
      <c r="A327" s="795"/>
      <c r="B327" s="795"/>
      <c r="D327" s="1912"/>
      <c r="E327" s="1912"/>
      <c r="F327" s="1912"/>
    </row>
    <row r="328" spans="1:9" ht="14.25">
      <c r="A328" s="795"/>
      <c r="B328" s="795"/>
      <c r="D328" s="1912"/>
      <c r="E328" s="1912"/>
      <c r="F328" s="1912"/>
    </row>
    <row r="329" spans="1:9" ht="14.25">
      <c r="A329" s="795"/>
      <c r="B329" s="795"/>
      <c r="D329" s="1912"/>
      <c r="E329" s="1912"/>
      <c r="F329" s="1912"/>
    </row>
    <row r="330" spans="1:9" ht="14.25">
      <c r="A330" s="795"/>
      <c r="B330" s="795"/>
      <c r="D330" s="1912"/>
      <c r="E330" s="1912"/>
      <c r="F330" s="1912"/>
    </row>
    <row r="331" spans="1:9">
      <c r="D331" s="798"/>
      <c r="E331" s="798"/>
      <c r="F331" s="798"/>
    </row>
    <row r="332" spans="1:9" ht="14.25">
      <c r="A332" s="795"/>
      <c r="B332" s="796" t="s">
        <v>2683</v>
      </c>
      <c r="D332" s="1912" t="s">
        <v>1306</v>
      </c>
      <c r="E332" s="1912"/>
      <c r="F332" s="1912"/>
      <c r="I332" s="1672" t="s">
        <v>2350</v>
      </c>
    </row>
    <row r="333" spans="1:9">
      <c r="D333" s="1912"/>
      <c r="E333" s="1912"/>
      <c r="F333" s="1912"/>
    </row>
    <row r="334" spans="1:9">
      <c r="D334" s="1912"/>
      <c r="E334" s="1912"/>
      <c r="F334" s="1912"/>
    </row>
    <row r="335" spans="1:9">
      <c r="D335" s="1912"/>
      <c r="E335" s="1912"/>
      <c r="F335" s="1912"/>
    </row>
    <row r="336" spans="1:9">
      <c r="D336" s="1912"/>
      <c r="E336" s="1912"/>
      <c r="F336" s="1912"/>
    </row>
    <row r="337" spans="1:9">
      <c r="D337" s="1912"/>
      <c r="E337" s="1912"/>
      <c r="F337" s="1912"/>
    </row>
    <row r="338" spans="1:9">
      <c r="D338" s="1912"/>
      <c r="E338" s="1912"/>
      <c r="F338" s="1912"/>
    </row>
    <row r="339" spans="1:9">
      <c r="D339" s="1912"/>
      <c r="E339" s="1912"/>
      <c r="F339" s="1912"/>
    </row>
    <row r="340" spans="1:9">
      <c r="D340" s="1912"/>
      <c r="E340" s="1912"/>
      <c r="F340" s="1912"/>
    </row>
    <row r="341" spans="1:9">
      <c r="D341" s="798"/>
      <c r="E341" s="798"/>
      <c r="F341" s="798"/>
    </row>
    <row r="342" spans="1:9" ht="14.25" customHeight="1">
      <c r="A342" s="795"/>
      <c r="B342" s="796" t="s">
        <v>2666</v>
      </c>
      <c r="D342" s="1876" t="s">
        <v>2491</v>
      </c>
      <c r="E342" s="1876"/>
      <c r="F342" s="1876"/>
      <c r="I342" s="1672" t="s">
        <v>2387</v>
      </c>
    </row>
    <row r="343" spans="1:9">
      <c r="D343" s="1876"/>
      <c r="E343" s="1876"/>
      <c r="F343" s="1876"/>
      <c r="G343" s="788"/>
    </row>
    <row r="344" spans="1:9">
      <c r="D344" s="1876"/>
      <c r="E344" s="1876"/>
      <c r="F344" s="1876"/>
      <c r="G344" s="788"/>
    </row>
    <row r="345" spans="1:9">
      <c r="D345" s="1876"/>
      <c r="E345" s="1876"/>
      <c r="F345" s="1876"/>
      <c r="G345" s="788"/>
    </row>
    <row r="346" spans="1:9">
      <c r="D346" s="1803" t="s">
        <v>2490</v>
      </c>
      <c r="E346" s="876"/>
      <c r="F346" s="876"/>
      <c r="G346" s="788"/>
    </row>
    <row r="347" spans="1:9">
      <c r="D347" s="876"/>
      <c r="E347" s="1629" t="s">
        <v>2487</v>
      </c>
      <c r="G347" s="1629"/>
    </row>
    <row r="348" spans="1:9" s="1670" customFormat="1">
      <c r="A348" s="786"/>
      <c r="B348" s="786"/>
      <c r="C348" s="786"/>
      <c r="D348" s="1721"/>
      <c r="E348" s="1721"/>
      <c r="F348" s="1721"/>
      <c r="I348" s="1672"/>
    </row>
    <row r="349" spans="1:9" ht="13.5" thickBot="1">
      <c r="A349" s="1722"/>
      <c r="B349" s="1722"/>
      <c r="C349" s="1722"/>
      <c r="D349" s="1943" t="s">
        <v>1059</v>
      </c>
      <c r="E349" s="1943"/>
      <c r="F349" s="1943"/>
      <c r="G349" s="1745"/>
      <c r="H349" s="1745"/>
      <c r="I349" s="1746"/>
    </row>
    <row r="350" spans="1:9" ht="13.5" thickTop="1">
      <c r="D350" s="1919" t="s">
        <v>1308</v>
      </c>
      <c r="E350" s="1919"/>
      <c r="F350" s="1919"/>
      <c r="G350" s="788"/>
    </row>
    <row r="351" spans="1:9" s="1670" customFormat="1">
      <c r="A351" s="786"/>
      <c r="B351" s="786"/>
      <c r="C351" s="786"/>
      <c r="D351" s="1739"/>
      <c r="E351" s="1739"/>
      <c r="F351" s="1739"/>
      <c r="I351" s="1672"/>
    </row>
    <row r="352" spans="1:9">
      <c r="A352" s="812"/>
      <c r="B352" s="812"/>
      <c r="C352" s="812"/>
      <c r="D352" s="784"/>
      <c r="E352" s="784"/>
      <c r="F352" s="798"/>
      <c r="G352" s="788"/>
      <c r="I352" s="1672" t="s">
        <v>2351</v>
      </c>
    </row>
    <row r="353" spans="1:9" ht="14.25">
      <c r="A353" s="795"/>
      <c r="B353" s="796" t="s">
        <v>2683</v>
      </c>
      <c r="C353" s="827"/>
      <c r="D353" s="1881" t="s">
        <v>2489</v>
      </c>
      <c r="E353" s="1881"/>
      <c r="F353" s="1881"/>
      <c r="I353" s="1909" t="s">
        <v>2402</v>
      </c>
    </row>
    <row r="354" spans="1:9" ht="12.75" customHeight="1">
      <c r="D354" s="1805"/>
      <c r="E354" s="1629" t="s">
        <v>2488</v>
      </c>
      <c r="F354" s="1805"/>
      <c r="I354" s="1910"/>
    </row>
    <row r="355" spans="1:9">
      <c r="D355" s="1912" t="s">
        <v>1449</v>
      </c>
      <c r="E355" s="1912"/>
      <c r="F355" s="1912"/>
      <c r="I355" s="1910"/>
    </row>
    <row r="356" spans="1:9">
      <c r="D356" s="1912"/>
      <c r="E356" s="1912"/>
      <c r="F356" s="1912"/>
      <c r="I356" s="1910"/>
    </row>
    <row r="357" spans="1:9">
      <c r="D357" s="1912"/>
      <c r="E357" s="1912"/>
      <c r="F357" s="1912"/>
      <c r="I357" s="1911"/>
    </row>
    <row r="358" spans="1:9" ht="14.25">
      <c r="A358" s="795"/>
      <c r="B358" s="796" t="s">
        <v>2683</v>
      </c>
      <c r="C358" s="812"/>
      <c r="D358" s="1888" t="s">
        <v>1309</v>
      </c>
      <c r="E358" s="1888"/>
      <c r="F358" s="1888"/>
      <c r="G358" s="788"/>
      <c r="I358" s="617"/>
    </row>
    <row r="359" spans="1:9">
      <c r="A359" s="812"/>
      <c r="B359" s="812"/>
      <c r="C359" s="812"/>
      <c r="D359" s="784"/>
      <c r="E359" s="784"/>
      <c r="F359" s="798"/>
      <c r="G359" s="788"/>
    </row>
    <row r="360" spans="1:9">
      <c r="A360" s="812"/>
      <c r="B360" s="796" t="s">
        <v>2683</v>
      </c>
      <c r="C360" s="812"/>
      <c r="D360" s="1872" t="s">
        <v>1428</v>
      </c>
      <c r="E360" s="1872"/>
      <c r="F360" s="1872"/>
      <c r="G360" s="788"/>
    </row>
    <row r="361" spans="1:9">
      <c r="A361" s="812"/>
      <c r="B361" s="812"/>
      <c r="C361" s="812"/>
      <c r="D361" s="1872"/>
      <c r="E361" s="1872"/>
      <c r="F361" s="1872"/>
      <c r="G361" s="788"/>
    </row>
    <row r="362" spans="1:9">
      <c r="A362" s="812"/>
      <c r="B362" s="812"/>
      <c r="C362" s="812"/>
      <c r="D362" s="1872"/>
      <c r="E362" s="1872"/>
      <c r="F362" s="1872"/>
      <c r="G362" s="788"/>
    </row>
    <row r="363" spans="1:9">
      <c r="A363" s="812"/>
      <c r="B363" s="812"/>
      <c r="C363" s="812"/>
      <c r="D363" s="1872"/>
      <c r="E363" s="1872"/>
      <c r="F363" s="1872"/>
      <c r="G363" s="788"/>
    </row>
    <row r="364" spans="1:9">
      <c r="A364" s="812"/>
      <c r="B364" s="812"/>
      <c r="C364" s="812"/>
      <c r="D364" s="1872"/>
      <c r="E364" s="1872"/>
      <c r="F364" s="1872"/>
      <c r="G364" s="788"/>
    </row>
    <row r="365" spans="1:9">
      <c r="A365" s="812"/>
      <c r="B365" s="812"/>
      <c r="C365" s="812"/>
      <c r="D365" s="1872"/>
      <c r="E365" s="1872"/>
      <c r="F365" s="1872"/>
      <c r="G365" s="788"/>
    </row>
    <row r="366" spans="1:9">
      <c r="A366" s="812"/>
      <c r="B366" s="812"/>
      <c r="C366" s="812"/>
      <c r="D366" s="1872"/>
      <c r="E366" s="1872"/>
      <c r="F366" s="1872"/>
      <c r="G366" s="788"/>
    </row>
    <row r="367" spans="1:9">
      <c r="A367" s="812"/>
      <c r="B367" s="812"/>
      <c r="C367" s="812"/>
      <c r="D367" s="1872"/>
      <c r="E367" s="1872"/>
      <c r="F367" s="1872"/>
      <c r="G367" s="788"/>
    </row>
    <row r="368" spans="1:9">
      <c r="A368" s="812"/>
      <c r="B368" s="812"/>
      <c r="C368" s="812"/>
      <c r="D368" s="1872"/>
      <c r="E368" s="1872"/>
      <c r="F368" s="1872"/>
      <c r="G368" s="788"/>
    </row>
    <row r="369" spans="1:9">
      <c r="A369" s="812"/>
      <c r="B369" s="812"/>
      <c r="C369" s="812"/>
      <c r="D369" s="1872"/>
      <c r="E369" s="1872"/>
      <c r="F369" s="1872"/>
      <c r="G369" s="788"/>
    </row>
    <row r="370" spans="1:9">
      <c r="A370" s="812"/>
      <c r="B370" s="812"/>
      <c r="C370" s="812"/>
      <c r="D370" s="1872"/>
      <c r="E370" s="1872"/>
      <c r="F370" s="1872"/>
      <c r="G370" s="788"/>
    </row>
    <row r="371" spans="1:9">
      <c r="A371" s="812"/>
      <c r="B371" s="812"/>
      <c r="C371" s="812"/>
      <c r="D371" s="1872"/>
      <c r="E371" s="1872"/>
      <c r="F371" s="1872"/>
      <c r="G371" s="788"/>
    </row>
    <row r="372" spans="1:9" s="1670" customFormat="1">
      <c r="A372" s="1675"/>
      <c r="B372" s="1675"/>
      <c r="C372" s="1675"/>
      <c r="D372" s="1677"/>
      <c r="E372" s="1677"/>
      <c r="F372" s="1677"/>
      <c r="I372" s="1672"/>
    </row>
    <row r="373" spans="1:9" ht="12.6" customHeight="1">
      <c r="A373" s="812"/>
      <c r="B373" s="796" t="s">
        <v>2683</v>
      </c>
      <c r="C373" s="812"/>
      <c r="D373" s="1915" t="s">
        <v>1429</v>
      </c>
      <c r="E373" s="1915"/>
      <c r="F373" s="1915"/>
      <c r="G373" s="788"/>
    </row>
    <row r="374" spans="1:9">
      <c r="A374" s="812"/>
      <c r="B374" s="812"/>
      <c r="C374" s="812"/>
      <c r="D374" s="1915"/>
      <c r="E374" s="1915"/>
      <c r="F374" s="1915"/>
      <c r="G374" s="788"/>
    </row>
    <row r="375" spans="1:9">
      <c r="A375" s="812"/>
      <c r="B375" s="812"/>
      <c r="C375" s="812"/>
      <c r="D375" s="1915"/>
      <c r="E375" s="1915"/>
      <c r="F375" s="1915"/>
      <c r="G375" s="788"/>
    </row>
    <row r="376" spans="1:9">
      <c r="A376" s="812"/>
      <c r="B376" s="812"/>
      <c r="C376" s="812"/>
      <c r="D376" s="1915"/>
      <c r="E376" s="1915"/>
      <c r="F376" s="1915"/>
      <c r="G376" s="788"/>
    </row>
    <row r="377" spans="1:9" s="1670" customFormat="1">
      <c r="A377" s="1675"/>
      <c r="B377" s="1675"/>
      <c r="C377" s="1675"/>
      <c r="D377" s="1676"/>
      <c r="E377" s="1676"/>
      <c r="F377" s="1676"/>
      <c r="I377" s="1672"/>
    </row>
    <row r="378" spans="1:9" s="1670" customFormat="1">
      <c r="A378" s="1675"/>
      <c r="B378" s="1673" t="s">
        <v>2683</v>
      </c>
      <c r="C378" s="1675"/>
      <c r="D378" s="1670" t="s">
        <v>2273</v>
      </c>
      <c r="E378" s="1676"/>
      <c r="F378" s="1676"/>
      <c r="I378" s="1672"/>
    </row>
    <row r="379" spans="1:9" s="1670" customFormat="1">
      <c r="A379" s="1675"/>
      <c r="B379" s="1675"/>
      <c r="C379" s="1675"/>
      <c r="D379" s="1670" t="s">
        <v>2274</v>
      </c>
      <c r="E379" s="1676"/>
      <c r="F379" s="1676"/>
      <c r="I379" s="1672"/>
    </row>
    <row r="380" spans="1:9" s="1670" customFormat="1">
      <c r="A380" s="1675"/>
      <c r="B380" s="1675"/>
      <c r="C380" s="1675"/>
      <c r="D380" s="1670" t="s">
        <v>2275</v>
      </c>
      <c r="E380" s="1676"/>
      <c r="F380" s="1676"/>
      <c r="I380" s="1672"/>
    </row>
    <row r="381" spans="1:9" s="1670" customFormat="1">
      <c r="A381" s="1675"/>
      <c r="B381" s="1675"/>
      <c r="C381" s="1675"/>
      <c r="D381" s="1670" t="s">
        <v>2276</v>
      </c>
      <c r="E381" s="1676"/>
      <c r="F381" s="1676"/>
      <c r="I381" s="1672"/>
    </row>
    <row r="382" spans="1:9" s="1670" customFormat="1">
      <c r="A382" s="1675"/>
      <c r="B382" s="1675"/>
      <c r="C382" s="1675"/>
      <c r="D382" s="1670" t="s">
        <v>2277</v>
      </c>
      <c r="E382" s="1676"/>
      <c r="F382" s="1676"/>
      <c r="I382" s="1672"/>
    </row>
    <row r="383" spans="1:9" s="1670" customFormat="1">
      <c r="A383" s="1675"/>
      <c r="B383" s="1675"/>
      <c r="C383" s="1675"/>
      <c r="D383" s="1670" t="s">
        <v>2278</v>
      </c>
      <c r="E383" s="1676"/>
      <c r="F383" s="1676"/>
      <c r="I383" s="1672"/>
    </row>
    <row r="384" spans="1:9">
      <c r="A384" s="812"/>
      <c r="B384" s="812"/>
      <c r="C384" s="812"/>
      <c r="D384" s="788"/>
      <c r="E384" s="784"/>
      <c r="F384" s="798"/>
      <c r="G384" s="788"/>
    </row>
    <row r="385" spans="1:7" ht="14.25">
      <c r="A385" s="795"/>
      <c r="B385" s="796" t="s">
        <v>2683</v>
      </c>
      <c r="C385" s="812"/>
      <c r="D385" s="1891" t="s">
        <v>1311</v>
      </c>
      <c r="E385" s="1891"/>
      <c r="F385" s="1891"/>
      <c r="G385" s="788"/>
    </row>
    <row r="386" spans="1:7">
      <c r="A386" s="812"/>
      <c r="B386" s="812"/>
      <c r="C386" s="812"/>
      <c r="D386" s="1891"/>
      <c r="E386" s="1891"/>
      <c r="F386" s="1891"/>
      <c r="G386" s="788"/>
    </row>
    <row r="387" spans="1:7">
      <c r="A387" s="812"/>
      <c r="B387" s="812"/>
      <c r="C387" s="812"/>
      <c r="D387" s="1891"/>
      <c r="E387" s="1891"/>
      <c r="F387" s="1891"/>
      <c r="G387" s="788"/>
    </row>
    <row r="388" spans="1:7">
      <c r="A388" s="812"/>
      <c r="B388" s="812"/>
      <c r="C388" s="812"/>
      <c r="D388" s="1891"/>
      <c r="E388" s="1891"/>
      <c r="F388" s="1891"/>
      <c r="G388" s="788"/>
    </row>
    <row r="389" spans="1:7">
      <c r="A389" s="812"/>
      <c r="B389" s="812"/>
      <c r="C389" s="812"/>
      <c r="D389" s="824"/>
      <c r="E389" s="784"/>
      <c r="F389" s="798"/>
      <c r="G389" s="788"/>
    </row>
    <row r="390" spans="1:7">
      <c r="A390" s="812"/>
      <c r="B390" s="812"/>
      <c r="C390" s="812"/>
      <c r="D390" s="1891" t="s">
        <v>1312</v>
      </c>
      <c r="E390" s="1891"/>
      <c r="F390" s="1891"/>
      <c r="G390" s="788"/>
    </row>
    <row r="391" spans="1:7">
      <c r="A391" s="812"/>
      <c r="B391" s="812"/>
      <c r="C391" s="812"/>
      <c r="D391" s="1891"/>
      <c r="E391" s="1891"/>
      <c r="F391" s="1891"/>
      <c r="G391" s="788"/>
    </row>
    <row r="392" spans="1:7">
      <c r="A392" s="812"/>
      <c r="B392" s="812"/>
      <c r="C392" s="812"/>
      <c r="D392" s="1891"/>
      <c r="E392" s="1891"/>
      <c r="F392" s="1891"/>
      <c r="G392" s="788"/>
    </row>
    <row r="393" spans="1:7">
      <c r="A393" s="812"/>
      <c r="B393" s="812"/>
      <c r="C393" s="812"/>
      <c r="D393" s="1891"/>
      <c r="E393" s="1891"/>
      <c r="F393" s="1891"/>
      <c r="G393" s="788"/>
    </row>
    <row r="394" spans="1:7" ht="18" customHeight="1">
      <c r="A394" s="812"/>
      <c r="B394" s="812"/>
      <c r="C394" s="812"/>
      <c r="D394" s="1891"/>
      <c r="E394" s="1891"/>
      <c r="F394" s="1891"/>
      <c r="G394" s="788"/>
    </row>
    <row r="395" spans="1:7">
      <c r="A395" s="812"/>
      <c r="B395" s="812"/>
      <c r="C395" s="812"/>
      <c r="D395" s="1891"/>
      <c r="E395" s="1891"/>
      <c r="F395" s="1891"/>
      <c r="G395" s="788"/>
    </row>
    <row r="396" spans="1:7">
      <c r="A396" s="812"/>
      <c r="B396" s="812"/>
      <c r="C396" s="812"/>
      <c r="D396" s="1891"/>
      <c r="E396" s="1891"/>
      <c r="F396" s="1891"/>
      <c r="G396" s="788"/>
    </row>
    <row r="397" spans="1:7">
      <c r="A397" s="812"/>
      <c r="B397" s="812"/>
      <c r="C397" s="812"/>
      <c r="D397" s="1891"/>
      <c r="E397" s="1891"/>
      <c r="F397" s="1891"/>
      <c r="G397" s="788"/>
    </row>
    <row r="398" spans="1:7" ht="8.25" customHeight="1">
      <c r="A398" s="812"/>
      <c r="B398" s="812"/>
      <c r="C398" s="812"/>
      <c r="D398" s="1891"/>
      <c r="E398" s="1891"/>
      <c r="F398" s="1891"/>
      <c r="G398" s="788"/>
    </row>
    <row r="399" spans="1:7" ht="13.7" customHeight="1">
      <c r="A399" s="812"/>
      <c r="B399" s="812"/>
      <c r="C399" s="812"/>
      <c r="D399" s="1884" t="s">
        <v>1313</v>
      </c>
      <c r="E399" s="1884"/>
      <c r="F399" s="1884"/>
      <c r="G399" s="788"/>
    </row>
    <row r="400" spans="1:7">
      <c r="A400" s="812"/>
      <c r="B400" s="812"/>
      <c r="C400" s="812"/>
      <c r="D400" s="1884"/>
      <c r="E400" s="1884"/>
      <c r="F400" s="1884"/>
      <c r="G400" s="788"/>
    </row>
    <row r="401" spans="1:7">
      <c r="A401" s="812"/>
      <c r="B401" s="812"/>
      <c r="C401" s="812"/>
      <c r="D401" s="1884"/>
      <c r="E401" s="1884"/>
      <c r="F401" s="1884"/>
      <c r="G401" s="788"/>
    </row>
    <row r="402" spans="1:7">
      <c r="A402" s="812"/>
      <c r="B402" s="812"/>
      <c r="C402" s="812"/>
      <c r="D402" s="1884"/>
      <c r="E402" s="1884"/>
      <c r="F402" s="1884"/>
      <c r="G402" s="788"/>
    </row>
    <row r="403" spans="1:7">
      <c r="A403" s="812"/>
      <c r="B403" s="812"/>
      <c r="C403" s="812"/>
      <c r="D403" s="1884"/>
      <c r="E403" s="1884"/>
      <c r="F403" s="1884"/>
      <c r="G403" s="788"/>
    </row>
    <row r="404" spans="1:7">
      <c r="A404" s="812"/>
      <c r="B404" s="812"/>
      <c r="C404" s="812"/>
      <c r="D404" s="1884"/>
      <c r="E404" s="1884"/>
      <c r="F404" s="1884"/>
      <c r="G404" s="788"/>
    </row>
    <row r="405" spans="1:7">
      <c r="A405" s="812"/>
      <c r="B405" s="812"/>
      <c r="C405" s="812"/>
      <c r="D405" s="1884"/>
      <c r="E405" s="1884"/>
      <c r="F405" s="1884"/>
      <c r="G405" s="788"/>
    </row>
    <row r="406" spans="1:7">
      <c r="A406" s="812"/>
      <c r="B406" s="812"/>
      <c r="C406" s="812"/>
      <c r="D406" s="1884"/>
      <c r="E406" s="1884"/>
      <c r="F406" s="1884"/>
      <c r="G406" s="788"/>
    </row>
    <row r="407" spans="1:7">
      <c r="A407" s="812"/>
      <c r="B407" s="812"/>
      <c r="C407" s="812"/>
      <c r="D407" s="1884"/>
      <c r="E407" s="1884"/>
      <c r="F407" s="1884"/>
      <c r="G407" s="788"/>
    </row>
    <row r="408" spans="1:7">
      <c r="A408" s="812"/>
      <c r="B408" s="812"/>
      <c r="C408" s="812"/>
      <c r="D408" s="1884"/>
      <c r="E408" s="1884"/>
      <c r="F408" s="1884"/>
      <c r="G408" s="788"/>
    </row>
    <row r="409" spans="1:7">
      <c r="A409" s="812"/>
      <c r="B409" s="812"/>
      <c r="C409" s="812"/>
      <c r="D409" s="1884"/>
      <c r="E409" s="1884"/>
      <c r="F409" s="1884"/>
      <c r="G409" s="788"/>
    </row>
    <row r="410" spans="1:7">
      <c r="A410" s="812"/>
      <c r="B410" s="812"/>
      <c r="C410" s="812"/>
      <c r="D410" s="1884"/>
      <c r="E410" s="1884"/>
      <c r="F410" s="1884"/>
      <c r="G410" s="788"/>
    </row>
    <row r="411" spans="1:7">
      <c r="A411" s="812"/>
      <c r="B411" s="812"/>
      <c r="C411" s="825"/>
      <c r="D411" s="1884"/>
      <c r="E411" s="1884"/>
      <c r="F411" s="1884"/>
      <c r="G411" s="788"/>
    </row>
    <row r="412" spans="1:7">
      <c r="A412" s="812"/>
      <c r="B412" s="812"/>
      <c r="C412" s="825"/>
      <c r="D412" s="1884"/>
      <c r="E412" s="1884"/>
      <c r="F412" s="1884"/>
      <c r="G412" s="788"/>
    </row>
    <row r="413" spans="1:7">
      <c r="A413" s="812"/>
      <c r="B413" s="812"/>
      <c r="C413" s="812"/>
      <c r="D413" s="1884"/>
      <c r="E413" s="1884"/>
      <c r="F413" s="1884"/>
      <c r="G413" s="788"/>
    </row>
    <row r="414" spans="1:7">
      <c r="A414" s="812"/>
      <c r="B414" s="812"/>
      <c r="C414" s="825"/>
      <c r="D414" s="1884"/>
      <c r="E414" s="1884"/>
      <c r="F414" s="1884"/>
      <c r="G414" s="788"/>
    </row>
    <row r="415" spans="1:7">
      <c r="A415" s="812"/>
      <c r="B415" s="812"/>
      <c r="C415" s="825"/>
      <c r="D415" s="1884"/>
      <c r="E415" s="1884"/>
      <c r="F415" s="1884"/>
      <c r="G415" s="788"/>
    </row>
    <row r="416" spans="1:7">
      <c r="A416" s="812"/>
      <c r="B416" s="812"/>
      <c r="C416" s="825"/>
      <c r="D416" s="1884"/>
      <c r="E416" s="1884"/>
      <c r="F416" s="1884"/>
      <c r="G416" s="788"/>
    </row>
    <row r="417" spans="1:7">
      <c r="A417" s="812"/>
      <c r="B417" s="812"/>
      <c r="C417" s="812"/>
      <c r="D417" s="824"/>
      <c r="E417" s="784"/>
      <c r="F417" s="798"/>
      <c r="G417" s="788"/>
    </row>
    <row r="418" spans="1:7">
      <c r="A418" s="812"/>
      <c r="B418" s="796" t="s">
        <v>2683</v>
      </c>
      <c r="C418" s="812"/>
      <c r="D418" s="1884" t="s">
        <v>1314</v>
      </c>
      <c r="E418" s="1884"/>
      <c r="F418" s="1884"/>
      <c r="G418" s="788"/>
    </row>
    <row r="419" spans="1:7">
      <c r="A419" s="812"/>
      <c r="B419" s="812"/>
      <c r="C419" s="812"/>
      <c r="D419" s="1884"/>
      <c r="E419" s="1884"/>
      <c r="F419" s="1884"/>
      <c r="G419" s="788"/>
    </row>
    <row r="420" spans="1:7">
      <c r="A420" s="812"/>
      <c r="B420" s="812"/>
      <c r="C420" s="812"/>
      <c r="D420" s="901"/>
      <c r="E420" s="901"/>
      <c r="F420" s="901"/>
      <c r="G420" s="788"/>
    </row>
    <row r="421" spans="1:7" ht="14.45" customHeight="1">
      <c r="A421" s="795"/>
      <c r="B421" s="796" t="s">
        <v>2683</v>
      </c>
      <c r="D421" s="1884" t="s">
        <v>2388</v>
      </c>
      <c r="E421" s="1884"/>
      <c r="F421" s="1884"/>
    </row>
    <row r="422" spans="1:7" ht="14.45" customHeight="1">
      <c r="A422" s="795"/>
      <c r="D422" s="1884"/>
      <c r="E422" s="1884"/>
      <c r="F422" s="1884"/>
    </row>
    <row r="423" spans="1:7" ht="14.45" customHeight="1">
      <c r="A423" s="795"/>
      <c r="D423" s="1884"/>
      <c r="E423" s="1884"/>
      <c r="F423" s="1884"/>
    </row>
    <row r="424" spans="1:7" ht="14.45" customHeight="1">
      <c r="A424" s="795"/>
      <c r="D424" s="1884"/>
      <c r="E424" s="1884"/>
      <c r="F424" s="1884"/>
    </row>
    <row r="425" spans="1:7" ht="14.45" customHeight="1">
      <c r="A425" s="795"/>
      <c r="D425" s="1884"/>
      <c r="E425" s="1884"/>
      <c r="F425" s="1884"/>
    </row>
    <row r="426" spans="1:7" ht="14.45" customHeight="1">
      <c r="A426" s="795"/>
      <c r="D426" s="876"/>
      <c r="E426" s="876"/>
      <c r="F426" s="876"/>
    </row>
    <row r="427" spans="1:7" ht="13.7" customHeight="1">
      <c r="A427" s="795"/>
      <c r="B427" s="796" t="s">
        <v>2683</v>
      </c>
      <c r="C427" s="812"/>
      <c r="D427" s="1872" t="s">
        <v>1452</v>
      </c>
      <c r="E427" s="1872"/>
      <c r="F427" s="1872"/>
      <c r="G427" s="788"/>
    </row>
    <row r="428" spans="1:7" ht="14.25">
      <c r="A428" s="826"/>
      <c r="B428" s="826"/>
      <c r="C428" s="812"/>
      <c r="D428" s="1872"/>
      <c r="E428" s="1872"/>
      <c r="F428" s="1872"/>
      <c r="G428" s="788"/>
    </row>
    <row r="429" spans="1:7" ht="14.25">
      <c r="A429" s="826"/>
      <c r="B429" s="826"/>
      <c r="C429" s="812"/>
      <c r="D429" s="1872"/>
      <c r="E429" s="1872"/>
      <c r="F429" s="1872"/>
      <c r="G429" s="788"/>
    </row>
    <row r="430" spans="1:7" ht="14.25">
      <c r="A430" s="826"/>
      <c r="B430" s="826"/>
      <c r="C430" s="812"/>
      <c r="D430" s="1872"/>
      <c r="E430" s="1872"/>
      <c r="F430" s="1872"/>
      <c r="G430" s="788"/>
    </row>
    <row r="431" spans="1:7" ht="15.75" customHeight="1">
      <c r="A431" s="826"/>
      <c r="B431" s="826"/>
      <c r="C431" s="812"/>
      <c r="D431" s="1921" t="s">
        <v>1499</v>
      </c>
      <c r="E431" s="1872"/>
      <c r="F431" s="1872"/>
      <c r="G431" s="788"/>
    </row>
    <row r="432" spans="1:7">
      <c r="D432" s="798"/>
      <c r="E432" s="798"/>
      <c r="F432" s="798"/>
      <c r="G432" s="788"/>
    </row>
    <row r="433" spans="1:7" ht="14.25">
      <c r="A433" s="795"/>
      <c r="B433" s="796" t="s">
        <v>2683</v>
      </c>
      <c r="C433" s="827"/>
      <c r="D433" s="1876" t="s">
        <v>1316</v>
      </c>
      <c r="E433" s="1876"/>
      <c r="F433" s="1876"/>
      <c r="G433" s="788"/>
    </row>
    <row r="434" spans="1:7" ht="14.25">
      <c r="A434" s="795"/>
      <c r="B434" s="795"/>
      <c r="D434" s="1876"/>
      <c r="E434" s="1876"/>
      <c r="F434" s="1876"/>
      <c r="G434" s="788"/>
    </row>
    <row r="435" spans="1:7">
      <c r="D435" s="1876"/>
      <c r="E435" s="1876"/>
      <c r="F435" s="1876"/>
      <c r="G435" s="788"/>
    </row>
    <row r="436" spans="1:7">
      <c r="D436" s="1876"/>
      <c r="E436" s="1876"/>
      <c r="F436" s="1876"/>
      <c r="G436" s="788"/>
    </row>
    <row r="437" spans="1:7">
      <c r="D437" s="1876"/>
      <c r="E437" s="1876"/>
      <c r="F437" s="1876"/>
      <c r="G437" s="788"/>
    </row>
    <row r="438" spans="1:7">
      <c r="D438" s="1876"/>
      <c r="E438" s="1876"/>
      <c r="F438" s="1876"/>
      <c r="G438" s="788"/>
    </row>
    <row r="439" spans="1:7">
      <c r="D439" s="1876"/>
      <c r="E439" s="1876"/>
      <c r="F439" s="1876"/>
      <c r="G439" s="788"/>
    </row>
    <row r="440" spans="1:7">
      <c r="D440" s="1876"/>
      <c r="E440" s="1876"/>
      <c r="F440" s="1876"/>
      <c r="G440" s="788"/>
    </row>
    <row r="441" spans="1:7">
      <c r="D441" s="1876"/>
      <c r="E441" s="1876"/>
      <c r="F441" s="1876"/>
      <c r="G441" s="788"/>
    </row>
    <row r="442" spans="1:7">
      <c r="D442" s="1876"/>
      <c r="E442" s="1876"/>
      <c r="F442" s="1876"/>
      <c r="G442" s="788"/>
    </row>
    <row r="443" spans="1:7">
      <c r="D443" s="1876"/>
      <c r="E443" s="1876"/>
      <c r="F443" s="1876"/>
      <c r="G443" s="788"/>
    </row>
    <row r="444" spans="1:7">
      <c r="D444" s="1876"/>
      <c r="E444" s="1876"/>
      <c r="F444" s="1876"/>
      <c r="G444" s="788"/>
    </row>
    <row r="445" spans="1:7">
      <c r="D445" s="1876"/>
      <c r="E445" s="1876"/>
      <c r="F445" s="1876"/>
      <c r="G445" s="788"/>
    </row>
    <row r="446" spans="1:7">
      <c r="A446" s="788"/>
      <c r="B446" s="788"/>
      <c r="C446" s="788"/>
      <c r="D446" s="1876"/>
      <c r="E446" s="1876"/>
      <c r="F446" s="1876"/>
      <c r="G446" s="788"/>
    </row>
    <row r="447" spans="1:7">
      <c r="A447" s="788"/>
      <c r="B447" s="788"/>
      <c r="C447" s="788"/>
      <c r="D447" s="1876"/>
      <c r="E447" s="1876"/>
      <c r="F447" s="1876"/>
      <c r="G447" s="788"/>
    </row>
    <row r="448" spans="1:7">
      <c r="A448" s="788"/>
      <c r="B448" s="788"/>
      <c r="C448" s="788"/>
      <c r="D448" s="1876"/>
      <c r="E448" s="1876"/>
      <c r="F448" s="1876"/>
      <c r="G448" s="788"/>
    </row>
    <row r="449" spans="1:9">
      <c r="A449" s="788"/>
      <c r="B449" s="788"/>
      <c r="C449" s="788"/>
      <c r="D449" s="1876"/>
      <c r="E449" s="1876"/>
      <c r="F449" s="1876"/>
      <c r="G449" s="788"/>
    </row>
    <row r="450" spans="1:9">
      <c r="A450" s="788"/>
      <c r="B450" s="788"/>
      <c r="C450" s="788"/>
      <c r="D450" s="1876"/>
      <c r="E450" s="1876"/>
      <c r="F450" s="1876"/>
      <c r="G450" s="788"/>
    </row>
    <row r="451" spans="1:9">
      <c r="A451" s="788"/>
      <c r="B451" s="788"/>
      <c r="C451" s="788"/>
      <c r="D451" s="1876"/>
      <c r="E451" s="1876"/>
      <c r="F451" s="1876"/>
      <c r="G451" s="788"/>
    </row>
    <row r="452" spans="1:9">
      <c r="A452" s="788"/>
      <c r="B452" s="788"/>
      <c r="C452" s="788"/>
      <c r="D452" s="1876"/>
      <c r="E452" s="1876"/>
      <c r="F452" s="1876"/>
      <c r="G452" s="788"/>
    </row>
    <row r="453" spans="1:9">
      <c r="A453" s="788"/>
      <c r="B453" s="788"/>
      <c r="C453" s="788"/>
      <c r="D453" s="1876"/>
      <c r="E453" s="1876"/>
      <c r="F453" s="1876"/>
      <c r="G453" s="788"/>
    </row>
    <row r="454" spans="1:9">
      <c r="A454" s="788"/>
      <c r="B454" s="788"/>
      <c r="C454" s="788"/>
      <c r="D454" s="1876"/>
      <c r="E454" s="1876"/>
      <c r="F454" s="1876"/>
      <c r="G454" s="788"/>
    </row>
    <row r="455" spans="1:9">
      <c r="A455" s="788"/>
      <c r="B455" s="788"/>
      <c r="C455" s="788"/>
      <c r="D455" s="1876"/>
      <c r="E455" s="1876"/>
      <c r="F455" s="1876"/>
      <c r="G455" s="788"/>
    </row>
    <row r="456" spans="1:9">
      <c r="A456" s="788"/>
      <c r="B456" s="788"/>
      <c r="C456" s="788"/>
      <c r="D456" s="1876"/>
      <c r="E456" s="1876"/>
      <c r="F456" s="1876"/>
      <c r="G456" s="788"/>
    </row>
    <row r="457" spans="1:9">
      <c r="A457" s="788"/>
      <c r="B457" s="788"/>
      <c r="C457" s="788"/>
      <c r="D457" s="1876"/>
      <c r="E457" s="1876"/>
      <c r="F457" s="1876"/>
      <c r="G457" s="788"/>
    </row>
    <row r="458" spans="1:9">
      <c r="A458" s="788"/>
      <c r="B458" s="788"/>
      <c r="C458" s="788"/>
      <c r="D458" s="1876"/>
      <c r="E458" s="1876"/>
      <c r="F458" s="1876"/>
      <c r="G458" s="788"/>
    </row>
    <row r="459" spans="1:9">
      <c r="A459" s="788"/>
      <c r="B459" s="788"/>
      <c r="C459" s="788"/>
      <c r="D459" s="1876"/>
      <c r="E459" s="1876"/>
      <c r="F459" s="1876"/>
      <c r="G459" s="788"/>
    </row>
    <row r="460" spans="1:9">
      <c r="A460" s="788"/>
      <c r="B460" s="788"/>
      <c r="C460" s="788"/>
      <c r="D460" s="1876"/>
      <c r="E460" s="1876"/>
      <c r="F460" s="1876"/>
      <c r="G460" s="788"/>
    </row>
    <row r="461" spans="1:9">
      <c r="A461" s="788"/>
      <c r="B461" s="788"/>
      <c r="C461" s="788"/>
      <c r="D461" s="1876"/>
      <c r="E461" s="1876"/>
      <c r="F461" s="1876"/>
      <c r="G461" s="788"/>
    </row>
    <row r="462" spans="1:9" s="829" customFormat="1">
      <c r="A462" s="786"/>
      <c r="B462" s="786"/>
      <c r="C462" s="786"/>
      <c r="D462" s="1876"/>
      <c r="E462" s="1876"/>
      <c r="F462" s="1876"/>
      <c r="G462" s="828"/>
      <c r="I462" s="1734"/>
    </row>
    <row r="463" spans="1:9" s="829" customFormat="1" ht="40.700000000000003" customHeight="1">
      <c r="A463" s="786"/>
      <c r="B463" s="786"/>
      <c r="C463" s="786"/>
      <c r="D463" s="1876"/>
      <c r="E463" s="1876"/>
      <c r="F463" s="1876"/>
      <c r="G463" s="828"/>
      <c r="I463" s="1734"/>
    </row>
    <row r="464" spans="1:9">
      <c r="D464" s="798"/>
      <c r="E464" s="798"/>
      <c r="F464" s="798"/>
      <c r="G464" s="788"/>
    </row>
    <row r="465" spans="1:7" ht="14.25">
      <c r="A465" s="795"/>
      <c r="B465" s="796" t="s">
        <v>2683</v>
      </c>
      <c r="C465" s="827"/>
      <c r="D465" s="1876" t="s">
        <v>1319</v>
      </c>
      <c r="E465" s="1876"/>
      <c r="F465" s="1876"/>
      <c r="G465" s="788"/>
    </row>
    <row r="466" spans="1:7">
      <c r="D466" s="1876"/>
      <c r="E466" s="1876"/>
      <c r="F466" s="1876"/>
      <c r="G466" s="788"/>
    </row>
    <row r="467" spans="1:7">
      <c r="D467" s="1876"/>
      <c r="E467" s="1876"/>
      <c r="F467" s="1876"/>
      <c r="G467" s="788"/>
    </row>
    <row r="468" spans="1:7">
      <c r="D468" s="782"/>
      <c r="E468" s="782"/>
      <c r="F468" s="782"/>
      <c r="G468" s="788"/>
    </row>
    <row r="469" spans="1:7" ht="14.25">
      <c r="B469" s="796" t="s">
        <v>2683</v>
      </c>
      <c r="C469" s="795"/>
      <c r="D469" s="1912" t="s">
        <v>1398</v>
      </c>
      <c r="E469" s="1912"/>
      <c r="F469" s="1912"/>
      <c r="G469" s="788"/>
    </row>
    <row r="470" spans="1:7">
      <c r="D470" s="1912"/>
      <c r="E470" s="1912"/>
      <c r="F470" s="1912"/>
      <c r="G470" s="788"/>
    </row>
    <row r="471" spans="1:7">
      <c r="D471" s="798"/>
      <c r="E471" s="798"/>
      <c r="F471" s="798"/>
      <c r="G471" s="788"/>
    </row>
    <row r="472" spans="1:7" ht="14.25">
      <c r="B472" s="796" t="s">
        <v>2683</v>
      </c>
      <c r="C472" s="795"/>
      <c r="D472" s="1912" t="s">
        <v>1321</v>
      </c>
      <c r="E472" s="1912"/>
      <c r="F472" s="1912"/>
      <c r="G472" s="788"/>
    </row>
    <row r="473" spans="1:7">
      <c r="D473" s="1912"/>
      <c r="E473" s="1912"/>
      <c r="F473" s="1912"/>
      <c r="G473" s="788"/>
    </row>
    <row r="474" spans="1:7">
      <c r="D474" s="1912"/>
      <c r="E474" s="1912"/>
      <c r="F474" s="1912"/>
      <c r="G474" s="788"/>
    </row>
    <row r="475" spans="1:7">
      <c r="D475" s="1912"/>
      <c r="E475" s="1912"/>
      <c r="F475" s="1912"/>
      <c r="G475" s="788"/>
    </row>
    <row r="476" spans="1:7">
      <c r="B476" s="796" t="s">
        <v>2683</v>
      </c>
      <c r="D476" s="1912"/>
      <c r="E476" s="1912"/>
      <c r="F476" s="1912"/>
      <c r="G476" s="788"/>
    </row>
    <row r="477" spans="1:7">
      <c r="A477" s="788"/>
      <c r="B477" s="788"/>
      <c r="C477" s="788"/>
      <c r="D477" s="1912"/>
      <c r="E477" s="1912"/>
      <c r="F477" s="1912"/>
      <c r="G477" s="788"/>
    </row>
    <row r="478" spans="1:7">
      <c r="A478" s="788"/>
      <c r="C478" s="788"/>
      <c r="D478" s="1912"/>
      <c r="E478" s="1912"/>
      <c r="F478" s="1912"/>
      <c r="G478" s="788"/>
    </row>
    <row r="479" spans="1:7">
      <c r="A479" s="788"/>
      <c r="B479" s="796" t="s">
        <v>2683</v>
      </c>
      <c r="C479" s="788"/>
      <c r="D479" s="1912"/>
      <c r="E479" s="1912"/>
      <c r="F479" s="1912"/>
      <c r="G479" s="788"/>
    </row>
    <row r="480" spans="1:7">
      <c r="A480" s="788"/>
      <c r="B480" s="788"/>
      <c r="C480" s="788"/>
      <c r="D480" s="1912"/>
      <c r="E480" s="1912"/>
      <c r="F480" s="1912"/>
      <c r="G480" s="788"/>
    </row>
    <row r="481" spans="1:9">
      <c r="A481" s="788"/>
      <c r="C481" s="788"/>
      <c r="D481" s="1912"/>
      <c r="E481" s="1912"/>
      <c r="F481" s="1912"/>
      <c r="G481" s="788"/>
    </row>
    <row r="482" spans="1:9">
      <c r="A482" s="788"/>
      <c r="C482" s="788"/>
      <c r="D482" s="1912"/>
      <c r="E482" s="1912"/>
      <c r="F482" s="1912"/>
      <c r="G482" s="788"/>
    </row>
    <row r="483" spans="1:9">
      <c r="A483" s="788"/>
      <c r="C483" s="788"/>
      <c r="D483" s="1912"/>
      <c r="E483" s="1912"/>
      <c r="F483" s="1912"/>
      <c r="G483" s="788"/>
    </row>
    <row r="484" spans="1:9">
      <c r="A484" s="788"/>
      <c r="B484" s="796" t="s">
        <v>2683</v>
      </c>
      <c r="C484" s="788"/>
      <c r="D484" s="1912"/>
      <c r="E484" s="1912"/>
      <c r="F484" s="1912"/>
      <c r="G484" s="788"/>
    </row>
    <row r="485" spans="1:9">
      <c r="A485" s="788"/>
      <c r="C485" s="788"/>
      <c r="D485" s="1912"/>
      <c r="E485" s="1912"/>
      <c r="F485" s="1912"/>
      <c r="G485" s="788"/>
    </row>
    <row r="486" spans="1:9">
      <c r="A486" s="788"/>
      <c r="B486" s="796" t="s">
        <v>2683</v>
      </c>
      <c r="C486" s="788"/>
      <c r="D486" s="1912" t="s">
        <v>1322</v>
      </c>
      <c r="E486" s="1912"/>
      <c r="F486" s="1912"/>
      <c r="G486" s="788"/>
    </row>
    <row r="487" spans="1:9">
      <c r="A487" s="788"/>
      <c r="B487" s="788"/>
      <c r="C487" s="788"/>
      <c r="D487" s="1912"/>
      <c r="E487" s="1912"/>
      <c r="F487" s="1912"/>
      <c r="G487" s="788"/>
    </row>
    <row r="488" spans="1:9">
      <c r="A488" s="788"/>
      <c r="B488" s="788"/>
      <c r="C488" s="788"/>
      <c r="D488" s="1912"/>
      <c r="E488" s="1912"/>
      <c r="F488" s="1912"/>
      <c r="G488" s="788"/>
    </row>
    <row r="489" spans="1:9">
      <c r="A489" s="788"/>
      <c r="B489" s="788"/>
      <c r="C489" s="788"/>
      <c r="D489" s="1912"/>
      <c r="E489" s="1912"/>
      <c r="F489" s="1912"/>
      <c r="G489" s="788"/>
    </row>
    <row r="490" spans="1:9">
      <c r="D490" s="1912"/>
      <c r="E490" s="1912"/>
      <c r="F490" s="1912"/>
    </row>
    <row r="491" spans="1:9">
      <c r="D491" s="798"/>
      <c r="E491" s="798"/>
      <c r="F491" s="798"/>
    </row>
    <row r="492" spans="1:9">
      <c r="B492" s="796" t="s">
        <v>2683</v>
      </c>
      <c r="D492" s="1914" t="s">
        <v>1323</v>
      </c>
      <c r="E492" s="1914"/>
      <c r="F492" s="1914"/>
    </row>
    <row r="493" spans="1:9">
      <c r="A493" s="798"/>
      <c r="B493" s="798"/>
    </row>
    <row r="494" spans="1:9">
      <c r="A494" s="1841" t="s">
        <v>1164</v>
      </c>
      <c r="B494" s="1841"/>
      <c r="C494" s="1841"/>
      <c r="D494" s="1841"/>
      <c r="E494" s="1841"/>
      <c r="F494" s="1841"/>
      <c r="G494" s="1841"/>
      <c r="H494" s="1747"/>
      <c r="I494" s="1748"/>
    </row>
    <row r="495" spans="1:9">
      <c r="A495" s="798"/>
      <c r="B495" s="798"/>
    </row>
    <row r="496" spans="1:9">
      <c r="D496" s="1892" t="s">
        <v>947</v>
      </c>
      <c r="E496" s="1892"/>
      <c r="F496" s="1892"/>
    </row>
    <row r="497" spans="1:9" s="789" customFormat="1" ht="14.25">
      <c r="A497" s="803"/>
      <c r="B497" s="803"/>
      <c r="C497" s="799"/>
      <c r="D497" s="1893" t="s">
        <v>1324</v>
      </c>
      <c r="E497" s="1893"/>
      <c r="F497" s="1893"/>
      <c r="G497" s="800"/>
      <c r="I497" s="1731"/>
    </row>
    <row r="498" spans="1:9" s="789" customFormat="1" ht="14.25">
      <c r="A498" s="803"/>
      <c r="B498" s="803"/>
      <c r="C498" s="799"/>
      <c r="D498" s="785"/>
      <c r="E498" s="670"/>
      <c r="F498" s="670"/>
      <c r="G498" s="800"/>
      <c r="I498" s="1731"/>
    </row>
    <row r="499" spans="1:9" s="789" customFormat="1" ht="14.25">
      <c r="A499" s="795"/>
      <c r="B499" s="796" t="s">
        <v>2666</v>
      </c>
      <c r="C499" s="799"/>
      <c r="D499" s="1894" t="s">
        <v>1325</v>
      </c>
      <c r="E499" s="1894"/>
      <c r="F499" s="1894"/>
      <c r="G499" s="800"/>
      <c r="I499" s="1731" t="s">
        <v>2352</v>
      </c>
    </row>
    <row r="500" spans="1:9" s="789" customFormat="1" ht="14.25">
      <c r="A500" s="795"/>
      <c r="B500" s="795"/>
      <c r="C500" s="799"/>
      <c r="D500" s="1894"/>
      <c r="E500" s="1894"/>
      <c r="F500" s="1894"/>
      <c r="G500" s="800"/>
      <c r="I500" s="1731"/>
    </row>
    <row r="501" spans="1:9" s="789" customFormat="1" ht="14.25">
      <c r="A501" s="795"/>
      <c r="B501" s="795"/>
      <c r="C501" s="799"/>
      <c r="D501" s="783"/>
      <c r="E501" s="670"/>
      <c r="F501" s="670"/>
      <c r="G501" s="800"/>
      <c r="I501" s="1731"/>
    </row>
    <row r="502" spans="1:9" ht="12.75" customHeight="1">
      <c r="B502" s="796" t="s">
        <v>2666</v>
      </c>
      <c r="D502" s="1864" t="s">
        <v>1500</v>
      </c>
      <c r="E502" s="1864"/>
      <c r="F502" s="1864"/>
      <c r="I502" s="1672" t="s">
        <v>2353</v>
      </c>
    </row>
    <row r="503" spans="1:9" ht="14.25">
      <c r="A503" s="795"/>
      <c r="D503" s="1864"/>
      <c r="E503" s="1864"/>
      <c r="F503" s="1864"/>
    </row>
    <row r="504" spans="1:9" ht="14.25">
      <c r="A504" s="795"/>
      <c r="B504" s="795"/>
      <c r="D504" s="1864"/>
      <c r="E504" s="1864"/>
      <c r="F504" s="1864"/>
    </row>
    <row r="505" spans="1:9" ht="14.25">
      <c r="A505" s="795"/>
      <c r="B505" s="795"/>
      <c r="D505" s="1864"/>
      <c r="E505" s="1864"/>
      <c r="F505" s="1864"/>
    </row>
    <row r="506" spans="1:9" ht="14.25">
      <c r="A506" s="795"/>
      <c r="D506" s="891"/>
      <c r="E506" s="891"/>
      <c r="F506" s="891"/>
      <c r="G506" s="788"/>
    </row>
    <row r="507" spans="1:9" ht="14.25">
      <c r="A507" s="795"/>
      <c r="B507" s="796" t="s">
        <v>2666</v>
      </c>
      <c r="D507" s="1881" t="s">
        <v>1328</v>
      </c>
      <c r="E507" s="1881"/>
      <c r="F507" s="1881"/>
      <c r="G507" s="788"/>
      <c r="I507" s="1672" t="s">
        <v>2354</v>
      </c>
    </row>
    <row r="508" spans="1:9" ht="14.25">
      <c r="A508" s="795"/>
      <c r="B508" s="795"/>
      <c r="D508" s="783"/>
      <c r="E508" s="670"/>
      <c r="F508" s="670"/>
      <c r="G508" s="788"/>
    </row>
    <row r="509" spans="1:9" ht="14.25">
      <c r="A509" s="795"/>
      <c r="B509" s="796" t="s">
        <v>2666</v>
      </c>
      <c r="D509" s="1876" t="s">
        <v>1329</v>
      </c>
      <c r="E509" s="1876"/>
      <c r="F509" s="1876"/>
      <c r="G509" s="788"/>
      <c r="I509" s="1672" t="s">
        <v>2354</v>
      </c>
    </row>
    <row r="510" spans="1:9" ht="14.25">
      <c r="A510" s="795"/>
      <c r="D510" s="1876"/>
      <c r="E510" s="1876"/>
      <c r="F510" s="1876"/>
      <c r="G510" s="788"/>
    </row>
    <row r="511" spans="1:9">
      <c r="A511" s="814"/>
      <c r="B511" s="814"/>
      <c r="D511" s="731"/>
      <c r="E511" s="670"/>
      <c r="F511" s="670"/>
      <c r="G511" s="788"/>
    </row>
    <row r="512" spans="1:9">
      <c r="A512" s="814"/>
      <c r="B512" s="796" t="s">
        <v>2683</v>
      </c>
      <c r="D512" s="1881" t="s">
        <v>1330</v>
      </c>
      <c r="E512" s="1881"/>
      <c r="F512" s="1881"/>
      <c r="G512" s="788"/>
      <c r="I512" s="1672" t="s">
        <v>2409</v>
      </c>
    </row>
    <row r="513" spans="1:9" ht="14.25">
      <c r="A513" s="795"/>
      <c r="B513" s="795"/>
      <c r="D513" s="798"/>
    </row>
    <row r="514" spans="1:9">
      <c r="A514" s="1841" t="s">
        <v>1165</v>
      </c>
      <c r="B514" s="1841"/>
      <c r="C514" s="1841"/>
      <c r="D514" s="1841"/>
      <c r="E514" s="1841"/>
      <c r="F514" s="1841"/>
      <c r="G514" s="1841"/>
      <c r="H514" s="1747"/>
      <c r="I514" s="1748"/>
    </row>
    <row r="515" spans="1:9" s="720" customFormat="1" ht="12" customHeight="1">
      <c r="A515" s="795"/>
      <c r="B515" s="795"/>
      <c r="C515" s="802"/>
      <c r="D515" s="783"/>
      <c r="E515" s="670"/>
      <c r="F515" s="670"/>
      <c r="G515" s="670"/>
      <c r="I515" s="620"/>
    </row>
    <row r="516" spans="1:9" s="720" customFormat="1">
      <c r="A516" s="799"/>
      <c r="B516" s="799"/>
      <c r="C516" s="830"/>
      <c r="D516" s="1916" t="s">
        <v>851</v>
      </c>
      <c r="E516" s="1916"/>
      <c r="F516" s="1916"/>
      <c r="G516" s="691"/>
      <c r="I516" s="620"/>
    </row>
    <row r="517" spans="1:9" s="720" customFormat="1">
      <c r="A517" s="799"/>
      <c r="B517" s="799"/>
      <c r="C517" s="830"/>
      <c r="D517" s="853" t="s">
        <v>1400</v>
      </c>
      <c r="E517" s="853"/>
      <c r="F517" s="853"/>
      <c r="G517" s="691"/>
      <c r="I517" s="620"/>
    </row>
    <row r="518" spans="1:9" s="720" customFormat="1">
      <c r="A518" s="799"/>
      <c r="B518" s="799"/>
      <c r="C518" s="830"/>
      <c r="D518" s="853" t="s">
        <v>1401</v>
      </c>
      <c r="E518" s="853"/>
      <c r="F518" s="853"/>
      <c r="G518" s="691"/>
      <c r="I518" s="620"/>
    </row>
    <row r="519" spans="1:9" s="720" customFormat="1">
      <c r="A519" s="799"/>
      <c r="B519" s="799"/>
      <c r="C519" s="830"/>
      <c r="D519" s="852"/>
      <c r="E519" s="852"/>
      <c r="F519" s="852"/>
      <c r="G519" s="691"/>
      <c r="I519" s="620"/>
    </row>
    <row r="520" spans="1:9" s="720" customFormat="1" ht="13.7" customHeight="1">
      <c r="A520" s="793"/>
      <c r="B520" s="796" t="s">
        <v>2666</v>
      </c>
      <c r="C520" s="797"/>
      <c r="D520" s="1875" t="s">
        <v>2186</v>
      </c>
      <c r="E520" s="1875"/>
      <c r="F520" s="1875"/>
      <c r="G520" s="670"/>
      <c r="I520" s="620" t="s">
        <v>2389</v>
      </c>
    </row>
    <row r="521" spans="1:9" s="720" customFormat="1">
      <c r="A521" s="793"/>
      <c r="B521" s="793"/>
      <c r="C521" s="797"/>
      <c r="D521" s="1875"/>
      <c r="E521" s="1875"/>
      <c r="F521" s="1875"/>
      <c r="G521" s="670"/>
      <c r="I521" s="620"/>
    </row>
    <row r="522" spans="1:9" s="720" customFormat="1">
      <c r="A522" s="793"/>
      <c r="B522" s="793"/>
      <c r="C522" s="797"/>
      <c r="D522" s="1607"/>
      <c r="E522" s="1607"/>
      <c r="F522" s="1607"/>
      <c r="G522" s="670"/>
    </row>
    <row r="523" spans="1:9" s="720" customFormat="1" ht="12.75" customHeight="1">
      <c r="A523" s="793"/>
      <c r="B523" s="796" t="s">
        <v>2666</v>
      </c>
      <c r="C523" s="802"/>
      <c r="D523" s="1803" t="s">
        <v>2492</v>
      </c>
      <c r="E523" s="876"/>
      <c r="F523" s="876"/>
      <c r="G523" s="670"/>
      <c r="I523" s="620" t="s">
        <v>2355</v>
      </c>
    </row>
    <row r="524" spans="1:9" s="1667" customFormat="1">
      <c r="A524" s="793"/>
      <c r="B524" s="1806"/>
      <c r="C524" s="802"/>
      <c r="D524" s="876"/>
      <c r="E524" s="1629" t="s">
        <v>2493</v>
      </c>
      <c r="F524" s="1669"/>
      <c r="G524" s="670"/>
      <c r="I524" s="620"/>
    </row>
    <row r="525" spans="1:9" s="720" customFormat="1">
      <c r="A525" s="793"/>
      <c r="B525" s="793"/>
      <c r="C525" s="802"/>
      <c r="D525" s="1927" t="s">
        <v>1203</v>
      </c>
      <c r="E525" s="1927"/>
      <c r="F525" s="1927"/>
      <c r="G525" s="670"/>
      <c r="I525" s="620"/>
    </row>
    <row r="526" spans="1:9" s="1667" customFormat="1">
      <c r="A526" s="793"/>
      <c r="B526" s="793"/>
      <c r="C526" s="802"/>
      <c r="D526" s="1927"/>
      <c r="E526" s="1927"/>
      <c r="F526" s="1927"/>
      <c r="G526" s="670"/>
      <c r="I526" s="620"/>
    </row>
    <row r="527" spans="1:9" s="720" customFormat="1">
      <c r="A527" s="793"/>
      <c r="B527" s="793"/>
      <c r="C527" s="797"/>
      <c r="D527" s="1927"/>
      <c r="E527" s="1927"/>
      <c r="F527" s="1927"/>
      <c r="G527" s="670"/>
      <c r="I527" s="620"/>
    </row>
    <row r="528" spans="1:9" s="720" customFormat="1">
      <c r="A528" s="793"/>
      <c r="B528" s="793"/>
      <c r="C528" s="797"/>
      <c r="D528" s="831"/>
      <c r="E528" s="670"/>
      <c r="F528" s="783"/>
      <c r="G528" s="670"/>
      <c r="I528" s="620"/>
    </row>
    <row r="529" spans="1:9" s="720" customFormat="1" ht="13.35" customHeight="1">
      <c r="A529" s="793"/>
      <c r="B529" s="796" t="s">
        <v>2683</v>
      </c>
      <c r="C529" s="797"/>
      <c r="D529" s="1920" t="s">
        <v>1229</v>
      </c>
      <c r="E529" s="1920"/>
      <c r="F529" s="1920"/>
      <c r="G529" s="670"/>
      <c r="I529" s="620" t="s">
        <v>2355</v>
      </c>
    </row>
    <row r="530" spans="1:9" s="720" customFormat="1">
      <c r="A530" s="793"/>
      <c r="B530" s="793"/>
      <c r="C530" s="797"/>
      <c r="D530" s="1920"/>
      <c r="E530" s="1920"/>
      <c r="F530" s="1920"/>
      <c r="G530" s="670"/>
      <c r="I530" s="620"/>
    </row>
    <row r="531" spans="1:9" s="720" customFormat="1" ht="12" customHeight="1">
      <c r="A531" s="798"/>
      <c r="B531" s="798"/>
      <c r="C531" s="806"/>
      <c r="D531" s="798"/>
      <c r="E531" s="670"/>
      <c r="F531" s="833"/>
      <c r="G531" s="670"/>
      <c r="I531" s="620"/>
    </row>
    <row r="532" spans="1:9">
      <c r="A532" s="1841" t="s">
        <v>1166</v>
      </c>
      <c r="B532" s="1841"/>
      <c r="C532" s="1841"/>
      <c r="D532" s="1841"/>
      <c r="E532" s="1841"/>
      <c r="F532" s="1841"/>
      <c r="G532" s="1841"/>
      <c r="H532" s="1747"/>
      <c r="I532" s="1748"/>
    </row>
    <row r="533" spans="1:9">
      <c r="A533" s="798"/>
      <c r="B533" s="798"/>
      <c r="C533" s="827"/>
      <c r="F533" s="834"/>
    </row>
    <row r="534" spans="1:9">
      <c r="B534" s="1929" t="s">
        <v>470</v>
      </c>
      <c r="C534" s="1929"/>
      <c r="D534" s="1929"/>
      <c r="E534" s="1929"/>
      <c r="F534" s="1929"/>
    </row>
    <row r="535" spans="1:9">
      <c r="A535" s="798"/>
      <c r="B535" s="798"/>
      <c r="C535" s="827"/>
      <c r="D535" s="798"/>
      <c r="F535" s="798"/>
    </row>
    <row r="536" spans="1:9">
      <c r="A536" s="1842" t="s">
        <v>1167</v>
      </c>
      <c r="B536" s="1842"/>
      <c r="C536" s="1842"/>
      <c r="D536" s="1842"/>
      <c r="E536" s="1842"/>
      <c r="F536" s="1842"/>
      <c r="G536" s="1842"/>
      <c r="H536" s="1747"/>
      <c r="I536" s="1748"/>
    </row>
    <row r="537" spans="1:9">
      <c r="A537" s="798"/>
      <c r="B537" s="798"/>
      <c r="C537" s="827"/>
      <c r="D537" s="798"/>
      <c r="F537" s="798"/>
    </row>
    <row r="538" spans="1:9">
      <c r="C538" s="827"/>
      <c r="D538" s="1831" t="s">
        <v>720</v>
      </c>
      <c r="E538" s="1831"/>
      <c r="F538" s="1831"/>
    </row>
    <row r="539" spans="1:9">
      <c r="C539" s="827"/>
      <c r="D539" s="1881" t="s">
        <v>1224</v>
      </c>
      <c r="E539" s="1881"/>
      <c r="F539" s="1881"/>
    </row>
    <row r="540" spans="1:9">
      <c r="C540" s="827"/>
      <c r="D540" s="783"/>
      <c r="E540" s="783"/>
      <c r="F540" s="783"/>
    </row>
    <row r="541" spans="1:9" ht="13.7" customHeight="1">
      <c r="A541" s="795"/>
      <c r="B541" s="796" t="s">
        <v>2666</v>
      </c>
      <c r="C541" s="827"/>
      <c r="D541" s="1881" t="s">
        <v>948</v>
      </c>
      <c r="E541" s="1881"/>
      <c r="F541" s="1881"/>
      <c r="G541" s="788"/>
      <c r="I541" s="1672" t="s">
        <v>2407</v>
      </c>
    </row>
    <row r="542" spans="1:9" ht="13.7" customHeight="1">
      <c r="A542" s="827"/>
      <c r="B542" s="827"/>
      <c r="C542" s="827"/>
      <c r="D542" s="783"/>
      <c r="E542" s="616"/>
      <c r="F542" s="616"/>
      <c r="G542" s="788"/>
    </row>
    <row r="543" spans="1:9" ht="14.25">
      <c r="A543" s="795"/>
      <c r="B543" s="796" t="s">
        <v>2666</v>
      </c>
      <c r="C543" s="827"/>
      <c r="D543" s="1876" t="s">
        <v>1225</v>
      </c>
      <c r="E543" s="1876"/>
      <c r="F543" s="1876"/>
      <c r="G543" s="788"/>
      <c r="I543" s="1672" t="s">
        <v>2407</v>
      </c>
    </row>
    <row r="544" spans="1:9">
      <c r="A544" s="827"/>
      <c r="B544" s="827"/>
      <c r="C544" s="827"/>
      <c r="D544" s="1876"/>
      <c r="E544" s="1876"/>
      <c r="F544" s="1876"/>
      <c r="G544" s="788"/>
    </row>
    <row r="545" spans="1:9">
      <c r="A545" s="827"/>
      <c r="B545" s="827"/>
      <c r="C545" s="827"/>
      <c r="D545" s="798"/>
      <c r="E545" s="798"/>
      <c r="F545" s="798"/>
      <c r="G545" s="788"/>
    </row>
    <row r="546" spans="1:9" ht="14.25">
      <c r="A546" s="795"/>
      <c r="B546" s="796" t="s">
        <v>2666</v>
      </c>
      <c r="C546" s="827"/>
      <c r="D546" s="1876" t="s">
        <v>1226</v>
      </c>
      <c r="E546" s="1876"/>
      <c r="F546" s="1876"/>
      <c r="G546" s="788"/>
      <c r="I546" s="1672" t="s">
        <v>2356</v>
      </c>
    </row>
    <row r="547" spans="1:9">
      <c r="A547" s="827"/>
      <c r="B547" s="827"/>
      <c r="C547" s="827"/>
      <c r="D547" s="1876"/>
      <c r="E547" s="1876"/>
      <c r="F547" s="1876"/>
      <c r="G547" s="788"/>
    </row>
    <row r="548" spans="1:9">
      <c r="A548" s="827"/>
      <c r="B548" s="827"/>
      <c r="C548" s="827"/>
      <c r="D548" s="798"/>
      <c r="E548" s="798"/>
      <c r="F548" s="798"/>
      <c r="G548" s="788"/>
    </row>
    <row r="549" spans="1:9" ht="14.25">
      <c r="A549" s="795"/>
      <c r="B549" s="796" t="s">
        <v>2666</v>
      </c>
      <c r="C549" s="827"/>
      <c r="D549" s="1876" t="s">
        <v>1227</v>
      </c>
      <c r="E549" s="1876"/>
      <c r="F549" s="1876"/>
      <c r="G549" s="788"/>
      <c r="I549" s="1672" t="s">
        <v>2357</v>
      </c>
    </row>
    <row r="550" spans="1:9">
      <c r="A550" s="827"/>
      <c r="B550" s="827"/>
      <c r="C550" s="827"/>
      <c r="D550" s="1876"/>
      <c r="E550" s="1876"/>
      <c r="F550" s="1876"/>
      <c r="G550" s="788"/>
    </row>
    <row r="551" spans="1:9">
      <c r="A551" s="827"/>
      <c r="B551" s="827"/>
      <c r="C551" s="827"/>
      <c r="D551" s="798"/>
      <c r="E551" s="798"/>
      <c r="F551" s="798"/>
      <c r="G551" s="788"/>
    </row>
    <row r="552" spans="1:9" ht="14.25">
      <c r="A552" s="795"/>
      <c r="B552" s="796" t="s">
        <v>2666</v>
      </c>
      <c r="C552" s="827"/>
      <c r="D552" s="1876" t="s">
        <v>1228</v>
      </c>
      <c r="E552" s="1876"/>
      <c r="F552" s="1876"/>
      <c r="G552" s="788"/>
      <c r="I552" s="1672" t="s">
        <v>2408</v>
      </c>
    </row>
    <row r="553" spans="1:9">
      <c r="A553" s="827"/>
      <c r="B553" s="827"/>
      <c r="C553" s="827"/>
      <c r="D553" s="1876"/>
      <c r="E553" s="1876"/>
      <c r="F553" s="1876"/>
      <c r="G553" s="788"/>
    </row>
    <row r="554" spans="1:9">
      <c r="A554" s="827"/>
      <c r="B554" s="827"/>
      <c r="C554" s="827"/>
      <c r="D554" s="1876"/>
      <c r="E554" s="1876"/>
      <c r="F554" s="1876"/>
      <c r="G554" s="788"/>
    </row>
    <row r="555" spans="1:9">
      <c r="A555" s="827"/>
      <c r="B555" s="827"/>
      <c r="C555" s="827"/>
      <c r="D555" s="798"/>
      <c r="E555" s="798"/>
      <c r="F555" s="798"/>
    </row>
    <row r="556" spans="1:9" ht="14.25">
      <c r="A556" s="795"/>
      <c r="B556" s="796" t="s">
        <v>2683</v>
      </c>
      <c r="C556" s="827"/>
      <c r="D556" s="1920" t="s">
        <v>1346</v>
      </c>
      <c r="E556" s="1920"/>
      <c r="F556" s="1920"/>
      <c r="I556" s="1672" t="s">
        <v>2407</v>
      </c>
    </row>
    <row r="557" spans="1:9">
      <c r="A557" s="827"/>
      <c r="B557" s="827"/>
      <c r="C557" s="827"/>
      <c r="D557" s="1920"/>
      <c r="E557" s="1920"/>
      <c r="F557" s="1920"/>
    </row>
    <row r="558" spans="1:9">
      <c r="A558" s="827"/>
      <c r="B558" s="827"/>
      <c r="C558" s="827"/>
      <c r="D558" s="798"/>
      <c r="E558" s="798"/>
      <c r="F558" s="798"/>
    </row>
    <row r="559" spans="1:9" ht="14.25">
      <c r="A559" s="795"/>
      <c r="B559" s="796" t="s">
        <v>2683</v>
      </c>
      <c r="C559" s="827"/>
      <c r="D559" s="1876" t="s">
        <v>1230</v>
      </c>
      <c r="E559" s="1876"/>
      <c r="F559" s="1876"/>
      <c r="I559" s="1672" t="s">
        <v>2407</v>
      </c>
    </row>
    <row r="560" spans="1:9">
      <c r="A560" s="827"/>
      <c r="B560" s="827"/>
      <c r="C560" s="827"/>
      <c r="D560" s="1876"/>
      <c r="E560" s="1876"/>
      <c r="F560" s="1876"/>
      <c r="G560" s="817"/>
    </row>
    <row r="561" spans="1:16">
      <c r="A561" s="827"/>
      <c r="B561" s="827"/>
      <c r="C561" s="827"/>
      <c r="D561" s="798"/>
      <c r="E561" s="798"/>
      <c r="F561" s="798"/>
      <c r="G561" s="817"/>
    </row>
    <row r="562" spans="1:16" ht="14.25">
      <c r="A562" s="795"/>
      <c r="B562" s="796" t="s">
        <v>2666</v>
      </c>
      <c r="C562" s="827"/>
      <c r="D562" s="1881" t="s">
        <v>1231</v>
      </c>
      <c r="E562" s="1881"/>
      <c r="F562" s="1881"/>
      <c r="G562" s="817"/>
      <c r="I562" s="1672" t="s">
        <v>2410</v>
      </c>
      <c r="P562" s="1670"/>
    </row>
    <row r="563" spans="1:16">
      <c r="A563" s="814"/>
      <c r="B563" s="814"/>
      <c r="C563" s="827"/>
      <c r="D563" s="1881" t="s">
        <v>2495</v>
      </c>
      <c r="E563" s="1881"/>
      <c r="F563" s="1881"/>
      <c r="G563" s="817"/>
    </row>
    <row r="564" spans="1:16">
      <c r="A564" s="814"/>
      <c r="B564" s="814"/>
      <c r="C564" s="827"/>
      <c r="D564" s="788"/>
      <c r="E564" s="1629" t="s">
        <v>2494</v>
      </c>
      <c r="F564" s="1807"/>
      <c r="G564" s="817"/>
    </row>
    <row r="565" spans="1:16" ht="14.25">
      <c r="A565" s="795"/>
      <c r="B565" s="795"/>
      <c r="C565" s="827"/>
      <c r="E565" s="798"/>
      <c r="F565" s="798"/>
      <c r="G565" s="817"/>
    </row>
    <row r="566" spans="1:16" ht="14.25">
      <c r="A566" s="795"/>
      <c r="B566" s="796" t="s">
        <v>2666</v>
      </c>
      <c r="C566" s="827"/>
      <c r="D566" s="1922" t="s">
        <v>1233</v>
      </c>
      <c r="E566" s="1922"/>
      <c r="F566" s="1922"/>
      <c r="G566" s="817"/>
      <c r="I566" s="1672" t="s">
        <v>2358</v>
      </c>
    </row>
    <row r="567" spans="1:16">
      <c r="C567" s="827"/>
      <c r="D567" s="1876" t="s">
        <v>1234</v>
      </c>
      <c r="E567" s="1876"/>
      <c r="F567" s="1876"/>
      <c r="G567" s="817"/>
    </row>
    <row r="568" spans="1:16">
      <c r="A568" s="827"/>
      <c r="B568" s="827"/>
      <c r="C568" s="827"/>
      <c r="D568" s="1876"/>
      <c r="E568" s="1876"/>
      <c r="F568" s="1876"/>
      <c r="G568" s="817"/>
    </row>
    <row r="569" spans="1:16">
      <c r="A569" s="827"/>
      <c r="B569" s="827"/>
      <c r="C569" s="827"/>
      <c r="D569" s="1876"/>
      <c r="E569" s="1876"/>
      <c r="F569" s="1876"/>
      <c r="G569" s="817"/>
    </row>
    <row r="570" spans="1:16">
      <c r="A570" s="827"/>
      <c r="B570" s="827"/>
      <c r="C570" s="827"/>
      <c r="D570" s="798"/>
      <c r="E570" s="798"/>
      <c r="F570" s="798"/>
      <c r="G570" s="817"/>
    </row>
    <row r="571" spans="1:16" ht="14.25">
      <c r="A571" s="795"/>
      <c r="B571" s="796" t="s">
        <v>2666</v>
      </c>
      <c r="C571" s="827"/>
      <c r="D571" s="1876" t="s">
        <v>1235</v>
      </c>
      <c r="E571" s="1876"/>
      <c r="F571" s="1876"/>
      <c r="G571" s="817"/>
      <c r="I571" s="1672" t="s">
        <v>2359</v>
      </c>
    </row>
    <row r="572" spans="1:16" ht="14.25">
      <c r="A572" s="795"/>
      <c r="B572" s="795"/>
      <c r="C572" s="827"/>
      <c r="D572" s="1876"/>
      <c r="E572" s="1876"/>
      <c r="F572" s="1876"/>
      <c r="G572" s="817"/>
    </row>
    <row r="573" spans="1:16" ht="14.25">
      <c r="A573" s="795"/>
      <c r="B573" s="795"/>
      <c r="C573" s="827"/>
      <c r="D573" s="1876"/>
      <c r="E573" s="1876"/>
      <c r="F573" s="1876"/>
      <c r="G573" s="817"/>
    </row>
    <row r="574" spans="1:16" ht="14.25">
      <c r="A574" s="795"/>
      <c r="B574" s="795"/>
      <c r="C574" s="827"/>
      <c r="D574" s="1876"/>
      <c r="E574" s="1876"/>
      <c r="F574" s="1876"/>
      <c r="G574" s="817"/>
    </row>
    <row r="575" spans="1:16" ht="14.25">
      <c r="A575" s="795"/>
      <c r="B575" s="795"/>
      <c r="C575" s="827"/>
      <c r="D575" s="798"/>
      <c r="E575" s="798"/>
      <c r="F575" s="798"/>
      <c r="G575" s="817"/>
    </row>
    <row r="576" spans="1:16">
      <c r="A576" s="1841" t="s">
        <v>1168</v>
      </c>
      <c r="B576" s="1841"/>
      <c r="C576" s="1841"/>
      <c r="D576" s="1841"/>
      <c r="E576" s="1841"/>
      <c r="F576" s="1841"/>
      <c r="G576" s="1841"/>
      <c r="H576" s="1747"/>
      <c r="I576" s="1748"/>
    </row>
    <row r="577" spans="1:9">
      <c r="A577" s="827"/>
      <c r="B577" s="827"/>
      <c r="C577" s="827"/>
      <c r="E577" s="798"/>
      <c r="F577" s="798"/>
      <c r="G577" s="817"/>
    </row>
    <row r="578" spans="1:9" ht="12.75" customHeight="1">
      <c r="C578" s="791"/>
      <c r="D578" s="1913" t="s">
        <v>216</v>
      </c>
      <c r="E578" s="1913"/>
      <c r="F578" s="1913"/>
      <c r="G578" s="817"/>
    </row>
    <row r="579" spans="1:9">
      <c r="A579" s="793"/>
      <c r="B579" s="793"/>
      <c r="C579" s="793"/>
      <c r="D579" s="1863" t="s">
        <v>1184</v>
      </c>
      <c r="E579" s="1863"/>
      <c r="F579" s="1863"/>
      <c r="G579" s="817"/>
    </row>
    <row r="580" spans="1:9">
      <c r="A580" s="788"/>
      <c r="B580" s="788"/>
      <c r="C580" s="793"/>
      <c r="D580" s="835"/>
      <c r="G580" s="817"/>
      <c r="I580" s="1672" t="s">
        <v>2360</v>
      </c>
    </row>
    <row r="581" spans="1:9">
      <c r="A581" s="793"/>
      <c r="B581" s="796" t="s">
        <v>2666</v>
      </c>
      <c r="D581" s="1863" t="s">
        <v>954</v>
      </c>
      <c r="E581" s="1863"/>
      <c r="F581" s="1863"/>
      <c r="G581" s="817"/>
    </row>
    <row r="582" spans="1:9">
      <c r="A582" s="814"/>
      <c r="B582" s="814"/>
      <c r="D582" s="812"/>
    </row>
    <row r="583" spans="1:9">
      <c r="A583" s="814"/>
      <c r="B583" s="796" t="s">
        <v>2666</v>
      </c>
      <c r="D583" s="1864" t="s">
        <v>1185</v>
      </c>
      <c r="E583" s="1864"/>
      <c r="F583" s="1864"/>
      <c r="I583" s="1672" t="s">
        <v>2362</v>
      </c>
    </row>
    <row r="584" spans="1:9">
      <c r="A584" s="814"/>
      <c r="B584" s="814"/>
      <c r="D584" s="1864"/>
      <c r="E584" s="1864"/>
      <c r="F584" s="1864"/>
      <c r="G584" s="788"/>
      <c r="I584" s="1672" t="s">
        <v>2361</v>
      </c>
    </row>
    <row r="585" spans="1:9">
      <c r="A585" s="814"/>
      <c r="B585" s="814"/>
      <c r="D585" s="1864"/>
      <c r="E585" s="1864"/>
      <c r="F585" s="1864"/>
      <c r="G585" s="788"/>
    </row>
    <row r="586" spans="1:9">
      <c r="A586" s="814"/>
      <c r="B586" s="814"/>
      <c r="D586" s="1864"/>
      <c r="E586" s="1864"/>
      <c r="F586" s="1864"/>
      <c r="G586" s="788"/>
    </row>
    <row r="587" spans="1:9">
      <c r="A587" s="814"/>
      <c r="B587" s="796" t="s">
        <v>2683</v>
      </c>
      <c r="D587" s="1864" t="s">
        <v>1186</v>
      </c>
      <c r="E587" s="1864"/>
      <c r="F587" s="1864"/>
      <c r="G587" s="788"/>
    </row>
    <row r="588" spans="1:9">
      <c r="A588" s="814"/>
      <c r="B588" s="814"/>
      <c r="D588" s="1864"/>
      <c r="E588" s="1864"/>
      <c r="F588" s="1864"/>
      <c r="G588" s="788"/>
    </row>
    <row r="589" spans="1:9">
      <c r="A589" s="814"/>
      <c r="B589" s="814"/>
      <c r="D589" s="1864"/>
      <c r="E589" s="1864"/>
      <c r="F589" s="1864"/>
      <c r="G589" s="788"/>
    </row>
    <row r="590" spans="1:9">
      <c r="A590" s="814"/>
      <c r="B590" s="814"/>
      <c r="D590" s="1864"/>
      <c r="E590" s="1864"/>
      <c r="F590" s="1864"/>
      <c r="G590" s="788"/>
    </row>
    <row r="591" spans="1:9">
      <c r="A591" s="814"/>
      <c r="B591" s="814"/>
      <c r="D591" s="781"/>
      <c r="E591" s="781"/>
      <c r="F591" s="781"/>
      <c r="G591" s="788"/>
    </row>
    <row r="592" spans="1:9">
      <c r="A592" s="814"/>
      <c r="B592" s="796" t="s">
        <v>2666</v>
      </c>
      <c r="D592" s="1864" t="s">
        <v>1187</v>
      </c>
      <c r="E592" s="1864"/>
      <c r="F592" s="1864"/>
      <c r="G592" s="788"/>
    </row>
    <row r="593" spans="1:9">
      <c r="A593" s="814"/>
      <c r="B593" s="814"/>
      <c r="D593" s="1864"/>
      <c r="E593" s="1864"/>
      <c r="F593" s="1864"/>
      <c r="G593" s="788"/>
    </row>
    <row r="594" spans="1:9">
      <c r="A594" s="814"/>
      <c r="B594" s="814"/>
      <c r="D594" s="835"/>
      <c r="G594" s="788"/>
    </row>
    <row r="595" spans="1:9">
      <c r="A595" s="814"/>
      <c r="B595" s="796" t="s">
        <v>2683</v>
      </c>
      <c r="D595" s="1863" t="s">
        <v>1188</v>
      </c>
      <c r="E595" s="1863"/>
      <c r="F595" s="1863"/>
      <c r="G595" s="788"/>
      <c r="I595" s="1672" t="s">
        <v>2411</v>
      </c>
    </row>
    <row r="596" spans="1:9">
      <c r="A596" s="814"/>
      <c r="B596" s="814"/>
      <c r="D596" s="1863"/>
      <c r="E596" s="1863"/>
      <c r="F596" s="1863"/>
      <c r="G596" s="788"/>
    </row>
    <row r="597" spans="1:9" ht="14.25">
      <c r="A597" s="795"/>
      <c r="B597" s="795"/>
      <c r="D597" s="835"/>
      <c r="G597" s="788"/>
    </row>
    <row r="598" spans="1:9">
      <c r="A598" s="1841" t="s">
        <v>1169</v>
      </c>
      <c r="B598" s="1841"/>
      <c r="C598" s="1841"/>
      <c r="D598" s="1841"/>
      <c r="E598" s="1841"/>
      <c r="F598" s="1841"/>
      <c r="G598" s="1841"/>
      <c r="H598" s="1747"/>
      <c r="I598" s="1748"/>
    </row>
    <row r="599" spans="1:9"/>
    <row r="600" spans="1:9">
      <c r="D600" s="1831" t="s">
        <v>1269</v>
      </c>
      <c r="E600" s="1831"/>
      <c r="F600" s="1831"/>
    </row>
    <row r="601" spans="1:9">
      <c r="D601" s="1832" t="s">
        <v>1270</v>
      </c>
      <c r="E601" s="1832"/>
      <c r="F601" s="1832"/>
    </row>
    <row r="602" spans="1:9">
      <c r="D602" s="778"/>
      <c r="E602" s="720"/>
      <c r="F602" s="720"/>
    </row>
    <row r="603" spans="1:9" s="789" customFormat="1" ht="14.25" customHeight="1">
      <c r="A603" s="803"/>
      <c r="B603" s="796" t="s">
        <v>2666</v>
      </c>
      <c r="C603" s="799"/>
      <c r="D603" s="1945" t="s">
        <v>2496</v>
      </c>
      <c r="E603" s="1945"/>
      <c r="F603" s="1945"/>
      <c r="G603" s="800"/>
      <c r="I603" s="1731" t="s">
        <v>2390</v>
      </c>
    </row>
    <row r="604" spans="1:9">
      <c r="D604" s="1945"/>
      <c r="E604" s="1945"/>
      <c r="F604" s="1945"/>
    </row>
    <row r="605" spans="1:9">
      <c r="D605" s="1808"/>
      <c r="E605" s="1804" t="s">
        <v>2497</v>
      </c>
      <c r="F605" s="1808"/>
    </row>
    <row r="606" spans="1:9"/>
    <row r="607" spans="1:9">
      <c r="A607" s="1841" t="s">
        <v>1170</v>
      </c>
      <c r="B607" s="1841"/>
      <c r="C607" s="1841"/>
      <c r="D607" s="1841"/>
      <c r="E607" s="1841"/>
      <c r="F607" s="1841"/>
      <c r="G607" s="1841"/>
      <c r="H607" s="1747"/>
      <c r="I607" s="1748"/>
    </row>
    <row r="608" spans="1:9">
      <c r="A608" s="798"/>
      <c r="B608" s="798"/>
      <c r="G608" s="817"/>
    </row>
    <row r="609" spans="1:13">
      <c r="A609" s="836"/>
      <c r="B609" s="836"/>
      <c r="C609" s="791"/>
      <c r="D609" s="1834" t="s">
        <v>1272</v>
      </c>
      <c r="E609" s="1834"/>
      <c r="F609" s="1834"/>
      <c r="G609" s="817"/>
    </row>
    <row r="610" spans="1:13">
      <c r="A610" s="836"/>
      <c r="B610" s="836"/>
      <c r="C610" s="791"/>
      <c r="D610" s="1834"/>
      <c r="E610" s="1834"/>
      <c r="F610" s="1834"/>
      <c r="G610" s="817"/>
    </row>
    <row r="611" spans="1:13">
      <c r="C611" s="793"/>
      <c r="D611" s="1832" t="s">
        <v>1273</v>
      </c>
      <c r="E611" s="1832"/>
      <c r="F611" s="1832"/>
      <c r="G611" s="817"/>
    </row>
    <row r="612" spans="1:13">
      <c r="C612" s="793"/>
      <c r="D612" s="778"/>
      <c r="E612" s="778"/>
      <c r="F612" s="778"/>
      <c r="G612" s="817"/>
    </row>
    <row r="613" spans="1:13" ht="12.75" customHeight="1">
      <c r="A613" s="814"/>
      <c r="B613" s="796" t="s">
        <v>2666</v>
      </c>
      <c r="D613" s="1835" t="s">
        <v>1274</v>
      </c>
      <c r="E613" s="1835"/>
      <c r="F613" s="1835"/>
      <c r="G613" s="817"/>
      <c r="I613" s="1672" t="s">
        <v>2412</v>
      </c>
    </row>
    <row r="614" spans="1:13">
      <c r="D614" s="1835"/>
      <c r="E614" s="1835"/>
      <c r="F614" s="1835"/>
      <c r="G614" s="817"/>
    </row>
    <row r="615" spans="1:13">
      <c r="D615" s="788"/>
      <c r="G615" s="817"/>
    </row>
    <row r="616" spans="1:13">
      <c r="B616" s="796" t="s">
        <v>2666</v>
      </c>
      <c r="D616" s="1835" t="s">
        <v>1275</v>
      </c>
      <c r="E616" s="1835"/>
      <c r="F616" s="1835"/>
      <c r="G616" s="817"/>
      <c r="I616" s="1672" t="s">
        <v>2363</v>
      </c>
    </row>
    <row r="617" spans="1:13">
      <c r="C617" s="837"/>
      <c r="D617" s="1835"/>
      <c r="E617" s="1835"/>
      <c r="F617" s="1835"/>
      <c r="G617" s="817"/>
    </row>
    <row r="618" spans="1:13">
      <c r="C618" s="837"/>
      <c r="G618" s="817"/>
    </row>
    <row r="619" spans="1:13">
      <c r="B619" s="796" t="s">
        <v>2683</v>
      </c>
      <c r="C619" s="837"/>
      <c r="D619" s="1835" t="s">
        <v>1276</v>
      </c>
      <c r="E619" s="1835"/>
      <c r="F619" s="1835"/>
      <c r="G619" s="817"/>
      <c r="I619" s="1672" t="s">
        <v>2413</v>
      </c>
    </row>
    <row r="620" spans="1:13">
      <c r="C620" s="837"/>
      <c r="D620" s="1835"/>
      <c r="E620" s="1835"/>
      <c r="F620" s="1835"/>
      <c r="G620" s="817"/>
      <c r="I620" s="1744" t="s">
        <v>2414</v>
      </c>
    </row>
    <row r="621" spans="1:13">
      <c r="C621" s="837"/>
      <c r="G621" s="817"/>
    </row>
    <row r="622" spans="1:13">
      <c r="A622" s="1841" t="s">
        <v>1171</v>
      </c>
      <c r="B622" s="1841"/>
      <c r="C622" s="1841"/>
      <c r="D622" s="1841"/>
      <c r="E622" s="1841"/>
      <c r="F622" s="1841"/>
      <c r="G622" s="1841"/>
      <c r="H622" s="1747"/>
      <c r="I622" s="1748"/>
    </row>
    <row r="623" spans="1:13">
      <c r="A623" s="838"/>
      <c r="B623" s="838"/>
      <c r="C623" s="838"/>
      <c r="G623" s="817"/>
    </row>
    <row r="624" spans="1:13">
      <c r="C624" s="814"/>
      <c r="D624" s="1831" t="s">
        <v>1277</v>
      </c>
      <c r="E624" s="1831"/>
      <c r="F624" s="1831"/>
      <c r="G624" s="817"/>
      <c r="M624" s="1670"/>
    </row>
    <row r="625" spans="1:13">
      <c r="A625" s="814"/>
      <c r="B625" s="814"/>
      <c r="C625" s="816"/>
      <c r="D625" s="792"/>
      <c r="G625" s="817"/>
      <c r="M625" s="1670"/>
    </row>
    <row r="626" spans="1:13" ht="14.25" customHeight="1">
      <c r="A626" s="795"/>
      <c r="B626" s="796" t="s">
        <v>2666</v>
      </c>
      <c r="C626" s="816"/>
      <c r="D626" s="1946" t="s">
        <v>2498</v>
      </c>
      <c r="E626" s="1946"/>
      <c r="F626" s="1946"/>
      <c r="G626" s="817"/>
      <c r="I626" s="1672" t="s">
        <v>2391</v>
      </c>
      <c r="M626" s="1670"/>
    </row>
    <row r="627" spans="1:13">
      <c r="C627" s="816"/>
      <c r="D627" s="1946"/>
      <c r="E627" s="1946"/>
      <c r="F627" s="1946"/>
      <c r="G627" s="817"/>
      <c r="M627" s="1670"/>
    </row>
    <row r="628" spans="1:13">
      <c r="C628" s="816"/>
      <c r="D628" s="876"/>
      <c r="E628" s="1804" t="s">
        <v>2500</v>
      </c>
      <c r="F628" s="876"/>
      <c r="G628" s="817"/>
      <c r="M628" s="1670"/>
    </row>
    <row r="629" spans="1:13">
      <c r="C629" s="816"/>
      <c r="D629" s="1876" t="s">
        <v>2499</v>
      </c>
      <c r="E629" s="1876"/>
      <c r="F629" s="1876"/>
      <c r="G629" s="817"/>
      <c r="M629" s="1670"/>
    </row>
    <row r="630" spans="1:13">
      <c r="C630" s="816"/>
      <c r="D630" s="1876"/>
      <c r="E630" s="1876"/>
      <c r="F630" s="1876"/>
      <c r="G630" s="817"/>
    </row>
    <row r="631" spans="1:13">
      <c r="C631" s="816"/>
      <c r="D631" s="1876"/>
      <c r="E631" s="1876"/>
      <c r="F631" s="1876"/>
      <c r="G631" s="817"/>
    </row>
    <row r="632" spans="1:13">
      <c r="C632" s="816"/>
      <c r="D632" s="782"/>
      <c r="E632" s="782"/>
      <c r="F632" s="782"/>
      <c r="G632" s="817"/>
    </row>
    <row r="633" spans="1:13" ht="14.25">
      <c r="A633" s="795"/>
      <c r="B633" s="796" t="s">
        <v>2683</v>
      </c>
      <c r="C633" s="816"/>
      <c r="D633" s="1876" t="s">
        <v>1279</v>
      </c>
      <c r="E633" s="1876"/>
      <c r="F633" s="1876"/>
      <c r="G633" s="817"/>
      <c r="I633" s="1672" t="s">
        <v>2415</v>
      </c>
    </row>
    <row r="634" spans="1:13">
      <c r="A634" s="827"/>
      <c r="B634" s="827"/>
      <c r="C634" s="827"/>
      <c r="D634" s="1876"/>
      <c r="E634" s="1876"/>
      <c r="F634" s="1876"/>
      <c r="G634" s="817"/>
    </row>
    <row r="635" spans="1:13">
      <c r="A635" s="827"/>
      <c r="B635" s="827"/>
      <c r="C635" s="827"/>
      <c r="D635" s="783"/>
      <c r="E635" s="839"/>
      <c r="F635" s="839"/>
      <c r="G635" s="817"/>
    </row>
    <row r="636" spans="1:13" ht="14.25">
      <c r="A636" s="795"/>
      <c r="B636" s="796" t="s">
        <v>2683</v>
      </c>
      <c r="C636" s="827"/>
      <c r="D636" s="1833" t="s">
        <v>1435</v>
      </c>
      <c r="E636" s="1833"/>
      <c r="F636" s="1833"/>
      <c r="G636" s="817"/>
      <c r="I636" s="1672" t="s">
        <v>2364</v>
      </c>
    </row>
    <row r="637" spans="1:13" ht="14.25">
      <c r="A637" s="795"/>
      <c r="B637" s="795"/>
      <c r="C637" s="827"/>
      <c r="D637" s="1833"/>
      <c r="E637" s="1833"/>
      <c r="F637" s="1833"/>
      <c r="G637" s="817"/>
    </row>
    <row r="638" spans="1:13" ht="14.25">
      <c r="A638" s="795"/>
      <c r="B638" s="795"/>
      <c r="C638" s="827"/>
      <c r="D638" s="1833"/>
      <c r="E638" s="1833"/>
      <c r="F638" s="1833"/>
      <c r="G638" s="817"/>
    </row>
    <row r="639" spans="1:13">
      <c r="A639" s="827"/>
      <c r="B639" s="796" t="s">
        <v>2683</v>
      </c>
      <c r="C639" s="827"/>
      <c r="D639" s="1881" t="s">
        <v>1281</v>
      </c>
      <c r="E639" s="1881"/>
      <c r="F639" s="1881"/>
      <c r="G639" s="817"/>
      <c r="I639" s="1672" t="s">
        <v>2364</v>
      </c>
    </row>
    <row r="640" spans="1:13">
      <c r="A640" s="827"/>
      <c r="B640" s="827"/>
      <c r="C640" s="827"/>
      <c r="D640" s="725"/>
      <c r="E640" s="725"/>
      <c r="F640" s="725"/>
      <c r="G640" s="817"/>
    </row>
    <row r="641" spans="1:9">
      <c r="A641" s="1841" t="s">
        <v>1172</v>
      </c>
      <c r="B641" s="1841"/>
      <c r="C641" s="1841"/>
      <c r="D641" s="1841"/>
      <c r="E641" s="1841"/>
      <c r="F641" s="1841"/>
      <c r="G641" s="1841"/>
      <c r="H641" s="1747"/>
      <c r="I641" s="1748"/>
    </row>
    <row r="642" spans="1:9">
      <c r="A642" s="798"/>
      <c r="B642" s="798"/>
      <c r="C642" s="827"/>
      <c r="D642" s="839"/>
      <c r="E642" s="839"/>
      <c r="F642" s="839"/>
      <c r="G642" s="817"/>
    </row>
    <row r="643" spans="1:9">
      <c r="C643" s="838"/>
      <c r="D643" s="1941" t="s">
        <v>1331</v>
      </c>
      <c r="E643" s="1941"/>
      <c r="F643" s="1941"/>
      <c r="G643" s="817"/>
    </row>
    <row r="644" spans="1:9">
      <c r="A644" s="793"/>
      <c r="B644" s="793"/>
      <c r="C644" s="793"/>
      <c r="D644" s="1942" t="s">
        <v>1332</v>
      </c>
      <c r="E644" s="1942"/>
      <c r="F644" s="1942"/>
      <c r="G644" s="817"/>
    </row>
    <row r="645" spans="1:9">
      <c r="A645" s="793"/>
      <c r="B645" s="793"/>
      <c r="C645" s="793"/>
      <c r="D645" s="725"/>
      <c r="E645" s="725"/>
      <c r="F645" s="725"/>
      <c r="G645" s="817"/>
    </row>
    <row r="646" spans="1:9" ht="12.75" customHeight="1">
      <c r="B646" s="796" t="s">
        <v>2683</v>
      </c>
      <c r="C646" s="827"/>
      <c r="D646" s="1917" t="s">
        <v>1514</v>
      </c>
      <c r="E646" s="1917"/>
      <c r="F646" s="1917"/>
      <c r="I646" s="1672" t="s">
        <v>2418</v>
      </c>
    </row>
    <row r="647" spans="1:9">
      <c r="D647" s="1917"/>
      <c r="E647" s="1917"/>
      <c r="F647" s="1917"/>
    </row>
    <row r="648" spans="1:9">
      <c r="D648" s="1917"/>
      <c r="E648" s="1917"/>
      <c r="F648" s="1917"/>
    </row>
    <row r="649" spans="1:9">
      <c r="D649" s="1917"/>
      <c r="E649" s="1917"/>
      <c r="F649" s="1917"/>
    </row>
    <row r="650" spans="1:9" ht="14.45" customHeight="1">
      <c r="A650" s="795"/>
      <c r="B650" s="795"/>
      <c r="C650" s="827"/>
      <c r="D650" s="898"/>
      <c r="E650" s="898"/>
      <c r="F650" s="898"/>
      <c r="G650" s="817"/>
    </row>
    <row r="651" spans="1:9" ht="12.75" customHeight="1">
      <c r="A651" s="793"/>
      <c r="B651" s="796" t="s">
        <v>2683</v>
      </c>
      <c r="C651" s="827"/>
      <c r="D651" s="1917" t="s">
        <v>1517</v>
      </c>
      <c r="E651" s="1917"/>
      <c r="F651" s="1917"/>
      <c r="G651" s="817"/>
      <c r="I651" s="1672" t="s">
        <v>2418</v>
      </c>
    </row>
    <row r="652" spans="1:9" ht="14.25">
      <c r="A652" s="793"/>
      <c r="B652" s="795"/>
      <c r="C652" s="827"/>
      <c r="D652" s="1917"/>
      <c r="E652" s="1917"/>
      <c r="F652" s="1917"/>
      <c r="G652" s="817"/>
    </row>
    <row r="653" spans="1:9" ht="14.25">
      <c r="A653" s="793"/>
      <c r="B653" s="795"/>
      <c r="C653" s="827"/>
      <c r="D653" s="1917"/>
      <c r="E653" s="1917"/>
      <c r="F653" s="1917"/>
      <c r="G653" s="817"/>
    </row>
    <row r="654" spans="1:9" ht="14.25">
      <c r="A654" s="793"/>
      <c r="B654" s="795"/>
      <c r="C654" s="827"/>
      <c r="D654" s="1917"/>
      <c r="E654" s="1917"/>
      <c r="F654" s="1917"/>
      <c r="G654" s="817"/>
    </row>
    <row r="655" spans="1:9" ht="14.25">
      <c r="A655" s="793"/>
      <c r="B655" s="795"/>
      <c r="C655" s="827"/>
      <c r="D655" s="1917"/>
      <c r="E655" s="1917"/>
      <c r="F655" s="1917"/>
      <c r="G655" s="817"/>
    </row>
    <row r="656" spans="1:9" ht="14.25" customHeight="1">
      <c r="A656" s="793"/>
      <c r="B656" s="795"/>
      <c r="C656" s="827"/>
      <c r="F656" s="899"/>
      <c r="G656" s="817"/>
    </row>
    <row r="657" spans="1:11" ht="12.75" customHeight="1">
      <c r="A657" s="793"/>
      <c r="B657" s="796" t="s">
        <v>2683</v>
      </c>
      <c r="C657" s="827"/>
      <c r="D657" s="1917" t="s">
        <v>1515</v>
      </c>
      <c r="E657" s="1917"/>
      <c r="F657" s="1917"/>
      <c r="G657" s="817"/>
      <c r="I657" s="1672" t="s">
        <v>2418</v>
      </c>
    </row>
    <row r="658" spans="1:11" ht="14.25">
      <c r="A658" s="793"/>
      <c r="B658" s="795"/>
      <c r="C658" s="827"/>
      <c r="D658" s="1917"/>
      <c r="E658" s="1917"/>
      <c r="F658" s="1917"/>
      <c r="G658" s="817"/>
    </row>
    <row r="659" spans="1:11" ht="14.25">
      <c r="A659" s="795"/>
      <c r="B659" s="795"/>
      <c r="C659" s="827"/>
      <c r="D659" s="1917"/>
      <c r="E659" s="1917"/>
      <c r="F659" s="1917"/>
      <c r="G659" s="817"/>
    </row>
    <row r="660" spans="1:11" ht="14.25">
      <c r="A660" s="795"/>
      <c r="B660" s="795"/>
      <c r="C660" s="827"/>
      <c r="D660" s="1917"/>
      <c r="E660" s="1917"/>
      <c r="F660" s="1917"/>
      <c r="G660" s="817"/>
    </row>
    <row r="661" spans="1:11" ht="14.25">
      <c r="A661" s="795"/>
      <c r="B661" s="795"/>
      <c r="C661" s="827"/>
      <c r="D661" s="890"/>
      <c r="E661" s="890"/>
      <c r="F661" s="890"/>
      <c r="G661" s="817"/>
    </row>
    <row r="662" spans="1:11" ht="12.75" customHeight="1">
      <c r="A662" s="793"/>
      <c r="B662" s="796" t="s">
        <v>2666</v>
      </c>
      <c r="C662" s="827"/>
      <c r="D662" s="1917" t="s">
        <v>1516</v>
      </c>
      <c r="E662" s="1917"/>
      <c r="F662" s="1917"/>
      <c r="G662" s="817"/>
      <c r="I662" s="1672" t="s">
        <v>2418</v>
      </c>
    </row>
    <row r="663" spans="1:11" ht="12.75" customHeight="1">
      <c r="A663" s="793"/>
      <c r="B663" s="795"/>
      <c r="C663" s="827"/>
      <c r="D663" s="1917"/>
      <c r="E663" s="1917"/>
      <c r="F663" s="1917"/>
      <c r="G663" s="817"/>
    </row>
    <row r="664" spans="1:11" ht="12.75" customHeight="1">
      <c r="A664" s="793"/>
      <c r="B664" s="795"/>
      <c r="C664" s="827"/>
      <c r="D664" s="1917"/>
      <c r="E664" s="1917"/>
      <c r="F664" s="1917"/>
      <c r="G664" s="817"/>
    </row>
    <row r="665" spans="1:11" ht="12.75" customHeight="1">
      <c r="A665" s="793"/>
      <c r="B665" s="795"/>
      <c r="C665" s="827"/>
      <c r="D665" s="1917"/>
      <c r="E665" s="1917"/>
      <c r="F665" s="1917"/>
      <c r="G665" s="817"/>
    </row>
    <row r="666" spans="1:11" ht="12.75" customHeight="1">
      <c r="A666" s="793"/>
      <c r="B666" s="795"/>
      <c r="C666" s="827"/>
      <c r="D666" s="1917"/>
      <c r="E666" s="1917"/>
      <c r="F666" s="1917"/>
      <c r="G666" s="817"/>
    </row>
    <row r="667" spans="1:11" ht="12.75" customHeight="1">
      <c r="A667" s="793"/>
      <c r="B667" s="795"/>
      <c r="C667" s="827"/>
      <c r="D667" s="1917"/>
      <c r="E667" s="1917"/>
      <c r="F667" s="1917"/>
      <c r="G667" s="817"/>
    </row>
    <row r="668" spans="1:11" ht="12.75" customHeight="1">
      <c r="A668" s="793"/>
      <c r="B668" s="795"/>
      <c r="C668" s="827"/>
      <c r="D668" s="1917"/>
      <c r="E668" s="1917"/>
      <c r="F668" s="1917"/>
      <c r="G668" s="817"/>
    </row>
    <row r="669" spans="1:11" ht="12.75" customHeight="1">
      <c r="A669" s="793"/>
      <c r="B669" s="795"/>
      <c r="C669" s="827"/>
      <c r="D669" s="1917"/>
      <c r="E669" s="1917"/>
      <c r="F669" s="1917"/>
      <c r="G669" s="817"/>
    </row>
    <row r="670" spans="1:11" ht="12.75" customHeight="1">
      <c r="A670" s="793"/>
      <c r="B670" s="795"/>
      <c r="C670" s="827"/>
      <c r="D670" s="1917"/>
      <c r="E670" s="1917"/>
      <c r="F670" s="1917"/>
      <c r="G670" s="817"/>
    </row>
    <row r="671" spans="1:11">
      <c r="A671" s="827"/>
      <c r="B671" s="827"/>
      <c r="C671" s="827"/>
      <c r="D671" s="839"/>
      <c r="E671" s="839"/>
      <c r="F671" s="839"/>
      <c r="G671" s="817"/>
    </row>
    <row r="672" spans="1:11">
      <c r="A672" s="1841" t="s">
        <v>1173</v>
      </c>
      <c r="B672" s="1841"/>
      <c r="C672" s="1841"/>
      <c r="D672" s="1841"/>
      <c r="E672" s="1841"/>
      <c r="F672" s="1841"/>
      <c r="G672" s="1841"/>
      <c r="H672" s="1749"/>
      <c r="I672" s="1750"/>
      <c r="J672" s="840"/>
      <c r="K672" s="840"/>
    </row>
    <row r="673" spans="1:11">
      <c r="A673" s="733"/>
      <c r="B673" s="733"/>
      <c r="C673" s="733"/>
      <c r="D673" s="733"/>
      <c r="E673" s="733"/>
      <c r="F673" s="733"/>
      <c r="G673" s="733"/>
      <c r="H673" s="840"/>
      <c r="I673" s="1735"/>
      <c r="J673" s="840"/>
      <c r="K673" s="840"/>
    </row>
    <row r="674" spans="1:11">
      <c r="C674" s="838"/>
      <c r="D674" s="1831" t="s">
        <v>104</v>
      </c>
      <c r="E674" s="1831"/>
      <c r="F674" s="1831"/>
      <c r="G674" s="817"/>
      <c r="H674" s="840"/>
      <c r="I674" s="1735"/>
      <c r="J674" s="840"/>
      <c r="K674" s="840"/>
    </row>
    <row r="675" spans="1:11">
      <c r="A675" s="838"/>
      <c r="B675" s="838"/>
      <c r="C675" s="838"/>
      <c r="D675" s="1831" t="s">
        <v>128</v>
      </c>
      <c r="E675" s="1831"/>
      <c r="F675" s="1831"/>
      <c r="G675" s="817"/>
      <c r="H675" s="840"/>
      <c r="I675" s="1735"/>
      <c r="J675" s="840"/>
      <c r="K675" s="840"/>
    </row>
    <row r="676" spans="1:11">
      <c r="A676" s="793"/>
      <c r="B676" s="793"/>
      <c r="C676" s="793"/>
      <c r="D676" s="1881" t="s">
        <v>1209</v>
      </c>
      <c r="E676" s="1881"/>
      <c r="F676" s="1881"/>
      <c r="G676" s="817"/>
      <c r="H676" s="840"/>
      <c r="I676" s="1735"/>
      <c r="J676" s="840"/>
      <c r="K676" s="840"/>
    </row>
    <row r="677" spans="1:11">
      <c r="A677" s="793"/>
      <c r="B677" s="793"/>
      <c r="C677" s="793"/>
      <c r="G677" s="817"/>
      <c r="H677" s="840"/>
      <c r="I677" s="1735"/>
      <c r="J677" s="840"/>
      <c r="K677" s="840"/>
    </row>
    <row r="678" spans="1:11" ht="14.25">
      <c r="A678" s="795"/>
      <c r="B678" s="796" t="s">
        <v>2666</v>
      </c>
      <c r="C678" s="793"/>
      <c r="D678" s="1881" t="s">
        <v>950</v>
      </c>
      <c r="E678" s="1881"/>
      <c r="F678" s="1881"/>
      <c r="G678" s="817"/>
      <c r="H678" s="840"/>
      <c r="I678" s="1735" t="s">
        <v>2392</v>
      </c>
      <c r="J678" s="840"/>
      <c r="K678" s="840"/>
    </row>
    <row r="679" spans="1:11">
      <c r="A679" s="793"/>
      <c r="B679" s="793"/>
      <c r="C679" s="793"/>
      <c r="D679" s="1881" t="s">
        <v>961</v>
      </c>
      <c r="E679" s="1881"/>
      <c r="F679" s="1881"/>
      <c r="G679" s="817"/>
      <c r="H679" s="840"/>
      <c r="I679" s="1735"/>
      <c r="J679" s="840"/>
      <c r="K679" s="840"/>
    </row>
    <row r="680" spans="1:11" ht="12.75" customHeight="1">
      <c r="A680" s="793"/>
      <c r="B680" s="793"/>
      <c r="C680" s="793"/>
      <c r="D680" s="670"/>
      <c r="E680" s="1804" t="s">
        <v>2502</v>
      </c>
      <c r="F680" s="643"/>
      <c r="G680" s="817"/>
      <c r="H680" s="840"/>
      <c r="I680" s="1735"/>
      <c r="J680" s="840"/>
      <c r="K680" s="840"/>
    </row>
    <row r="681" spans="1:11">
      <c r="A681" s="793"/>
      <c r="B681" s="793"/>
      <c r="C681" s="793"/>
      <c r="D681" s="670"/>
      <c r="E681" s="840" t="s">
        <v>2501</v>
      </c>
      <c r="F681" s="643"/>
      <c r="G681" s="817"/>
      <c r="I681" s="1735"/>
      <c r="J681" s="840"/>
      <c r="K681" s="840"/>
    </row>
    <row r="682" spans="1:11">
      <c r="A682" s="793"/>
      <c r="B682" s="793"/>
      <c r="C682" s="793"/>
      <c r="D682" s="841"/>
      <c r="E682" s="798"/>
      <c r="G682" s="817"/>
      <c r="H682" s="840"/>
      <c r="I682" s="1735"/>
      <c r="J682" s="840"/>
      <c r="K682" s="840"/>
    </row>
    <row r="683" spans="1:11" ht="14.25">
      <c r="A683" s="795"/>
      <c r="B683" s="796" t="s">
        <v>2683</v>
      </c>
      <c r="C683" s="793"/>
      <c r="D683" s="1876" t="s">
        <v>1402</v>
      </c>
      <c r="E683" s="1876"/>
      <c r="F683" s="1876"/>
      <c r="G683" s="817"/>
      <c r="H683" s="840"/>
      <c r="I683" s="1735" t="s">
        <v>2416</v>
      </c>
      <c r="J683" s="840"/>
      <c r="K683" s="840"/>
    </row>
    <row r="684" spans="1:11">
      <c r="A684" s="814"/>
      <c r="B684" s="814"/>
      <c r="C684" s="793"/>
      <c r="D684" s="1876"/>
      <c r="E684" s="1876"/>
      <c r="F684" s="1876"/>
      <c r="G684" s="817"/>
      <c r="H684" s="840"/>
      <c r="I684" s="1735"/>
      <c r="J684" s="840"/>
      <c r="K684" s="840"/>
    </row>
    <row r="685" spans="1:11">
      <c r="A685" s="793"/>
      <c r="B685" s="793"/>
      <c r="C685" s="793"/>
      <c r="D685" s="1876"/>
      <c r="E685" s="1876"/>
      <c r="F685" s="1876"/>
      <c r="G685" s="817"/>
      <c r="H685" s="840"/>
      <c r="I685" s="1735"/>
      <c r="J685" s="840"/>
      <c r="K685" s="840"/>
    </row>
    <row r="686" spans="1:11">
      <c r="A686" s="793"/>
      <c r="B686" s="793"/>
      <c r="C686" s="793"/>
      <c r="G686" s="817"/>
      <c r="H686" s="840"/>
      <c r="I686" s="1735" t="s">
        <v>2393</v>
      </c>
      <c r="J686" s="840"/>
      <c r="K686" s="840"/>
    </row>
    <row r="687" spans="1:11" ht="14.25">
      <c r="A687" s="795"/>
      <c r="B687" s="796" t="s">
        <v>2666</v>
      </c>
      <c r="C687" s="793"/>
      <c r="D687" s="1881" t="s">
        <v>990</v>
      </c>
      <c r="E687" s="1881"/>
      <c r="F687" s="1881"/>
      <c r="G687" s="817"/>
      <c r="H687" s="840"/>
      <c r="I687" s="1735"/>
      <c r="J687" s="840"/>
      <c r="K687" s="840"/>
    </row>
    <row r="688" spans="1:11" ht="14.25">
      <c r="A688" s="795"/>
      <c r="B688" s="795"/>
      <c r="C688" s="793"/>
      <c r="D688" s="1881" t="s">
        <v>961</v>
      </c>
      <c r="E688" s="1881"/>
      <c r="F688" s="1881"/>
      <c r="G688" s="817"/>
      <c r="H688" s="840"/>
      <c r="I688" s="1735"/>
      <c r="J688" s="840"/>
      <c r="K688" s="840"/>
    </row>
    <row r="689" spans="1:11">
      <c r="A689" s="793"/>
      <c r="B689" s="793"/>
      <c r="C689" s="793"/>
      <c r="D689" s="670"/>
      <c r="E689" s="1804" t="s">
        <v>2503</v>
      </c>
      <c r="F689" s="1807"/>
      <c r="G689" s="817"/>
      <c r="H689" s="840"/>
      <c r="I689" s="1735"/>
      <c r="J689" s="840"/>
      <c r="K689" s="840"/>
    </row>
    <row r="690" spans="1:11">
      <c r="A690" s="793"/>
      <c r="B690" s="793"/>
      <c r="C690" s="793"/>
      <c r="D690" s="792"/>
      <c r="G690" s="817"/>
      <c r="H690" s="840"/>
      <c r="I690" s="1735"/>
      <c r="J690" s="840"/>
      <c r="K690" s="840"/>
    </row>
    <row r="691" spans="1:11" ht="14.25">
      <c r="A691" s="795"/>
      <c r="B691" s="796" t="s">
        <v>2666</v>
      </c>
      <c r="C691" s="793"/>
      <c r="D691" s="1920" t="s">
        <v>1222</v>
      </c>
      <c r="E691" s="1920"/>
      <c r="F691" s="1920"/>
      <c r="G691" s="817"/>
      <c r="H691" s="840"/>
      <c r="I691" s="1735" t="s">
        <v>2365</v>
      </c>
      <c r="J691" s="840"/>
      <c r="K691" s="840"/>
    </row>
    <row r="692" spans="1:11">
      <c r="A692" s="793"/>
      <c r="B692" s="793"/>
      <c r="C692" s="793"/>
      <c r="D692" s="1920"/>
      <c r="E692" s="1920"/>
      <c r="F692" s="1920"/>
      <c r="G692" s="817"/>
      <c r="H692" s="840"/>
      <c r="I692" s="1735"/>
      <c r="J692" s="840"/>
      <c r="K692" s="840"/>
    </row>
    <row r="693" spans="1:11">
      <c r="A693" s="793"/>
      <c r="B693" s="793"/>
      <c r="C693" s="793"/>
      <c r="D693" s="1920"/>
      <c r="E693" s="1920"/>
      <c r="F693" s="1920"/>
      <c r="G693" s="817"/>
      <c r="H693" s="840"/>
      <c r="I693" s="1735"/>
      <c r="J693" s="840"/>
      <c r="K693" s="840"/>
    </row>
    <row r="694" spans="1:11">
      <c r="A694" s="793"/>
      <c r="B694" s="793"/>
      <c r="C694" s="793"/>
      <c r="D694" s="1920"/>
      <c r="E694" s="1920"/>
      <c r="F694" s="1920"/>
      <c r="G694" s="817"/>
      <c r="H694" s="840"/>
      <c r="I694" s="1735"/>
      <c r="J694" s="840"/>
      <c r="K694" s="840"/>
    </row>
    <row r="695" spans="1:11">
      <c r="A695" s="793"/>
      <c r="B695" s="793"/>
      <c r="C695" s="793"/>
      <c r="D695" s="1920"/>
      <c r="E695" s="1920"/>
      <c r="F695" s="1920"/>
      <c r="G695" s="817"/>
      <c r="H695" s="840"/>
      <c r="I695" s="1735"/>
      <c r="J695" s="840"/>
      <c r="K695" s="840"/>
    </row>
    <row r="696" spans="1:11" s="789" customFormat="1">
      <c r="A696" s="832"/>
      <c r="B696" s="832"/>
      <c r="C696" s="832"/>
      <c r="D696" s="1920"/>
      <c r="E696" s="1920"/>
      <c r="F696" s="1920"/>
      <c r="G696" s="842"/>
      <c r="H696" s="843"/>
      <c r="I696" s="1736"/>
      <c r="J696" s="843"/>
      <c r="K696" s="843"/>
    </row>
    <row r="697" spans="1:11" s="789" customFormat="1">
      <c r="A697" s="832"/>
      <c r="B697" s="832"/>
      <c r="C697" s="832"/>
      <c r="D697" s="844"/>
      <c r="E697" s="844"/>
      <c r="F697" s="844"/>
      <c r="G697" s="842"/>
      <c r="H697" s="843"/>
      <c r="I697" s="1736"/>
      <c r="J697" s="843"/>
      <c r="K697" s="843"/>
    </row>
    <row r="698" spans="1:11" s="789" customFormat="1">
      <c r="A698" s="832"/>
      <c r="B698" s="796" t="s">
        <v>2666</v>
      </c>
      <c r="C698" s="832"/>
      <c r="D698" s="1920" t="s">
        <v>1404</v>
      </c>
      <c r="E698" s="1920"/>
      <c r="F698" s="1920"/>
      <c r="G698" s="842"/>
      <c r="H698" s="843"/>
      <c r="I698" s="1736" t="s">
        <v>2365</v>
      </c>
      <c r="J698" s="843"/>
      <c r="K698" s="843"/>
    </row>
    <row r="699" spans="1:11" s="789" customFormat="1">
      <c r="A699" s="832"/>
      <c r="B699" s="832"/>
      <c r="C699" s="832"/>
      <c r="D699" s="1920"/>
      <c r="E699" s="1920"/>
      <c r="F699" s="1920"/>
      <c r="G699" s="842"/>
      <c r="H699" s="843"/>
      <c r="I699" s="1736"/>
      <c r="J699" s="843"/>
      <c r="K699" s="843"/>
    </row>
    <row r="700" spans="1:11" s="789" customFormat="1">
      <c r="A700" s="832"/>
      <c r="B700" s="832"/>
      <c r="C700" s="832"/>
      <c r="D700" s="844"/>
      <c r="E700" s="844"/>
      <c r="F700" s="844"/>
      <c r="G700" s="842"/>
      <c r="H700" s="843"/>
      <c r="I700" s="1736"/>
      <c r="J700" s="843"/>
      <c r="K700" s="843"/>
    </row>
    <row r="701" spans="1:11" ht="14.25">
      <c r="A701" s="795"/>
      <c r="B701" s="796" t="s">
        <v>2683</v>
      </c>
      <c r="C701" s="793"/>
      <c r="D701" s="1920" t="s">
        <v>1213</v>
      </c>
      <c r="E701" s="1920"/>
      <c r="F701" s="1920"/>
      <c r="G701" s="817"/>
      <c r="H701" s="840"/>
      <c r="I701" s="1735" t="s">
        <v>2365</v>
      </c>
      <c r="J701" s="840"/>
      <c r="K701" s="840"/>
    </row>
    <row r="702" spans="1:11">
      <c r="A702" s="793"/>
      <c r="B702" s="793"/>
      <c r="C702" s="793"/>
      <c r="D702" s="1920"/>
      <c r="E702" s="1920"/>
      <c r="F702" s="1920"/>
      <c r="G702" s="817"/>
      <c r="H702" s="840"/>
      <c r="I702" s="1735"/>
      <c r="J702" s="840"/>
      <c r="K702" s="840"/>
    </row>
    <row r="703" spans="1:11">
      <c r="A703" s="793"/>
      <c r="B703" s="793"/>
      <c r="C703" s="793"/>
      <c r="D703" s="1920"/>
      <c r="E703" s="1920"/>
      <c r="F703" s="1920"/>
      <c r="G703" s="817"/>
      <c r="H703" s="840"/>
      <c r="I703" s="1735"/>
      <c r="J703" s="840"/>
      <c r="K703" s="840"/>
    </row>
    <row r="704" spans="1:11" ht="15" customHeight="1">
      <c r="A704" s="793"/>
      <c r="B704" s="793"/>
      <c r="C704" s="793"/>
      <c r="D704" s="1920"/>
      <c r="E704" s="1920"/>
      <c r="F704" s="1920"/>
      <c r="G704" s="817"/>
      <c r="H704" s="840"/>
      <c r="I704" s="1735"/>
      <c r="J704" s="840"/>
      <c r="K704" s="840"/>
    </row>
    <row r="705" spans="1:11" ht="15" customHeight="1">
      <c r="A705" s="793"/>
      <c r="B705" s="793"/>
      <c r="C705" s="793"/>
      <c r="D705" s="1920"/>
      <c r="E705" s="1920"/>
      <c r="F705" s="1920"/>
      <c r="G705" s="817"/>
      <c r="H705" s="840"/>
      <c r="I705" s="1735"/>
      <c r="J705" s="840"/>
      <c r="K705" s="840"/>
    </row>
    <row r="706" spans="1:11">
      <c r="A706" s="793"/>
      <c r="B706" s="793"/>
      <c r="C706" s="793"/>
      <c r="D706" s="1920"/>
      <c r="E706" s="1920"/>
      <c r="F706" s="1920"/>
      <c r="G706" s="817"/>
      <c r="H706" s="840"/>
      <c r="I706" s="1735"/>
      <c r="J706" s="840"/>
      <c r="K706" s="840"/>
    </row>
    <row r="707" spans="1:11">
      <c r="A707" s="793"/>
      <c r="B707" s="793"/>
      <c r="C707" s="793"/>
      <c r="D707" s="1920"/>
      <c r="E707" s="1920"/>
      <c r="F707" s="1920"/>
      <c r="G707" s="817"/>
      <c r="H707" s="840"/>
      <c r="I707" s="1735"/>
      <c r="J707" s="840"/>
      <c r="K707" s="840"/>
    </row>
    <row r="708" spans="1:11">
      <c r="A708" s="793"/>
      <c r="B708" s="793"/>
      <c r="C708" s="793"/>
      <c r="D708" s="1920"/>
      <c r="E708" s="1920"/>
      <c r="F708" s="1920"/>
      <c r="G708" s="817"/>
      <c r="H708" s="840"/>
      <c r="I708" s="1735"/>
      <c r="J708" s="840"/>
      <c r="K708" s="840"/>
    </row>
    <row r="709" spans="1:11" ht="15" customHeight="1">
      <c r="A709" s="793"/>
      <c r="B709" s="793"/>
      <c r="C709" s="793"/>
      <c r="D709" s="1920"/>
      <c r="E709" s="1920"/>
      <c r="F709" s="1920"/>
      <c r="G709" s="817"/>
      <c r="H709" s="840"/>
      <c r="I709" s="1735"/>
      <c r="J709" s="840"/>
      <c r="K709" s="840"/>
    </row>
    <row r="710" spans="1:11">
      <c r="A710" s="793"/>
      <c r="B710" s="793"/>
      <c r="C710" s="793"/>
      <c r="D710" s="1920"/>
      <c r="E710" s="1920"/>
      <c r="F710" s="1920"/>
      <c r="G710" s="817"/>
      <c r="H710" s="840"/>
      <c r="I710" s="1735"/>
      <c r="J710" s="840"/>
      <c r="K710" s="840"/>
    </row>
    <row r="711" spans="1:11">
      <c r="A711" s="793"/>
      <c r="B711" s="793"/>
      <c r="C711" s="793"/>
      <c r="D711" s="1920"/>
      <c r="E711" s="1920"/>
      <c r="F711" s="1920"/>
      <c r="G711" s="817"/>
      <c r="H711" s="840"/>
      <c r="I711" s="1735"/>
      <c r="J711" s="840"/>
      <c r="K711" s="840"/>
    </row>
    <row r="712" spans="1:11">
      <c r="A712" s="793"/>
      <c r="B712" s="793"/>
      <c r="C712" s="793"/>
      <c r="D712" s="1920"/>
      <c r="E712" s="1920"/>
      <c r="F712" s="1920"/>
      <c r="G712" s="817"/>
      <c r="H712" s="840"/>
      <c r="I712" s="1735"/>
      <c r="J712" s="840"/>
      <c r="K712" s="840"/>
    </row>
    <row r="713" spans="1:11">
      <c r="A713" s="793"/>
      <c r="B713" s="793"/>
      <c r="C713" s="793"/>
      <c r="D713" s="1920"/>
      <c r="E713" s="1920"/>
      <c r="F713" s="1920"/>
      <c r="G713" s="817"/>
      <c r="H713" s="840"/>
      <c r="I713" s="1735"/>
      <c r="J713" s="840"/>
      <c r="K713" s="840"/>
    </row>
    <row r="714" spans="1:11">
      <c r="A714" s="793"/>
      <c r="B714" s="796" t="s">
        <v>2683</v>
      </c>
      <c r="C714" s="793"/>
      <c r="D714" s="1920" t="s">
        <v>1220</v>
      </c>
      <c r="E714" s="1920"/>
      <c r="F714" s="1920"/>
      <c r="G714" s="817"/>
      <c r="H714" s="840"/>
      <c r="I714" s="1735" t="s">
        <v>2417</v>
      </c>
      <c r="J714" s="840"/>
      <c r="K714" s="840"/>
    </row>
    <row r="715" spans="1:11">
      <c r="A715" s="793"/>
      <c r="B715" s="793"/>
      <c r="C715" s="793"/>
      <c r="D715" s="1920"/>
      <c r="E715" s="1920"/>
      <c r="F715" s="1920"/>
      <c r="G715" s="817"/>
      <c r="H715" s="840"/>
      <c r="I715" s="1735"/>
      <c r="J715" s="840"/>
      <c r="K715" s="840"/>
    </row>
    <row r="716" spans="1:11">
      <c r="A716" s="793"/>
      <c r="B716" s="793"/>
      <c r="C716" s="793"/>
      <c r="D716" s="844"/>
      <c r="E716" s="844"/>
      <c r="F716" s="844"/>
      <c r="G716" s="817"/>
      <c r="H716" s="840"/>
      <c r="I716" s="1735"/>
      <c r="J716" s="840"/>
      <c r="K716" s="840"/>
    </row>
    <row r="717" spans="1:11">
      <c r="A717" s="793"/>
      <c r="B717" s="796" t="s">
        <v>2683</v>
      </c>
      <c r="C717" s="793"/>
      <c r="D717" s="1920" t="s">
        <v>1214</v>
      </c>
      <c r="E717" s="1920"/>
      <c r="F717" s="1920"/>
      <c r="G717" s="817"/>
      <c r="H717" s="840"/>
      <c r="I717" s="1735" t="s">
        <v>2417</v>
      </c>
      <c r="J717" s="840"/>
      <c r="K717" s="840"/>
    </row>
    <row r="718" spans="1:11">
      <c r="A718" s="793"/>
      <c r="B718" s="793"/>
      <c r="C718" s="793"/>
      <c r="D718" s="1920"/>
      <c r="E718" s="1920"/>
      <c r="F718" s="1920"/>
      <c r="G718" s="817"/>
      <c r="H718" s="840"/>
      <c r="I718" s="1735"/>
      <c r="J718" s="840"/>
      <c r="K718" s="840"/>
    </row>
    <row r="719" spans="1:11">
      <c r="A719" s="793"/>
      <c r="B719" s="793"/>
      <c r="C719" s="793"/>
      <c r="D719" s="1920"/>
      <c r="E719" s="1920"/>
      <c r="F719" s="1920"/>
      <c r="G719" s="817"/>
      <c r="H719" s="840"/>
      <c r="I719" s="1735"/>
      <c r="J719" s="840"/>
      <c r="K719" s="840"/>
    </row>
    <row r="720" spans="1:11">
      <c r="A720" s="793"/>
      <c r="B720" s="793"/>
      <c r="C720" s="793"/>
      <c r="D720" s="800"/>
      <c r="G720" s="817"/>
      <c r="H720" s="840"/>
      <c r="I720" s="1735"/>
      <c r="J720" s="840"/>
      <c r="K720" s="840"/>
    </row>
    <row r="721" spans="1:11">
      <c r="A721" s="793"/>
      <c r="B721" s="796" t="s">
        <v>2683</v>
      </c>
      <c r="C721" s="793"/>
      <c r="D721" s="1920" t="s">
        <v>1215</v>
      </c>
      <c r="E721" s="1920"/>
      <c r="F721" s="1920"/>
      <c r="G721" s="817"/>
      <c r="H721" s="840"/>
      <c r="I721" s="1735" t="s">
        <v>2417</v>
      </c>
      <c r="J721" s="840"/>
      <c r="K721" s="840"/>
    </row>
    <row r="722" spans="1:11">
      <c r="A722" s="793"/>
      <c r="B722" s="793"/>
      <c r="C722" s="793"/>
      <c r="D722" s="1920"/>
      <c r="E722" s="1920"/>
      <c r="F722" s="1920"/>
      <c r="G722" s="817"/>
      <c r="H722" s="840"/>
      <c r="I722" s="1735"/>
      <c r="J722" s="840"/>
      <c r="K722" s="840"/>
    </row>
    <row r="723" spans="1:11">
      <c r="A723" s="793"/>
      <c r="B723" s="793"/>
      <c r="C723" s="793"/>
      <c r="D723" s="1920"/>
      <c r="E723" s="1920"/>
      <c r="F723" s="1920"/>
      <c r="G723" s="817"/>
      <c r="H723" s="840"/>
      <c r="I723" s="1735"/>
      <c r="J723" s="840"/>
      <c r="K723" s="840"/>
    </row>
    <row r="724" spans="1:11">
      <c r="A724" s="793"/>
      <c r="B724" s="793"/>
      <c r="C724" s="793"/>
      <c r="D724" s="788"/>
      <c r="G724" s="817"/>
      <c r="H724" s="840"/>
      <c r="I724" s="1735"/>
      <c r="J724" s="840"/>
      <c r="K724" s="840"/>
    </row>
    <row r="725" spans="1:11" ht="14.25">
      <c r="A725" s="795"/>
      <c r="B725" s="796" t="s">
        <v>2666</v>
      </c>
      <c r="C725" s="793"/>
      <c r="D725" s="1876" t="s">
        <v>1216</v>
      </c>
      <c r="E725" s="1876"/>
      <c r="F725" s="1876"/>
      <c r="G725" s="817"/>
      <c r="H725" s="840"/>
      <c r="I725" s="1735" t="s">
        <v>2366</v>
      </c>
      <c r="J725" s="840"/>
      <c r="K725" s="840"/>
    </row>
    <row r="726" spans="1:11">
      <c r="A726" s="793"/>
      <c r="B726" s="793"/>
      <c r="C726" s="793"/>
      <c r="D726" s="1876"/>
      <c r="E726" s="1876"/>
      <c r="F726" s="1876"/>
      <c r="G726" s="817"/>
      <c r="H726" s="840"/>
      <c r="I726" s="1735"/>
      <c r="J726" s="840"/>
      <c r="K726" s="840"/>
    </row>
    <row r="727" spans="1:11">
      <c r="A727" s="793"/>
      <c r="B727" s="793"/>
      <c r="C727" s="793"/>
      <c r="D727" s="1876"/>
      <c r="E727" s="1876"/>
      <c r="F727" s="1876"/>
      <c r="G727" s="817"/>
      <c r="H727" s="840"/>
      <c r="I727" s="1735"/>
      <c r="J727" s="840"/>
      <c r="K727" s="840"/>
    </row>
    <row r="728" spans="1:11">
      <c r="A728" s="793"/>
      <c r="B728" s="793"/>
      <c r="C728" s="793"/>
      <c r="D728" s="1876"/>
      <c r="E728" s="1876"/>
      <c r="F728" s="1876"/>
      <c r="G728" s="817"/>
      <c r="H728" s="840"/>
      <c r="I728" s="1735"/>
      <c r="J728" s="840"/>
      <c r="K728" s="840"/>
    </row>
    <row r="729" spans="1:11">
      <c r="A729" s="793"/>
      <c r="B729" s="793"/>
      <c r="C729" s="793"/>
      <c r="D729" s="820"/>
      <c r="G729" s="817"/>
      <c r="H729" s="840"/>
      <c r="I729" s="1735"/>
      <c r="J729" s="840"/>
      <c r="K729" s="840"/>
    </row>
    <row r="730" spans="1:11" ht="14.25">
      <c r="A730" s="795"/>
      <c r="B730" s="796" t="s">
        <v>2683</v>
      </c>
      <c r="C730" s="793"/>
      <c r="D730" s="1920" t="s">
        <v>1349</v>
      </c>
      <c r="E730" s="1920"/>
      <c r="F730" s="1920"/>
      <c r="G730" s="817"/>
      <c r="H730" s="840"/>
      <c r="I730" s="1735" t="s">
        <v>2382</v>
      </c>
      <c r="J730" s="840"/>
      <c r="K730" s="840"/>
    </row>
    <row r="731" spans="1:11">
      <c r="A731" s="793"/>
      <c r="B731" s="793"/>
      <c r="C731" s="793"/>
      <c r="D731" s="1920"/>
      <c r="E731" s="1920"/>
      <c r="F731" s="1920"/>
      <c r="G731" s="817"/>
      <c r="H731" s="840"/>
      <c r="I731" s="1735"/>
      <c r="J731" s="840"/>
      <c r="K731" s="840"/>
    </row>
    <row r="732" spans="1:11">
      <c r="A732" s="793"/>
      <c r="B732" s="793"/>
      <c r="C732" s="793"/>
      <c r="D732" s="1920"/>
      <c r="E732" s="1920"/>
      <c r="F732" s="1920"/>
      <c r="G732" s="817"/>
      <c r="H732" s="840"/>
      <c r="I732" s="1735"/>
      <c r="J732" s="840"/>
      <c r="K732" s="840"/>
    </row>
    <row r="733" spans="1:11">
      <c r="A733" s="793"/>
      <c r="B733" s="793"/>
      <c r="C733" s="793"/>
      <c r="D733" s="1920"/>
      <c r="E733" s="1920"/>
      <c r="F733" s="1920"/>
      <c r="G733" s="817"/>
      <c r="H733" s="840"/>
      <c r="I733" s="1735"/>
      <c r="J733" s="840"/>
      <c r="K733" s="840"/>
    </row>
    <row r="734" spans="1:11">
      <c r="A734" s="793"/>
      <c r="B734" s="793"/>
      <c r="C734" s="793"/>
      <c r="D734" s="1920"/>
      <c r="E734" s="1920"/>
      <c r="F734" s="1920"/>
      <c r="G734" s="817"/>
      <c r="H734" s="840"/>
      <c r="I734" s="1735"/>
      <c r="J734" s="840"/>
      <c r="K734" s="840"/>
    </row>
    <row r="735" spans="1:11">
      <c r="A735" s="793"/>
      <c r="B735" s="793"/>
      <c r="C735" s="793"/>
      <c r="D735" s="1920"/>
      <c r="E735" s="1920"/>
      <c r="F735" s="1920"/>
      <c r="G735" s="817"/>
      <c r="H735" s="840"/>
      <c r="I735" s="1735"/>
      <c r="J735" s="840"/>
      <c r="K735" s="840"/>
    </row>
    <row r="736" spans="1:11">
      <c r="A736" s="793"/>
      <c r="B736" s="793"/>
      <c r="C736" s="793"/>
      <c r="D736" s="1920"/>
      <c r="E736" s="1920"/>
      <c r="F736" s="1920"/>
      <c r="G736" s="817"/>
      <c r="H736" s="840"/>
      <c r="I736" s="1735"/>
      <c r="J736" s="840"/>
      <c r="K736" s="840"/>
    </row>
    <row r="737" spans="1:11">
      <c r="A737" s="793"/>
      <c r="B737" s="793"/>
      <c r="C737" s="793"/>
      <c r="D737" s="1849" t="s">
        <v>1217</v>
      </c>
      <c r="E737" s="1849"/>
      <c r="F737" s="1849"/>
      <c r="G737" s="817"/>
      <c r="H737" s="840"/>
      <c r="I737" s="1735"/>
      <c r="J737" s="840"/>
      <c r="K737" s="840"/>
    </row>
    <row r="738" spans="1:11">
      <c r="A738" s="793"/>
      <c r="B738" s="793"/>
      <c r="C738" s="793"/>
      <c r="D738" s="780"/>
      <c r="G738" s="817"/>
      <c r="H738" s="840"/>
      <c r="I738" s="1735"/>
      <c r="J738" s="840"/>
      <c r="K738" s="840"/>
    </row>
    <row r="739" spans="1:11">
      <c r="A739" s="1842" t="s">
        <v>1174</v>
      </c>
      <c r="B739" s="1842"/>
      <c r="C739" s="1842"/>
      <c r="D739" s="1842"/>
      <c r="E739" s="1842"/>
      <c r="F739" s="1842"/>
      <c r="G739" s="1842"/>
      <c r="H739" s="1749"/>
      <c r="I739" s="1750"/>
      <c r="J739" s="840"/>
      <c r="K739" s="840"/>
    </row>
    <row r="740" spans="1:11">
      <c r="A740" s="793"/>
      <c r="B740" s="793"/>
      <c r="C740" s="793"/>
      <c r="D740" s="820"/>
      <c r="G740" s="845"/>
      <c r="H740" s="840"/>
      <c r="I740" s="1735"/>
      <c r="J740" s="840"/>
      <c r="K740" s="840"/>
    </row>
    <row r="741" spans="1:11" ht="13.7" customHeight="1">
      <c r="C741" s="793"/>
      <c r="D741" s="1913" t="s">
        <v>1190</v>
      </c>
      <c r="E741" s="1913"/>
      <c r="F741" s="1913"/>
      <c r="G741" s="845"/>
      <c r="H741" s="840"/>
      <c r="I741" s="1735"/>
      <c r="J741" s="840"/>
      <c r="K741" s="840"/>
    </row>
    <row r="742" spans="1:11">
      <c r="A742" s="793"/>
      <c r="B742" s="793"/>
      <c r="C742" s="793"/>
      <c r="D742" s="1855" t="s">
        <v>1191</v>
      </c>
      <c r="E742" s="1855"/>
      <c r="F742" s="1855"/>
      <c r="G742" s="845"/>
      <c r="H742" s="840"/>
      <c r="I742" s="1735"/>
      <c r="J742" s="840"/>
      <c r="K742" s="840"/>
    </row>
    <row r="743" spans="1:11">
      <c r="A743" s="793"/>
      <c r="B743" s="793"/>
      <c r="C743" s="793"/>
      <c r="G743" s="845"/>
      <c r="H743" s="840"/>
      <c r="I743" s="1735"/>
      <c r="J743" s="840"/>
      <c r="K743" s="840"/>
    </row>
    <row r="744" spans="1:11" s="789" customFormat="1" ht="14.25">
      <c r="A744" s="795"/>
      <c r="B744" s="796" t="s">
        <v>2666</v>
      </c>
      <c r="C744" s="786"/>
      <c r="D744" s="1876" t="s">
        <v>1192</v>
      </c>
      <c r="E744" s="1876"/>
      <c r="F744" s="1876"/>
      <c r="G744" s="845"/>
      <c r="H744" s="843"/>
      <c r="I744" s="1736" t="s">
        <v>2367</v>
      </c>
      <c r="J744" s="843"/>
      <c r="K744" s="843"/>
    </row>
    <row r="745" spans="1:11" s="789" customFormat="1" ht="10.5" customHeight="1">
      <c r="A745" s="786"/>
      <c r="B745" s="786"/>
      <c r="C745" s="786"/>
      <c r="D745" s="1876"/>
      <c r="E745" s="1876"/>
      <c r="F745" s="1876"/>
      <c r="G745" s="845"/>
      <c r="H745" s="843"/>
      <c r="I745" s="1736"/>
      <c r="J745" s="843"/>
      <c r="K745" s="843"/>
    </row>
    <row r="746" spans="1:11" s="789" customFormat="1">
      <c r="A746" s="786"/>
      <c r="B746" s="786"/>
      <c r="C746" s="786"/>
      <c r="D746" s="1876"/>
      <c r="E746" s="1876"/>
      <c r="F746" s="1876"/>
      <c r="G746" s="845"/>
      <c r="H746" s="843"/>
      <c r="I746" s="1736"/>
      <c r="J746" s="843"/>
      <c r="K746" s="843"/>
    </row>
    <row r="747" spans="1:11">
      <c r="D747" s="1876"/>
      <c r="E747" s="1876"/>
      <c r="F747" s="1876"/>
      <c r="G747" s="845"/>
      <c r="H747" s="840"/>
      <c r="I747" s="1735"/>
      <c r="J747" s="840"/>
      <c r="K747" s="840"/>
    </row>
    <row r="748" spans="1:11">
      <c r="A748" s="799"/>
      <c r="B748" s="799"/>
      <c r="C748" s="799"/>
      <c r="D748" s="1876"/>
      <c r="E748" s="1876"/>
      <c r="F748" s="1876"/>
      <c r="G748" s="846"/>
      <c r="H748" s="840"/>
      <c r="I748" s="1735"/>
      <c r="J748" s="840"/>
      <c r="K748" s="840"/>
    </row>
    <row r="749" spans="1:11" ht="15.6" customHeight="1">
      <c r="A749" s="799"/>
      <c r="B749" s="799"/>
      <c r="C749" s="799"/>
      <c r="D749" s="1876"/>
      <c r="E749" s="1876"/>
      <c r="F749" s="1876"/>
      <c r="G749" s="846"/>
      <c r="H749" s="840"/>
      <c r="I749" s="1735"/>
      <c r="J749" s="840"/>
      <c r="K749" s="840"/>
    </row>
    <row r="750" spans="1:11">
      <c r="A750" s="799"/>
      <c r="B750" s="799"/>
      <c r="C750" s="799"/>
      <c r="D750" s="835"/>
      <c r="E750" s="847"/>
      <c r="F750" s="847"/>
      <c r="G750" s="846"/>
      <c r="H750" s="840"/>
      <c r="I750" s="1735"/>
      <c r="J750" s="840"/>
      <c r="K750" s="840"/>
    </row>
    <row r="751" spans="1:11" s="851" customFormat="1" ht="14.25">
      <c r="A751" s="848"/>
      <c r="B751" s="796" t="s">
        <v>2666</v>
      </c>
      <c r="C751" s="849"/>
      <c r="D751" s="1833" t="s">
        <v>1453</v>
      </c>
      <c r="E751" s="1833"/>
      <c r="F751" s="1833"/>
      <c r="G751" s="850"/>
      <c r="I751" s="1737" t="s">
        <v>2367</v>
      </c>
    </row>
    <row r="752" spans="1:11" s="851" customFormat="1">
      <c r="A752" s="849"/>
      <c r="B752" s="849"/>
      <c r="C752" s="849"/>
      <c r="D752" s="1833"/>
      <c r="E752" s="1833"/>
      <c r="F752" s="1833"/>
      <c r="G752" s="850"/>
      <c r="I752" s="1737"/>
    </row>
    <row r="753" spans="1:11" s="851" customFormat="1">
      <c r="A753" s="849"/>
      <c r="B753" s="849"/>
      <c r="C753" s="849"/>
      <c r="D753" s="1833"/>
      <c r="E753" s="1833"/>
      <c r="F753" s="1833"/>
      <c r="G753" s="850"/>
      <c r="I753" s="1737"/>
    </row>
    <row r="754" spans="1:11" s="851" customFormat="1">
      <c r="A754" s="849"/>
      <c r="B754" s="849"/>
      <c r="C754" s="849"/>
      <c r="D754" s="1833"/>
      <c r="E754" s="1833"/>
      <c r="F754" s="1833"/>
      <c r="G754" s="850"/>
      <c r="I754" s="1737"/>
    </row>
    <row r="755" spans="1:11" s="851" customFormat="1">
      <c r="A755" s="849"/>
      <c r="B755" s="849"/>
      <c r="C755" s="849"/>
      <c r="D755" s="835"/>
      <c r="E755" s="850"/>
      <c r="F755" s="850"/>
      <c r="G755" s="850"/>
      <c r="I755" s="1737"/>
    </row>
    <row r="756" spans="1:11" s="851" customFormat="1" ht="14.25">
      <c r="A756" s="795"/>
      <c r="B756" s="796" t="s">
        <v>2683</v>
      </c>
      <c r="C756" s="849"/>
      <c r="D756" s="1926" t="s">
        <v>1454</v>
      </c>
      <c r="E756" s="1926"/>
      <c r="F756" s="1926"/>
      <c r="G756" s="850"/>
      <c r="I756" s="1737" t="s">
        <v>2368</v>
      </c>
    </row>
    <row r="757" spans="1:11" s="851" customFormat="1">
      <c r="A757" s="849"/>
      <c r="B757" s="849"/>
      <c r="C757" s="849"/>
      <c r="D757" s="1926"/>
      <c r="E757" s="1926"/>
      <c r="F757" s="1926"/>
      <c r="G757" s="850"/>
      <c r="I757" s="1737"/>
    </row>
    <row r="758" spans="1:11" s="851" customFormat="1">
      <c r="A758" s="849"/>
      <c r="B758" s="849"/>
      <c r="C758" s="849"/>
      <c r="D758" s="1926"/>
      <c r="E758" s="1926"/>
      <c r="F758" s="1926"/>
      <c r="G758" s="850"/>
      <c r="I758" s="1737"/>
    </row>
    <row r="759" spans="1:11">
      <c r="A759" s="799"/>
      <c r="B759" s="799"/>
      <c r="C759" s="799"/>
      <c r="D759" s="835"/>
      <c r="E759" s="847"/>
      <c r="F759" s="847"/>
      <c r="G759" s="846"/>
      <c r="H759" s="840"/>
      <c r="I759" s="1735"/>
      <c r="J759" s="840"/>
      <c r="K759" s="840"/>
    </row>
    <row r="760" spans="1:11" ht="14.25">
      <c r="A760" s="795"/>
      <c r="B760" s="796" t="s">
        <v>2666</v>
      </c>
      <c r="C760" s="799"/>
      <c r="D760" s="1833" t="s">
        <v>1399</v>
      </c>
      <c r="E760" s="1833"/>
      <c r="F760" s="1833"/>
      <c r="G760" s="846"/>
      <c r="H760" s="840"/>
      <c r="I760" s="1735" t="s">
        <v>2367</v>
      </c>
      <c r="J760" s="840"/>
      <c r="K760" s="840"/>
    </row>
    <row r="761" spans="1:11">
      <c r="A761" s="799"/>
      <c r="B761" s="799"/>
      <c r="C761" s="799"/>
      <c r="D761" s="1833"/>
      <c r="E761" s="1833"/>
      <c r="F761" s="1833"/>
      <c r="G761" s="846"/>
      <c r="H761" s="840"/>
      <c r="I761" s="1735"/>
      <c r="J761" s="840"/>
      <c r="K761" s="840"/>
    </row>
    <row r="762" spans="1:11">
      <c r="A762" s="799"/>
      <c r="B762" s="799"/>
      <c r="C762" s="799"/>
      <c r="D762" s="779"/>
      <c r="E762" s="779"/>
      <c r="F762" s="779"/>
      <c r="G762" s="846"/>
      <c r="H762" s="840"/>
      <c r="I762" s="1735"/>
      <c r="J762" s="840"/>
      <c r="K762" s="840"/>
    </row>
    <row r="763" spans="1:11">
      <c r="A763" s="799"/>
      <c r="B763" s="796" t="s">
        <v>2683</v>
      </c>
      <c r="C763" s="799"/>
      <c r="D763" s="1833" t="s">
        <v>1420</v>
      </c>
      <c r="E763" s="1833"/>
      <c r="F763" s="1833"/>
      <c r="G763" s="846"/>
      <c r="H763" s="840"/>
      <c r="I763" s="1735" t="s">
        <v>2367</v>
      </c>
      <c r="J763" s="840"/>
      <c r="K763" s="840"/>
    </row>
    <row r="764" spans="1:11">
      <c r="A764" s="799"/>
      <c r="B764" s="799"/>
      <c r="C764" s="799"/>
      <c r="D764" s="1833"/>
      <c r="E764" s="1833"/>
      <c r="F764" s="1833"/>
      <c r="G764" s="846"/>
      <c r="H764" s="840"/>
      <c r="I764" s="1735"/>
      <c r="J764" s="840"/>
      <c r="K764" s="840"/>
    </row>
    <row r="765" spans="1:11">
      <c r="A765" s="799"/>
      <c r="B765" s="799"/>
      <c r="C765" s="799"/>
      <c r="D765" s="1833"/>
      <c r="E765" s="1833"/>
      <c r="F765" s="1833"/>
      <c r="G765" s="846"/>
      <c r="H765" s="840"/>
      <c r="I765" s="1735"/>
      <c r="J765" s="840"/>
      <c r="K765" s="840"/>
    </row>
    <row r="766" spans="1:11">
      <c r="A766" s="799"/>
      <c r="B766" s="799"/>
      <c r="C766" s="799"/>
      <c r="D766" s="779"/>
      <c r="E766" s="779"/>
      <c r="F766" s="779"/>
      <c r="G766" s="846"/>
      <c r="H766" s="840"/>
      <c r="I766" s="1735"/>
      <c r="J766" s="840"/>
      <c r="K766" s="840"/>
    </row>
    <row r="767" spans="1:11">
      <c r="A767" s="1924" t="s">
        <v>2239</v>
      </c>
      <c r="B767" s="1924"/>
      <c r="C767" s="1924"/>
      <c r="D767" s="1924"/>
      <c r="E767" s="1924"/>
      <c r="F767" s="1924"/>
      <c r="G767" s="1924"/>
      <c r="H767" s="1747"/>
      <c r="I767" s="1748"/>
    </row>
    <row r="768" spans="1:11">
      <c r="A768" s="93"/>
      <c r="B768" s="93"/>
      <c r="C768" s="1630"/>
      <c r="D768" s="155"/>
      <c r="E768" s="155"/>
      <c r="F768" s="155"/>
      <c r="G768" s="684"/>
    </row>
    <row r="769" spans="1:9">
      <c r="A769" s="93"/>
      <c r="B769" s="93"/>
      <c r="C769" s="1630"/>
      <c r="D769" s="1925" t="s">
        <v>2296</v>
      </c>
      <c r="E769" s="1925"/>
      <c r="F769" s="1925"/>
      <c r="G769" s="684"/>
    </row>
    <row r="770" spans="1:9">
      <c r="A770" s="93"/>
      <c r="B770" s="93"/>
      <c r="C770" s="1630"/>
      <c r="D770" s="1940" t="s">
        <v>2187</v>
      </c>
      <c r="E770" s="1940"/>
      <c r="F770" s="1940"/>
      <c r="G770" s="684"/>
    </row>
    <row r="771" spans="1:9">
      <c r="A771" s="93"/>
      <c r="B771" s="93"/>
      <c r="C771" s="1630"/>
      <c r="D771" s="731"/>
      <c r="E771" s="731"/>
      <c r="F771" s="731"/>
      <c r="G771" s="684"/>
    </row>
    <row r="772" spans="1:9">
      <c r="A772" s="93"/>
      <c r="B772" s="796" t="s">
        <v>2666</v>
      </c>
      <c r="C772" s="1630"/>
      <c r="D772" s="1860" t="s">
        <v>2188</v>
      </c>
      <c r="E772" s="1860"/>
      <c r="F772" s="1860"/>
      <c r="G772" s="684"/>
      <c r="I772" s="1735" t="s">
        <v>2419</v>
      </c>
    </row>
    <row r="773" spans="1:9">
      <c r="A773" s="93"/>
      <c r="B773" s="93"/>
      <c r="C773" s="1630"/>
      <c r="D773" s="1860"/>
      <c r="E773" s="1860"/>
      <c r="F773" s="1860"/>
      <c r="G773" s="684"/>
    </row>
    <row r="774" spans="1:9">
      <c r="A774" s="718"/>
      <c r="B774" s="718"/>
      <c r="C774" s="313"/>
      <c r="D774" s="1860"/>
      <c r="E774" s="1860"/>
      <c r="F774" s="1860"/>
      <c r="G774" s="1631"/>
    </row>
    <row r="775" spans="1:9">
      <c r="A775" s="1625"/>
      <c r="B775" s="1625"/>
      <c r="C775" s="1632"/>
      <c r="D775" s="1610"/>
      <c r="E775" s="684"/>
      <c r="F775" s="684"/>
      <c r="G775" s="684"/>
    </row>
    <row r="776" spans="1:9">
      <c r="A776" s="267"/>
      <c r="B776" s="796" t="s">
        <v>2683</v>
      </c>
      <c r="C776" s="1633"/>
      <c r="D776" s="1860" t="s">
        <v>2189</v>
      </c>
      <c r="E776" s="1860"/>
      <c r="F776" s="1860"/>
      <c r="G776" s="684"/>
      <c r="I776" s="1735" t="s">
        <v>2419</v>
      </c>
    </row>
    <row r="777" spans="1:9">
      <c r="A777" s="1634"/>
      <c r="B777" s="1634"/>
      <c r="C777" s="1635"/>
      <c r="D777" s="1860"/>
      <c r="E777" s="1860"/>
      <c r="F777" s="1860"/>
      <c r="G777" s="684"/>
    </row>
    <row r="778" spans="1:9">
      <c r="A778" s="267"/>
      <c r="B778" s="267"/>
      <c r="C778" s="1633"/>
      <c r="D778" s="1860"/>
      <c r="E778" s="1860"/>
      <c r="F778" s="1860"/>
      <c r="G778" s="684"/>
    </row>
    <row r="779" spans="1:9">
      <c r="A779" s="718"/>
      <c r="B779" s="718"/>
      <c r="C779" s="313"/>
      <c r="D779" s="6"/>
      <c r="E779" s="1636"/>
      <c r="F779" s="1636"/>
      <c r="G779" s="1637"/>
    </row>
    <row r="780" spans="1:9" ht="14.25">
      <c r="A780" s="712"/>
      <c r="B780" s="796" t="s">
        <v>2666</v>
      </c>
      <c r="C780" s="1638"/>
      <c r="D780" s="1860" t="s">
        <v>2190</v>
      </c>
      <c r="E780" s="1860"/>
      <c r="F780" s="1860"/>
      <c r="G780" s="1637"/>
      <c r="I780" s="1735" t="s">
        <v>2419</v>
      </c>
    </row>
    <row r="781" spans="1:9" ht="14.25">
      <c r="A781" s="712"/>
      <c r="B781" s="712"/>
      <c r="C781" s="1638"/>
      <c r="D781" s="1860"/>
      <c r="E781" s="1860"/>
      <c r="F781" s="1860"/>
      <c r="G781" s="1637"/>
    </row>
    <row r="782" spans="1:9" ht="14.25">
      <c r="A782" s="712"/>
      <c r="B782" s="712"/>
      <c r="C782" s="1638"/>
      <c r="D782" s="1860"/>
      <c r="E782" s="1860"/>
      <c r="F782" s="1860"/>
      <c r="G782" s="1637"/>
    </row>
    <row r="783" spans="1:9" ht="14.25">
      <c r="A783" s="712"/>
      <c r="B783" s="712"/>
      <c r="C783" s="1638"/>
      <c r="D783" s="1608"/>
      <c r="E783" s="6"/>
      <c r="F783" s="6"/>
      <c r="G783" s="1637"/>
    </row>
    <row r="784" spans="1:9" ht="14.25">
      <c r="A784" s="712"/>
      <c r="B784" s="796" t="s">
        <v>2683</v>
      </c>
      <c r="C784" s="1638"/>
      <c r="D784" s="1860" t="s">
        <v>2191</v>
      </c>
      <c r="E784" s="1860"/>
      <c r="F784" s="1860"/>
      <c r="G784" s="1637"/>
      <c r="I784" s="1735" t="s">
        <v>2419</v>
      </c>
    </row>
    <row r="785" spans="1:9" ht="14.25">
      <c r="A785" s="712"/>
      <c r="B785" s="712"/>
      <c r="C785" s="1638"/>
      <c r="D785" s="1860"/>
      <c r="E785" s="1860"/>
      <c r="F785" s="1860"/>
      <c r="G785" s="1637"/>
    </row>
    <row r="786" spans="1:9" ht="14.25">
      <c r="A786" s="712"/>
      <c r="B786" s="712"/>
      <c r="C786" s="1638"/>
      <c r="D786" s="1860"/>
      <c r="E786" s="1860"/>
      <c r="F786" s="1860"/>
      <c r="G786" s="1637"/>
    </row>
    <row r="787" spans="1:9" ht="14.25">
      <c r="A787" s="712"/>
      <c r="B787" s="712"/>
      <c r="C787" s="1638"/>
      <c r="D787" s="1860"/>
      <c r="E787" s="1860"/>
      <c r="F787" s="1860"/>
      <c r="G787" s="1637"/>
    </row>
    <row r="788" spans="1:9" ht="14.25">
      <c r="A788" s="712"/>
      <c r="B788" s="712"/>
      <c r="C788" s="1638"/>
      <c r="D788" s="1860"/>
      <c r="E788" s="1860"/>
      <c r="F788" s="1860"/>
      <c r="G788" s="1637"/>
    </row>
    <row r="789" spans="1:9" ht="14.25">
      <c r="A789" s="712"/>
      <c r="B789" s="712"/>
      <c r="C789" s="1638"/>
      <c r="D789" s="1860"/>
      <c r="E789" s="1860"/>
      <c r="F789" s="1860"/>
      <c r="G789" s="1637"/>
    </row>
    <row r="790" spans="1:9" ht="14.25">
      <c r="A790" s="712"/>
      <c r="B790" s="712"/>
      <c r="C790" s="1638"/>
      <c r="D790" s="1860" t="s">
        <v>2240</v>
      </c>
      <c r="E790" s="1860"/>
      <c r="F790" s="1860"/>
      <c r="G790" s="1637"/>
    </row>
    <row r="791" spans="1:9" ht="14.25">
      <c r="A791" s="712"/>
      <c r="B791" s="712"/>
      <c r="C791" s="1638"/>
      <c r="D791" s="1860"/>
      <c r="E791" s="1860"/>
      <c r="F791" s="1860"/>
      <c r="G791" s="1637"/>
    </row>
    <row r="792" spans="1:9" ht="14.25">
      <c r="A792" s="712"/>
      <c r="B792" s="712"/>
      <c r="C792" s="1638"/>
      <c r="D792" s="1860"/>
      <c r="E792" s="1860"/>
      <c r="F792" s="1860"/>
      <c r="G792" s="1637"/>
    </row>
    <row r="793" spans="1:9" ht="14.25">
      <c r="A793" s="712"/>
      <c r="B793" s="554"/>
      <c r="C793" s="1638"/>
      <c r="D793" s="1639"/>
      <c r="E793" s="1639"/>
      <c r="F793" s="1639"/>
      <c r="G793" s="1637"/>
    </row>
    <row r="794" spans="1:9" ht="14.25">
      <c r="A794" s="712"/>
      <c r="B794" s="796" t="s">
        <v>2683</v>
      </c>
      <c r="C794" s="1638"/>
      <c r="D794" s="1860" t="s">
        <v>2192</v>
      </c>
      <c r="E794" s="1860"/>
      <c r="F794" s="1860"/>
      <c r="G794" s="1637"/>
      <c r="I794" s="1735" t="s">
        <v>2419</v>
      </c>
    </row>
    <row r="795" spans="1:9" ht="14.25">
      <c r="A795" s="712"/>
      <c r="B795" s="712"/>
      <c r="C795" s="1638"/>
      <c r="D795" s="1860"/>
      <c r="E795" s="1860"/>
      <c r="F795" s="1860"/>
      <c r="G795" s="1637"/>
    </row>
    <row r="796" spans="1:9" ht="14.25">
      <c r="A796" s="712"/>
      <c r="B796" s="712"/>
      <c r="C796" s="1638"/>
      <c r="D796" s="1860"/>
      <c r="E796" s="1860"/>
      <c r="F796" s="1860"/>
      <c r="G796" s="1637"/>
    </row>
    <row r="797" spans="1:9" ht="14.25">
      <c r="A797" s="712"/>
      <c r="B797" s="712"/>
      <c r="C797" s="1638"/>
      <c r="D797" s="1860"/>
      <c r="E797" s="1860"/>
      <c r="F797" s="1860"/>
      <c r="G797" s="1637"/>
    </row>
    <row r="798" spans="1:9" ht="14.25">
      <c r="A798" s="712"/>
      <c r="B798" s="712"/>
      <c r="C798" s="1638"/>
      <c r="D798" s="1860"/>
      <c r="E798" s="1860"/>
      <c r="F798" s="1860"/>
      <c r="G798" s="1637"/>
    </row>
    <row r="799" spans="1:9" ht="14.25">
      <c r="A799" s="712"/>
      <c r="B799" s="712"/>
      <c r="C799" s="1638"/>
      <c r="D799" s="1860"/>
      <c r="E799" s="1860"/>
      <c r="F799" s="1860"/>
      <c r="G799" s="1637"/>
    </row>
    <row r="800" spans="1:9" ht="14.25">
      <c r="A800" s="712"/>
      <c r="B800" s="712"/>
      <c r="C800" s="1638"/>
      <c r="D800" s="1617"/>
      <c r="E800" s="1617"/>
      <c r="F800" s="1617"/>
      <c r="G800" s="1637"/>
    </row>
    <row r="801" spans="1:9" ht="14.25">
      <c r="A801" s="712"/>
      <c r="B801" s="796" t="s">
        <v>2683</v>
      </c>
      <c r="C801" s="1638"/>
      <c r="D801" s="1860" t="s">
        <v>2193</v>
      </c>
      <c r="E801" s="1860"/>
      <c r="F801" s="1860"/>
      <c r="G801" s="1637"/>
      <c r="I801" s="1735" t="s">
        <v>2419</v>
      </c>
    </row>
    <row r="802" spans="1:9" ht="14.25">
      <c r="A802" s="712"/>
      <c r="B802" s="712"/>
      <c r="C802" s="1638"/>
      <c r="D802" s="1860"/>
      <c r="E802" s="1860"/>
      <c r="F802" s="1860"/>
      <c r="G802" s="1637"/>
    </row>
    <row r="803" spans="1:9" ht="14.25">
      <c r="A803" s="712"/>
      <c r="B803" s="712"/>
      <c r="C803" s="1638"/>
      <c r="D803" s="1860"/>
      <c r="E803" s="1860"/>
      <c r="F803" s="1860"/>
      <c r="G803" s="1637"/>
    </row>
    <row r="804" spans="1:9" ht="14.25">
      <c r="A804" s="712"/>
      <c r="B804" s="712"/>
      <c r="C804" s="1638"/>
      <c r="D804" s="1860"/>
      <c r="E804" s="1860"/>
      <c r="F804" s="1860"/>
      <c r="G804" s="1637"/>
    </row>
    <row r="805" spans="1:9" ht="14.25">
      <c r="A805" s="712"/>
      <c r="B805" s="712"/>
      <c r="C805" s="1638"/>
      <c r="D805" s="1860"/>
      <c r="E805" s="1860"/>
      <c r="F805" s="1860"/>
      <c r="G805" s="1637"/>
    </row>
    <row r="806" spans="1:9" ht="14.25">
      <c r="A806" s="712"/>
      <c r="B806" s="712"/>
      <c r="C806" s="1638"/>
      <c r="D806" s="1860"/>
      <c r="E806" s="1860"/>
      <c r="F806" s="1860"/>
      <c r="G806" s="1637"/>
    </row>
    <row r="807" spans="1:9" ht="14.25">
      <c r="A807" s="712"/>
      <c r="B807" s="712"/>
      <c r="C807" s="1638"/>
      <c r="D807" s="1617"/>
      <c r="E807" s="1617"/>
      <c r="F807" s="1617"/>
      <c r="G807" s="1637"/>
    </row>
    <row r="808" spans="1:9" ht="14.25">
      <c r="A808" s="712"/>
      <c r="B808" s="796" t="s">
        <v>2683</v>
      </c>
      <c r="C808" s="1638"/>
      <c r="D808" s="1873" t="s">
        <v>2194</v>
      </c>
      <c r="E808" s="1873"/>
      <c r="F808" s="1873"/>
      <c r="G808" s="1637"/>
      <c r="I808" s="1735" t="s">
        <v>2419</v>
      </c>
    </row>
    <row r="809" spans="1:9" ht="14.25">
      <c r="A809" s="712"/>
      <c r="B809" s="712"/>
      <c r="C809" s="1638"/>
      <c r="D809" s="1873"/>
      <c r="E809" s="1873"/>
      <c r="F809" s="1873"/>
      <c r="G809" s="1637"/>
    </row>
    <row r="810" spans="1:9">
      <c r="A810" s="1624"/>
      <c r="B810" s="1624"/>
      <c r="C810" s="1638"/>
      <c r="D810" s="1873"/>
      <c r="E810" s="1873"/>
      <c r="F810" s="1873"/>
      <c r="G810" s="1637"/>
    </row>
    <row r="811" spans="1:9" ht="14.25">
      <c r="A811" s="712"/>
      <c r="B811" s="1624"/>
      <c r="C811" s="1638"/>
      <c r="D811" s="1873"/>
      <c r="E811" s="1873"/>
      <c r="F811" s="1873"/>
      <c r="G811" s="1637"/>
    </row>
    <row r="812" spans="1:9" ht="12.75" customHeight="1">
      <c r="A812" s="712"/>
      <c r="B812" s="1624"/>
      <c r="C812" s="1638"/>
      <c r="D812" s="1873"/>
      <c r="E812" s="1873"/>
      <c r="F812" s="1873"/>
      <c r="G812" s="1637"/>
    </row>
    <row r="813" spans="1:9" ht="12.75" customHeight="1">
      <c r="A813" s="712"/>
      <c r="B813" s="1624"/>
      <c r="C813" s="1638"/>
      <c r="D813" s="1873"/>
      <c r="E813" s="1873"/>
      <c r="F813" s="1873"/>
      <c r="G813" s="1637"/>
    </row>
    <row r="814" spans="1:9" ht="12.75" customHeight="1">
      <c r="A814" s="1624"/>
      <c r="B814" s="1624"/>
      <c r="C814" s="1638"/>
      <c r="D814" s="1636"/>
      <c r="E814" s="6"/>
      <c r="F814" s="6"/>
      <c r="G814" s="1637"/>
    </row>
    <row r="815" spans="1:9" ht="12.75" customHeight="1">
      <c r="A815" s="1850" t="s">
        <v>2195</v>
      </c>
      <c r="B815" s="1850"/>
      <c r="C815" s="1850"/>
      <c r="D815" s="1850"/>
      <c r="E815" s="1850"/>
      <c r="F815" s="1850"/>
      <c r="G815" s="1850"/>
      <c r="H815" s="1747"/>
      <c r="I815" s="1748"/>
    </row>
    <row r="816" spans="1:9" ht="12.75" customHeight="1">
      <c r="A816" s="1614"/>
      <c r="B816" s="1614"/>
      <c r="C816" s="1638"/>
      <c r="D816" s="1636"/>
      <c r="E816" s="1636"/>
      <c r="F816" s="1636"/>
      <c r="G816" s="1637"/>
    </row>
    <row r="817" spans="1:9" ht="12.75" customHeight="1">
      <c r="A817" s="712"/>
      <c r="B817" s="712"/>
      <c r="C817" s="554"/>
      <c r="D817" s="1857" t="s">
        <v>2241</v>
      </c>
      <c r="E817" s="1857"/>
      <c r="F817" s="1857"/>
      <c r="G817" s="676"/>
    </row>
    <row r="818" spans="1:9" ht="14.25" customHeight="1">
      <c r="A818" s="712"/>
      <c r="B818" s="712"/>
      <c r="C818" s="554"/>
      <c r="D818" s="1815" t="s">
        <v>2196</v>
      </c>
      <c r="E818" s="1815"/>
      <c r="F818" s="1815"/>
      <c r="G818" s="676"/>
    </row>
    <row r="819" spans="1:9" ht="12.75" customHeight="1">
      <c r="A819" s="712"/>
      <c r="B819" s="712"/>
      <c r="C819" s="554"/>
      <c r="D819" s="1603"/>
      <c r="E819" s="1603"/>
      <c r="F819" s="1603"/>
      <c r="G819" s="676"/>
    </row>
    <row r="820" spans="1:9" ht="12.75" customHeight="1">
      <c r="A820" s="1640"/>
      <c r="B820" s="796" t="s">
        <v>2666</v>
      </c>
      <c r="C820" s="1638"/>
      <c r="D820" s="1815" t="s">
        <v>2197</v>
      </c>
      <c r="E820" s="1815"/>
      <c r="F820" s="1815"/>
      <c r="G820" s="676"/>
      <c r="I820" s="1672" t="s">
        <v>2385</v>
      </c>
    </row>
    <row r="821" spans="1:9" ht="14.25" customHeight="1">
      <c r="A821" s="1624"/>
      <c r="B821" s="1624"/>
      <c r="C821" s="1638"/>
      <c r="D821" s="788"/>
      <c r="E821" s="1804" t="s">
        <v>2484</v>
      </c>
      <c r="F821" s="1809"/>
      <c r="G821" s="676"/>
    </row>
    <row r="822" spans="1:9" ht="12.75" customHeight="1">
      <c r="A822" s="1624"/>
      <c r="B822" s="1624"/>
      <c r="C822" s="1638"/>
      <c r="D822" s="1641"/>
      <c r="E822" s="6"/>
      <c r="F822" s="6"/>
      <c r="G822" s="676"/>
    </row>
    <row r="823" spans="1:9" ht="14.25" hidden="1" customHeight="1">
      <c r="A823" s="1624"/>
      <c r="B823" s="796" t="s">
        <v>316</v>
      </c>
      <c r="C823" s="1638"/>
      <c r="D823" s="1949" t="s">
        <v>2198</v>
      </c>
      <c r="E823" s="1949"/>
      <c r="F823" s="1949"/>
      <c r="G823" s="676"/>
    </row>
    <row r="824" spans="1:9" ht="12.75" hidden="1" customHeight="1">
      <c r="A824" s="1624"/>
      <c r="B824" s="1624"/>
      <c r="C824" s="1638"/>
      <c r="D824" s="1949"/>
      <c r="E824" s="1949"/>
      <c r="F824" s="1949"/>
      <c r="G824" s="676"/>
    </row>
    <row r="825" spans="1:9" ht="12.75" hidden="1" customHeight="1">
      <c r="A825" s="1624"/>
      <c r="B825" s="1624"/>
      <c r="C825" s="1638"/>
      <c r="D825" s="1949"/>
      <c r="E825" s="1949"/>
      <c r="F825" s="1949"/>
      <c r="G825" s="676"/>
    </row>
    <row r="826" spans="1:9" ht="12.75" hidden="1" customHeight="1">
      <c r="A826" s="1624"/>
      <c r="B826" s="1624"/>
      <c r="C826" s="1638"/>
      <c r="D826" s="1949"/>
      <c r="E826" s="1949"/>
      <c r="F826" s="1949"/>
      <c r="G826" s="676"/>
    </row>
    <row r="827" spans="1:9" ht="12.75" hidden="1" customHeight="1">
      <c r="A827" s="1624"/>
      <c r="B827" s="1624"/>
      <c r="C827" s="1638"/>
      <c r="D827" s="1949"/>
      <c r="E827" s="1949"/>
      <c r="F827" s="1949"/>
      <c r="G827" s="676"/>
    </row>
    <row r="828" spans="1:9" ht="12.75" hidden="1" customHeight="1">
      <c r="A828" s="1624"/>
      <c r="B828" s="1624"/>
      <c r="C828" s="1638"/>
      <c r="D828" s="1949"/>
      <c r="E828" s="1949"/>
      <c r="F828" s="1949"/>
      <c r="G828" s="676"/>
    </row>
    <row r="829" spans="1:9" ht="12.75" hidden="1" customHeight="1">
      <c r="A829" s="1624"/>
      <c r="B829" s="1624"/>
      <c r="C829" s="1638"/>
      <c r="D829" s="1949"/>
      <c r="E829" s="1949"/>
      <c r="F829" s="1949"/>
      <c r="G829" s="676"/>
    </row>
    <row r="830" spans="1:9" ht="12.75" hidden="1" customHeight="1">
      <c r="A830" s="1624"/>
      <c r="B830" s="1624"/>
      <c r="C830" s="1638"/>
      <c r="D830" s="1949"/>
      <c r="E830" s="1949"/>
      <c r="F830" s="1949"/>
      <c r="G830" s="676"/>
    </row>
    <row r="831" spans="1:9" ht="12.75" hidden="1" customHeight="1">
      <c r="A831" s="1624"/>
      <c r="B831" s="1624"/>
      <c r="C831" s="1638"/>
      <c r="D831" s="1949"/>
      <c r="E831" s="1949"/>
      <c r="F831" s="1949"/>
      <c r="G831" s="676"/>
    </row>
    <row r="832" spans="1:9" ht="12.75" hidden="1" customHeight="1">
      <c r="A832" s="1624"/>
      <c r="B832" s="1624"/>
      <c r="C832" s="1638"/>
      <c r="D832" s="1949"/>
      <c r="E832" s="1949"/>
      <c r="F832" s="1949"/>
      <c r="G832" s="676"/>
    </row>
    <row r="833" spans="1:9" ht="12.75" hidden="1" customHeight="1">
      <c r="A833" s="1624"/>
      <c r="B833" s="1624"/>
      <c r="C833" s="1638"/>
      <c r="D833" s="1641"/>
      <c r="E833" s="6"/>
      <c r="F833" s="6"/>
      <c r="G833" s="676"/>
    </row>
    <row r="834" spans="1:9" ht="12.75" customHeight="1">
      <c r="A834" s="712"/>
      <c r="B834" s="796" t="s">
        <v>2666</v>
      </c>
      <c r="C834" s="1638"/>
      <c r="D834" s="1815" t="s">
        <v>2199</v>
      </c>
      <c r="E834" s="1815"/>
      <c r="F834" s="1815"/>
      <c r="G834" s="676"/>
      <c r="I834" s="1672" t="s">
        <v>2405</v>
      </c>
    </row>
    <row r="835" spans="1:9" ht="12.75" customHeight="1">
      <c r="A835" s="712"/>
      <c r="B835" s="712"/>
      <c r="C835" s="1638"/>
      <c r="D835" s="1815"/>
      <c r="E835" s="1815"/>
      <c r="F835" s="1815"/>
      <c r="G835" s="676"/>
    </row>
    <row r="836" spans="1:9" ht="12.75" customHeight="1">
      <c r="A836" s="712"/>
      <c r="B836" s="712"/>
      <c r="C836" s="1638"/>
      <c r="D836" s="1815"/>
      <c r="E836" s="1815"/>
      <c r="F836" s="1815"/>
      <c r="G836" s="676"/>
    </row>
    <row r="837" spans="1:9" ht="12.75" customHeight="1">
      <c r="A837" s="403"/>
      <c r="B837" s="403"/>
      <c r="C837" s="1642"/>
      <c r="D837" s="1620"/>
      <c r="E837" s="676"/>
      <c r="F837" s="676"/>
      <c r="G837" s="676"/>
    </row>
    <row r="838" spans="1:9" ht="12.75" customHeight="1">
      <c r="A838" s="1643"/>
      <c r="B838" s="796" t="s">
        <v>2683</v>
      </c>
      <c r="C838" s="1642"/>
      <c r="D838" s="1947" t="s">
        <v>2200</v>
      </c>
      <c r="E838" s="1947"/>
      <c r="F838" s="1947"/>
      <c r="G838" s="676"/>
    </row>
    <row r="839" spans="1:9" ht="12.75" customHeight="1">
      <c r="A839" s="554"/>
      <c r="B839" s="1643"/>
      <c r="C839" s="1642"/>
      <c r="D839" s="1947"/>
      <c r="E839" s="1947"/>
      <c r="F839" s="1947"/>
      <c r="G839" s="676"/>
    </row>
    <row r="840" spans="1:9" ht="12.75" customHeight="1">
      <c r="A840" s="403"/>
      <c r="B840" s="554"/>
      <c r="C840" s="1642"/>
      <c r="D840" s="1817" t="s">
        <v>2201</v>
      </c>
      <c r="E840" s="1817"/>
      <c r="F840" s="1817"/>
      <c r="G840" s="676"/>
    </row>
    <row r="841" spans="1:9" ht="12.75" customHeight="1">
      <c r="A841" s="403"/>
      <c r="B841" s="403"/>
      <c r="C841" s="1642"/>
      <c r="D841" s="1817"/>
      <c r="E841" s="1817"/>
      <c r="F841" s="1817"/>
      <c r="G841" s="676"/>
    </row>
    <row r="842" spans="1:9" ht="12.75" customHeight="1">
      <c r="A842" s="403"/>
      <c r="B842" s="403"/>
      <c r="C842" s="1642"/>
      <c r="D842" s="1817"/>
      <c r="E842" s="1817"/>
      <c r="F842" s="1817"/>
      <c r="G842" s="676"/>
    </row>
    <row r="843" spans="1:9" ht="12.75" customHeight="1">
      <c r="A843" s="403"/>
      <c r="B843" s="403"/>
      <c r="C843" s="1642"/>
      <c r="D843" s="1817"/>
      <c r="E843" s="1817"/>
      <c r="F843" s="1817"/>
      <c r="G843" s="676"/>
    </row>
    <row r="844" spans="1:9" ht="12.75" customHeight="1">
      <c r="A844" s="403"/>
      <c r="B844" s="403"/>
      <c r="C844" s="1642"/>
      <c r="D844" s="1817"/>
      <c r="E844" s="1817"/>
      <c r="F844" s="1817"/>
      <c r="G844" s="676"/>
    </row>
    <row r="845" spans="1:9" ht="12.75" customHeight="1">
      <c r="A845" s="403"/>
      <c r="B845" s="403"/>
      <c r="C845" s="1642"/>
      <c r="D845" s="1817"/>
      <c r="E845" s="1817"/>
      <c r="F845" s="1817"/>
      <c r="G845" s="676"/>
    </row>
    <row r="846" spans="1:9" ht="12.75" customHeight="1">
      <c r="A846" s="403"/>
      <c r="B846" s="403"/>
      <c r="C846" s="1642"/>
      <c r="D846" s="1620"/>
      <c r="E846" s="676"/>
      <c r="F846" s="676"/>
      <c r="G846" s="676"/>
    </row>
    <row r="847" spans="1:9" ht="12.75" customHeight="1">
      <c r="A847" s="403"/>
      <c r="B847" s="796" t="s">
        <v>2683</v>
      </c>
      <c r="C847" s="1642"/>
      <c r="D847" s="1817" t="s">
        <v>2202</v>
      </c>
      <c r="E847" s="1817"/>
      <c r="F847" s="1817"/>
      <c r="G847" s="676"/>
      <c r="I847" s="1672" t="s">
        <v>2386</v>
      </c>
    </row>
    <row r="848" spans="1:9" ht="12.75" customHeight="1">
      <c r="A848" s="403"/>
      <c r="B848" s="403"/>
      <c r="C848" s="1642"/>
      <c r="D848" s="1817" t="s">
        <v>2203</v>
      </c>
      <c r="E848" s="1817"/>
      <c r="F848" s="1817"/>
      <c r="G848" s="676"/>
    </row>
    <row r="849" spans="1:9" ht="12.75" customHeight="1">
      <c r="A849" s="403"/>
      <c r="B849" s="403"/>
      <c r="C849" s="1642"/>
      <c r="D849" s="788"/>
      <c r="E849" s="1804" t="s">
        <v>2486</v>
      </c>
      <c r="F849" s="1810"/>
      <c r="G849" s="676"/>
    </row>
    <row r="850" spans="1:9" ht="12.75" customHeight="1">
      <c r="A850" s="403"/>
      <c r="B850" s="403"/>
      <c r="C850" s="1642"/>
      <c r="D850" s="1620"/>
      <c r="E850" s="676"/>
      <c r="F850" s="676"/>
      <c r="G850" s="676"/>
    </row>
    <row r="851" spans="1:9" ht="12.75" customHeight="1">
      <c r="A851" s="403"/>
      <c r="B851" s="796" t="s">
        <v>2683</v>
      </c>
      <c r="C851" s="1642"/>
      <c r="D851" s="1817" t="s">
        <v>2204</v>
      </c>
      <c r="E851" s="1817"/>
      <c r="F851" s="1817"/>
      <c r="G851" s="676"/>
      <c r="I851" s="1672" t="s">
        <v>2406</v>
      </c>
    </row>
    <row r="852" spans="1:9" ht="12.75" customHeight="1">
      <c r="A852" s="403"/>
      <c r="B852" s="403"/>
      <c r="C852" s="1642"/>
      <c r="D852" s="1817"/>
      <c r="E852" s="1817"/>
      <c r="F852" s="1817"/>
      <c r="G852" s="676"/>
    </row>
    <row r="853" spans="1:9" ht="12.75" customHeight="1">
      <c r="A853" s="403"/>
      <c r="B853" s="403"/>
      <c r="C853" s="1642"/>
      <c r="D853" s="1817"/>
      <c r="E853" s="1817"/>
      <c r="F853" s="1817"/>
      <c r="G853" s="676"/>
    </row>
    <row r="854" spans="1:9" ht="12.75" customHeight="1">
      <c r="A854" s="403"/>
      <c r="B854" s="403"/>
      <c r="C854" s="1642"/>
      <c r="D854" s="1817"/>
      <c r="E854" s="1817"/>
      <c r="F854" s="1817"/>
      <c r="G854" s="676"/>
    </row>
    <row r="855" spans="1:9" ht="12.75" customHeight="1">
      <c r="A855" s="1614"/>
      <c r="B855" s="1614"/>
      <c r="C855" s="1644"/>
      <c r="D855" s="1608"/>
      <c r="E855" s="6"/>
      <c r="F855" s="6"/>
      <c r="G855" s="676"/>
    </row>
    <row r="856" spans="1:9" ht="12.75" customHeight="1">
      <c r="A856" s="1619" t="s">
        <v>2205</v>
      </c>
      <c r="B856" s="1619"/>
      <c r="C856" s="1645"/>
      <c r="D856" s="1645"/>
      <c r="E856" s="1645"/>
      <c r="F856" s="1645"/>
      <c r="G856" s="1646"/>
      <c r="H856" s="1747"/>
      <c r="I856" s="1748"/>
    </row>
    <row r="857" spans="1:9" ht="12.75" customHeight="1">
      <c r="A857" s="1614"/>
      <c r="B857" s="1614"/>
      <c r="C857" s="1644"/>
      <c r="D857" s="1647"/>
      <c r="E857" s="6"/>
      <c r="F857" s="6"/>
      <c r="G857" s="676"/>
    </row>
    <row r="858" spans="1:9" ht="12.75" customHeight="1">
      <c r="A858" s="1640"/>
      <c r="B858" s="1640"/>
      <c r="C858" s="313"/>
      <c r="D858" s="1839" t="s">
        <v>2242</v>
      </c>
      <c r="E858" s="1839"/>
      <c r="F858" s="1839"/>
      <c r="G858" s="1637"/>
    </row>
    <row r="859" spans="1:9" ht="12.75" customHeight="1">
      <c r="A859" s="1640"/>
      <c r="B859" s="1640"/>
      <c r="C859" s="313"/>
      <c r="D859" s="1948" t="s">
        <v>2206</v>
      </c>
      <c r="E859" s="1948"/>
      <c r="F859" s="1948"/>
      <c r="G859" s="1637"/>
    </row>
    <row r="860" spans="1:9" ht="12.75" customHeight="1">
      <c r="A860" s="1640"/>
      <c r="B860" s="1640"/>
      <c r="C860" s="313"/>
      <c r="D860" s="1648"/>
      <c r="E860" s="1648"/>
      <c r="F860" s="1648"/>
      <c r="G860" s="1637"/>
    </row>
    <row r="861" spans="1:9" ht="12.75" customHeight="1">
      <c r="A861" s="712"/>
      <c r="B861" s="796" t="s">
        <v>2666</v>
      </c>
      <c r="C861" s="554"/>
      <c r="D861" s="1840" t="s">
        <v>2207</v>
      </c>
      <c r="E861" s="1840"/>
      <c r="F861" s="1840"/>
      <c r="G861" s="1637"/>
      <c r="I861" s="1672" t="s">
        <v>2386</v>
      </c>
    </row>
    <row r="862" spans="1:9" ht="12.75" customHeight="1">
      <c r="A862" s="1640"/>
      <c r="B862" s="1640"/>
      <c r="C862" s="554"/>
      <c r="D862" s="5" t="s">
        <v>2176</v>
      </c>
      <c r="E862" s="1804" t="s">
        <v>2486</v>
      </c>
      <c r="F862" s="1811"/>
      <c r="G862" s="1637"/>
    </row>
    <row r="863" spans="1:9" ht="12.75" customHeight="1">
      <c r="A863" s="1640"/>
      <c r="B863" s="1640"/>
      <c r="C863" s="554"/>
      <c r="D863" s="1608"/>
      <c r="E863" s="1636"/>
      <c r="F863" s="1636"/>
      <c r="G863" s="1637"/>
    </row>
    <row r="864" spans="1:9" ht="12.75" customHeight="1">
      <c r="A864" s="712"/>
      <c r="B864" s="796" t="s">
        <v>2666</v>
      </c>
      <c r="C864" s="554"/>
      <c r="D864" s="1815" t="s">
        <v>2208</v>
      </c>
      <c r="E864" s="1889"/>
      <c r="F864" s="1889"/>
      <c r="G864" s="676"/>
      <c r="I864" s="1672" t="s">
        <v>2406</v>
      </c>
    </row>
    <row r="865" spans="1:9" ht="12.75" customHeight="1">
      <c r="A865" s="1640"/>
      <c r="B865" s="1640"/>
      <c r="C865" s="554"/>
      <c r="D865" s="1889"/>
      <c r="E865" s="1889"/>
      <c r="F865" s="1889"/>
      <c r="G865" s="676"/>
    </row>
    <row r="866" spans="1:9" ht="12.75" customHeight="1">
      <c r="A866" s="1640"/>
      <c r="B866" s="1640"/>
      <c r="C866" s="554"/>
      <c r="D866" s="1608"/>
      <c r="E866" s="6"/>
      <c r="F866" s="6"/>
      <c r="G866" s="676"/>
    </row>
    <row r="867" spans="1:9" ht="12.75" customHeight="1">
      <c r="A867" s="554"/>
      <c r="B867" s="796" t="s">
        <v>2683</v>
      </c>
      <c r="C867" s="555"/>
      <c r="D867" s="1950" t="s">
        <v>2209</v>
      </c>
      <c r="E867" s="1950"/>
      <c r="F867" s="1950"/>
      <c r="G867" s="1637"/>
    </row>
    <row r="868" spans="1:9" ht="12.75" customHeight="1">
      <c r="A868" s="554"/>
      <c r="B868" s="1649"/>
      <c r="C868" s="555"/>
      <c r="D868" s="1950"/>
      <c r="E868" s="1950"/>
      <c r="F868" s="1950"/>
      <c r="G868" s="1637"/>
    </row>
    <row r="869" spans="1:9" ht="12.75" customHeight="1">
      <c r="A869" s="712"/>
      <c r="B869" s="675"/>
      <c r="C869" s="554"/>
      <c r="D869" s="1817" t="s">
        <v>2201</v>
      </c>
      <c r="E869" s="1817"/>
      <c r="F869" s="1817"/>
      <c r="G869" s="1637"/>
    </row>
    <row r="870" spans="1:9" ht="12.75" customHeight="1">
      <c r="A870" s="712"/>
      <c r="B870" s="712"/>
      <c r="C870" s="554"/>
      <c r="D870" s="1817"/>
      <c r="E870" s="1817"/>
      <c r="F870" s="1817"/>
      <c r="G870" s="1637"/>
    </row>
    <row r="871" spans="1:9" ht="12.75" customHeight="1">
      <c r="A871" s="712"/>
      <c r="B871" s="712"/>
      <c r="C871" s="554"/>
      <c r="D871" s="1817"/>
      <c r="E871" s="1817"/>
      <c r="F871" s="1817"/>
      <c r="G871" s="1637"/>
    </row>
    <row r="872" spans="1:9" ht="12.75" customHeight="1">
      <c r="A872" s="712"/>
      <c r="B872" s="712"/>
      <c r="C872" s="554"/>
      <c r="D872" s="1817"/>
      <c r="E872" s="1817"/>
      <c r="F872" s="1817"/>
      <c r="G872" s="1637"/>
    </row>
    <row r="873" spans="1:9" ht="12.75" customHeight="1">
      <c r="A873" s="712"/>
      <c r="B873" s="712"/>
      <c r="C873" s="554"/>
      <c r="D873" s="1817"/>
      <c r="E873" s="1817"/>
      <c r="F873" s="1817"/>
      <c r="G873" s="1637"/>
    </row>
    <row r="874" spans="1:9" ht="12.75" customHeight="1">
      <c r="A874" s="712"/>
      <c r="B874" s="712"/>
      <c r="C874" s="554"/>
      <c r="D874" s="1817"/>
      <c r="E874" s="1817"/>
      <c r="F874" s="1817"/>
      <c r="G874" s="1637"/>
    </row>
    <row r="875" spans="1:9" ht="12.75" customHeight="1">
      <c r="A875" s="712"/>
      <c r="B875" s="712"/>
      <c r="C875" s="554"/>
      <c r="D875" s="1608"/>
      <c r="E875" s="1636"/>
      <c r="F875" s="1636"/>
      <c r="G875" s="1637"/>
    </row>
    <row r="876" spans="1:9" ht="12.75" customHeight="1">
      <c r="A876" s="712"/>
      <c r="B876" s="796" t="s">
        <v>2683</v>
      </c>
      <c r="C876" s="554"/>
      <c r="D876" s="1844" t="s">
        <v>2202</v>
      </c>
      <c r="E876" s="1844"/>
      <c r="F876" s="1844"/>
      <c r="G876" s="1637"/>
      <c r="I876" s="1672" t="s">
        <v>2386</v>
      </c>
    </row>
    <row r="877" spans="1:9" ht="12.75" customHeight="1">
      <c r="A877" s="712"/>
      <c r="B877" s="712"/>
      <c r="C877" s="554"/>
      <c r="D877" s="1844" t="s">
        <v>2203</v>
      </c>
      <c r="E877" s="1844"/>
      <c r="F877" s="1844"/>
      <c r="G877" s="1637"/>
    </row>
    <row r="878" spans="1:9" ht="12.75" customHeight="1">
      <c r="A878" s="712"/>
      <c r="B878" s="712"/>
      <c r="C878" s="554"/>
      <c r="D878" s="5" t="s">
        <v>1496</v>
      </c>
      <c r="E878" s="1804" t="s">
        <v>2486</v>
      </c>
      <c r="F878" s="1812"/>
      <c r="G878" s="1637"/>
    </row>
    <row r="879" spans="1:9" ht="12.75" customHeight="1">
      <c r="A879" s="712"/>
      <c r="B879" s="712"/>
      <c r="C879" s="554"/>
      <c r="D879" s="1608"/>
      <c r="E879" s="1636"/>
      <c r="F879" s="1636"/>
      <c r="G879" s="1637"/>
    </row>
    <row r="880" spans="1:9" ht="12.75" customHeight="1">
      <c r="A880" s="712"/>
      <c r="B880" s="796" t="s">
        <v>2683</v>
      </c>
      <c r="C880" s="554"/>
      <c r="D880" s="1815" t="s">
        <v>2204</v>
      </c>
      <c r="E880" s="1815"/>
      <c r="F880" s="1815"/>
      <c r="G880" s="1637"/>
      <c r="I880" s="1672" t="s">
        <v>2406</v>
      </c>
    </row>
    <row r="881" spans="1:9" ht="12.75" customHeight="1">
      <c r="A881" s="712"/>
      <c r="B881" s="712"/>
      <c r="C881" s="554"/>
      <c r="D881" s="1815"/>
      <c r="E881" s="1815"/>
      <c r="F881" s="1815"/>
      <c r="G881" s="1637"/>
    </row>
    <row r="882" spans="1:9" ht="12.75" customHeight="1">
      <c r="A882" s="712"/>
      <c r="B882" s="712"/>
      <c r="C882" s="554"/>
      <c r="D882" s="1815"/>
      <c r="E882" s="1815"/>
      <c r="F882" s="1815"/>
      <c r="G882" s="1637"/>
    </row>
    <row r="883" spans="1:9" ht="12.75" customHeight="1">
      <c r="A883" s="712"/>
      <c r="B883" s="712"/>
      <c r="C883" s="554"/>
      <c r="D883" s="1815"/>
      <c r="E883" s="1815"/>
      <c r="F883" s="1815"/>
      <c r="G883" s="1637"/>
    </row>
    <row r="884" spans="1:9" ht="12.75" customHeight="1">
      <c r="A884" s="1609"/>
      <c r="B884" s="1609"/>
      <c r="C884" s="1638"/>
      <c r="D884" s="1636"/>
      <c r="E884" s="1636"/>
      <c r="F884" s="1636"/>
      <c r="G884" s="1637"/>
    </row>
    <row r="885" spans="1:9" ht="12.75" customHeight="1">
      <c r="A885" s="1850" t="s">
        <v>2243</v>
      </c>
      <c r="B885" s="1850"/>
      <c r="C885" s="1850"/>
      <c r="D885" s="1850"/>
      <c r="E885" s="1850"/>
      <c r="F885" s="1850"/>
      <c r="G885" s="1850"/>
      <c r="H885" s="1747"/>
      <c r="I885" s="1748"/>
    </row>
    <row r="886" spans="1:9" s="1670" customFormat="1" ht="12.75" customHeight="1">
      <c r="A886" s="93"/>
      <c r="B886" s="93"/>
      <c r="C886" s="93"/>
      <c r="D886" s="93"/>
      <c r="E886" s="93"/>
      <c r="F886" s="93"/>
      <c r="G886" s="93"/>
      <c r="I886" s="1672"/>
    </row>
    <row r="887" spans="1:9" s="1670" customFormat="1" ht="12.75" customHeight="1">
      <c r="A887" s="93"/>
      <c r="B887" s="93"/>
      <c r="C887" s="93"/>
      <c r="D887" s="1859" t="s">
        <v>2249</v>
      </c>
      <c r="E887" s="1859"/>
      <c r="F887" s="1859"/>
      <c r="G887" s="93"/>
      <c r="I887" s="1672"/>
    </row>
    <row r="888" spans="1:9" s="1670" customFormat="1" ht="12.75" customHeight="1">
      <c r="A888" s="93"/>
      <c r="B888" s="93"/>
      <c r="C888" s="93"/>
      <c r="D888" s="1616"/>
      <c r="E888" s="1616"/>
      <c r="F888" s="1616"/>
      <c r="G888" s="93"/>
      <c r="I888" s="1672"/>
    </row>
    <row r="889" spans="1:9" s="1670" customFormat="1" ht="12.75" customHeight="1">
      <c r="A889" s="93"/>
      <c r="B889" s="1673" t="s">
        <v>2666</v>
      </c>
      <c r="C889" s="93"/>
      <c r="D889" s="1621" t="s">
        <v>2250</v>
      </c>
      <c r="E889" s="1616"/>
      <c r="F889" s="1616"/>
      <c r="G889" s="93"/>
      <c r="I889" s="1672" t="s">
        <v>2420</v>
      </c>
    </row>
    <row r="890" spans="1:9" s="1670" customFormat="1" ht="12.75" customHeight="1">
      <c r="A890" s="93"/>
      <c r="B890" s="93"/>
      <c r="C890" s="93"/>
      <c r="D890" s="1616"/>
      <c r="E890" s="1616"/>
      <c r="F890" s="1616"/>
      <c r="G890" s="93"/>
      <c r="I890" s="1672"/>
    </row>
    <row r="891" spans="1:9" ht="12.75" customHeight="1">
      <c r="A891" s="1640"/>
      <c r="B891" s="1640"/>
      <c r="C891" s="1638"/>
      <c r="D891" s="1859" t="s">
        <v>2244</v>
      </c>
      <c r="E891" s="1859"/>
      <c r="F891" s="1859"/>
      <c r="G891" s="1637"/>
    </row>
    <row r="892" spans="1:9" ht="12.75" customHeight="1">
      <c r="A892" s="1614"/>
      <c r="B892" s="1614"/>
      <c r="C892" s="1644"/>
      <c r="D892" s="1840" t="s">
        <v>2210</v>
      </c>
      <c r="E892" s="1840"/>
      <c r="F892" s="1840"/>
      <c r="G892" s="1637"/>
    </row>
    <row r="893" spans="1:9" ht="12.75" customHeight="1">
      <c r="A893" s="1654"/>
      <c r="B893" s="1654"/>
      <c r="C893" s="1638"/>
      <c r="D893" s="5"/>
      <c r="E893" s="1636"/>
      <c r="F893" s="1636"/>
      <c r="G893" s="1637"/>
    </row>
    <row r="894" spans="1:9" ht="12.75" customHeight="1">
      <c r="A894" s="712"/>
      <c r="B894" s="796" t="s">
        <v>2666</v>
      </c>
      <c r="C894" s="554"/>
      <c r="D894" s="1815" t="s">
        <v>2214</v>
      </c>
      <c r="E894" s="1815"/>
      <c r="F894" s="1815"/>
      <c r="G894" s="676"/>
      <c r="I894" s="1672" t="s">
        <v>2370</v>
      </c>
    </row>
    <row r="895" spans="1:9" ht="12.75" customHeight="1">
      <c r="A895" s="1640"/>
      <c r="B895" s="1640"/>
      <c r="C895" s="554"/>
      <c r="D895" s="1815"/>
      <c r="E895" s="1815"/>
      <c r="F895" s="1815"/>
      <c r="G895" s="676"/>
    </row>
    <row r="896" spans="1:9" s="1670" customFormat="1" ht="12.75" customHeight="1">
      <c r="A896" s="1740"/>
      <c r="B896" s="1740"/>
      <c r="C896" s="1644"/>
      <c r="D896" s="1815" t="s">
        <v>2213</v>
      </c>
      <c r="E896" s="1815"/>
      <c r="F896" s="1815"/>
      <c r="G896" s="1637"/>
      <c r="I896" s="1672"/>
    </row>
    <row r="897" spans="1:9" s="1670" customFormat="1" ht="12.75" customHeight="1">
      <c r="A897" s="1740"/>
      <c r="B897" s="1740"/>
      <c r="C897" s="1644"/>
      <c r="D897" s="1815"/>
      <c r="E897" s="1815"/>
      <c r="F897" s="1815"/>
      <c r="G897" s="1637"/>
      <c r="I897" s="1672"/>
    </row>
    <row r="898" spans="1:9" ht="12.75" customHeight="1">
      <c r="A898" s="1614"/>
      <c r="B898" s="1614"/>
      <c r="C898" s="1644"/>
      <c r="D898" s="6"/>
      <c r="E898" s="6"/>
      <c r="F898" s="1636"/>
      <c r="G898" s="1637"/>
    </row>
    <row r="899" spans="1:9" ht="12.75" customHeight="1">
      <c r="A899" s="403"/>
      <c r="B899" s="796" t="s">
        <v>2666</v>
      </c>
      <c r="C899" s="486"/>
      <c r="D899" s="1951" t="s">
        <v>2211</v>
      </c>
      <c r="E899" s="1951"/>
      <c r="F899" s="1951"/>
      <c r="G899" s="1637"/>
      <c r="I899" s="1672" t="s">
        <v>2369</v>
      </c>
    </row>
    <row r="900" spans="1:9" ht="12.75" customHeight="1">
      <c r="A900" s="403"/>
      <c r="B900" s="403"/>
      <c r="C900" s="486"/>
      <c r="D900" s="1951"/>
      <c r="E900" s="1951"/>
      <c r="F900" s="1951"/>
      <c r="G900" s="1637"/>
    </row>
    <row r="901" spans="1:9" ht="12.75" customHeight="1">
      <c r="A901" s="403"/>
      <c r="B901" s="403"/>
      <c r="C901" s="486"/>
      <c r="D901" s="1951"/>
      <c r="E901" s="1951"/>
      <c r="F901" s="1951"/>
      <c r="G901" s="1637"/>
    </row>
    <row r="902" spans="1:9" s="1670" customFormat="1" ht="12.75" customHeight="1">
      <c r="A902" s="403"/>
      <c r="B902" s="403"/>
      <c r="C902" s="486"/>
      <c r="D902" s="1951"/>
      <c r="E902" s="1951"/>
      <c r="F902" s="1951"/>
      <c r="G902" s="1637"/>
      <c r="I902" s="1672"/>
    </row>
    <row r="903" spans="1:9" ht="12.75" customHeight="1">
      <c r="A903" s="403"/>
      <c r="B903" s="403"/>
      <c r="C903" s="486"/>
      <c r="D903" s="1951"/>
      <c r="E903" s="1951"/>
      <c r="F903" s="1951"/>
      <c r="G903" s="1637"/>
    </row>
    <row r="904" spans="1:9" ht="12.75" customHeight="1">
      <c r="A904" s="487"/>
      <c r="B904" s="487"/>
      <c r="C904" s="486"/>
      <c r="D904" s="1951"/>
      <c r="E904" s="1951"/>
      <c r="F904" s="1951"/>
      <c r="G904" s="1637"/>
    </row>
    <row r="905" spans="1:9" ht="12.75" customHeight="1">
      <c r="A905" s="487"/>
      <c r="B905" s="487"/>
      <c r="C905" s="486"/>
      <c r="D905" s="1951"/>
      <c r="E905" s="1951"/>
      <c r="F905" s="1951"/>
      <c r="G905" s="1637"/>
    </row>
    <row r="906" spans="1:9" ht="12.75" customHeight="1">
      <c r="A906" s="487"/>
      <c r="B906" s="487"/>
      <c r="C906" s="486"/>
      <c r="D906" s="1951"/>
      <c r="E906" s="1951"/>
      <c r="F906" s="1951"/>
      <c r="G906" s="1637"/>
    </row>
    <row r="907" spans="1:9" s="1670" customFormat="1" ht="12.75" customHeight="1">
      <c r="A907" s="487"/>
      <c r="B907" s="487"/>
      <c r="C907" s="486"/>
      <c r="D907" s="1741"/>
      <c r="E907" s="1741"/>
      <c r="F907" s="1741"/>
      <c r="G907" s="1637"/>
      <c r="I907" s="1672"/>
    </row>
    <row r="908" spans="1:9" ht="12.75" customHeight="1">
      <c r="A908" s="1654"/>
      <c r="B908" s="796" t="s">
        <v>2683</v>
      </c>
      <c r="C908" s="1638"/>
      <c r="D908" s="1815" t="s">
        <v>2215</v>
      </c>
      <c r="E908" s="1815"/>
      <c r="F908" s="1815"/>
      <c r="G908" s="1637"/>
    </row>
    <row r="909" spans="1:9" ht="12.75" customHeight="1">
      <c r="A909" s="1654"/>
      <c r="B909" s="1654"/>
      <c r="C909" s="1638"/>
      <c r="D909" s="1815"/>
      <c r="E909" s="1815"/>
      <c r="F909" s="1815"/>
      <c r="G909" s="1637"/>
    </row>
    <row r="910" spans="1:9" ht="12.75" customHeight="1">
      <c r="A910" s="1654"/>
      <c r="B910" s="1654"/>
      <c r="C910" s="1638"/>
      <c r="D910" s="1636"/>
      <c r="E910" s="1636"/>
      <c r="F910" s="1636"/>
      <c r="G910" s="1637"/>
    </row>
    <row r="911" spans="1:9" ht="12.75" customHeight="1">
      <c r="A911" s="1654"/>
      <c r="B911" s="796" t="s">
        <v>2683</v>
      </c>
      <c r="C911" s="1638"/>
      <c r="D911" s="1873" t="s">
        <v>2216</v>
      </c>
      <c r="E911" s="1873"/>
      <c r="F911" s="1873"/>
      <c r="G911" s="1637"/>
    </row>
    <row r="912" spans="1:9" ht="12.75" customHeight="1">
      <c r="A912" s="1654"/>
      <c r="B912" s="1654"/>
      <c r="C912" s="1638"/>
      <c r="D912" s="1873"/>
      <c r="E912" s="1873"/>
      <c r="F912" s="1873"/>
      <c r="G912" s="1637"/>
    </row>
    <row r="913" spans="1:9" ht="12.75" customHeight="1">
      <c r="A913" s="1654"/>
      <c r="B913" s="1654"/>
      <c r="C913" s="1638"/>
      <c r="D913" s="1873"/>
      <c r="E913" s="1873"/>
      <c r="F913" s="1873"/>
      <c r="G913" s="1637"/>
    </row>
    <row r="914" spans="1:9" ht="12.75" customHeight="1">
      <c r="A914" s="1654"/>
      <c r="B914" s="1654"/>
      <c r="C914" s="1638"/>
      <c r="D914" s="1873"/>
      <c r="E914" s="1873"/>
      <c r="F914" s="1873"/>
      <c r="G914" s="1637"/>
    </row>
    <row r="915" spans="1:9" ht="12.75" customHeight="1">
      <c r="A915" s="1654"/>
      <c r="B915" s="1654"/>
      <c r="C915" s="1638"/>
      <c r="D915" s="1608"/>
      <c r="E915" s="1636"/>
      <c r="F915" s="1636"/>
      <c r="G915" s="1637"/>
    </row>
    <row r="916" spans="1:9" ht="12.75" customHeight="1">
      <c r="A916" s="1654"/>
      <c r="B916" s="796" t="s">
        <v>2683</v>
      </c>
      <c r="C916" s="1638"/>
      <c r="D916" s="1840" t="s">
        <v>2217</v>
      </c>
      <c r="E916" s="1840"/>
      <c r="F916" s="1840"/>
      <c r="G916" s="1637"/>
    </row>
    <row r="917" spans="1:9" ht="12.75" customHeight="1">
      <c r="A917" s="1654"/>
      <c r="B917" s="1654"/>
      <c r="C917" s="1638"/>
      <c r="D917" s="1608"/>
      <c r="E917" s="1636"/>
      <c r="F917" s="1636"/>
      <c r="G917" s="1637"/>
    </row>
    <row r="918" spans="1:9" ht="12.75" customHeight="1">
      <c r="A918" s="1654"/>
      <c r="B918" s="796" t="s">
        <v>2683</v>
      </c>
      <c r="C918" s="1638"/>
      <c r="D918" s="1840" t="s">
        <v>2218</v>
      </c>
      <c r="E918" s="1840"/>
      <c r="F918" s="1840"/>
      <c r="G918" s="1637"/>
    </row>
    <row r="919" spans="1:9" ht="12.75" customHeight="1">
      <c r="A919" s="487"/>
      <c r="B919" s="487"/>
      <c r="C919" s="486"/>
      <c r="D919" s="183"/>
      <c r="E919" s="676"/>
      <c r="F919" s="1637"/>
      <c r="G919" s="1637"/>
    </row>
    <row r="920" spans="1:9" ht="12.75" customHeight="1">
      <c r="A920" s="1650"/>
      <c r="B920" s="796" t="s">
        <v>2683</v>
      </c>
      <c r="C920" s="1651"/>
      <c r="D920" s="1951" t="s">
        <v>2212</v>
      </c>
      <c r="E920" s="1951"/>
      <c r="F920" s="1951"/>
      <c r="G920" s="1652"/>
      <c r="I920" s="1672" t="s">
        <v>2421</v>
      </c>
    </row>
    <row r="921" spans="1:9" ht="12.75" customHeight="1">
      <c r="A921" s="1650"/>
      <c r="B921" s="1650"/>
      <c r="C921" s="1651"/>
      <c r="D921" s="1951"/>
      <c r="E921" s="1951"/>
      <c r="F921" s="1951"/>
      <c r="G921" s="1652"/>
    </row>
    <row r="922" spans="1:9" ht="12.75" customHeight="1">
      <c r="A922" s="1650"/>
      <c r="B922" s="1650"/>
      <c r="C922" s="1651"/>
      <c r="D922" s="1951"/>
      <c r="E922" s="1951"/>
      <c r="F922" s="1951"/>
      <c r="G922" s="1652"/>
    </row>
    <row r="923" spans="1:9" ht="12.75" customHeight="1">
      <c r="A923" s="1650"/>
      <c r="B923" s="1650"/>
      <c r="C923" s="1651"/>
      <c r="D923" s="1951"/>
      <c r="E923" s="1951"/>
      <c r="F923" s="1951"/>
      <c r="G923" s="1652"/>
    </row>
    <row r="924" spans="1:9" ht="12.75" customHeight="1">
      <c r="A924" s="1650"/>
      <c r="B924" s="1650"/>
      <c r="C924" s="1651"/>
      <c r="D924" s="1951"/>
      <c r="E924" s="1951"/>
      <c r="F924" s="1951"/>
      <c r="G924" s="1652"/>
    </row>
    <row r="925" spans="1:9" ht="12.75" customHeight="1">
      <c r="A925" s="1650"/>
      <c r="B925" s="1650"/>
      <c r="C925" s="1651"/>
      <c r="D925" s="1951"/>
      <c r="E925" s="1951"/>
      <c r="F925" s="1951"/>
      <c r="G925" s="1652"/>
    </row>
    <row r="926" spans="1:9" ht="12.75" customHeight="1">
      <c r="A926" s="1650"/>
      <c r="B926" s="1650"/>
      <c r="C926" s="1651"/>
      <c r="D926" s="1951"/>
      <c r="E926" s="1951"/>
      <c r="F926" s="1951"/>
      <c r="G926" s="1652"/>
    </row>
    <row r="927" spans="1:9" ht="12.75" customHeight="1">
      <c r="A927" s="1650"/>
      <c r="B927" s="1650"/>
      <c r="C927" s="1651"/>
      <c r="D927" s="1951"/>
      <c r="E927" s="1951"/>
      <c r="F927" s="1951"/>
      <c r="G927" s="1652"/>
    </row>
    <row r="928" spans="1:9" ht="12.75" customHeight="1">
      <c r="A928" s="1650"/>
      <c r="B928" s="1650"/>
      <c r="C928" s="1651"/>
      <c r="D928" s="1951"/>
      <c r="E928" s="1951"/>
      <c r="F928" s="1951"/>
      <c r="G928" s="1652"/>
    </row>
    <row r="929" spans="1:9" ht="12.75" customHeight="1">
      <c r="A929" s="487"/>
      <c r="B929" s="487"/>
      <c r="C929" s="486"/>
      <c r="D929" s="183"/>
      <c r="E929" s="676"/>
      <c r="F929" s="1637"/>
      <c r="G929" s="1637"/>
    </row>
    <row r="930" spans="1:9" ht="12.75" customHeight="1">
      <c r="A930" s="403"/>
      <c r="B930" s="796" t="s">
        <v>2683</v>
      </c>
      <c r="C930" s="486"/>
      <c r="D930" s="1952" t="s">
        <v>2424</v>
      </c>
      <c r="E930" s="1952"/>
      <c r="F930" s="1952"/>
      <c r="G930" s="1637"/>
      <c r="I930" s="1672" t="s">
        <v>2421</v>
      </c>
    </row>
    <row r="931" spans="1:9" ht="12.75" customHeight="1">
      <c r="A931" s="403"/>
      <c r="B931" s="403"/>
      <c r="C931" s="486"/>
      <c r="D931" s="1952"/>
      <c r="E931" s="1952"/>
      <c r="F931" s="1952"/>
      <c r="G931" s="1637"/>
    </row>
    <row r="932" spans="1:9" ht="12.75" customHeight="1">
      <c r="A932" s="403"/>
      <c r="B932" s="403"/>
      <c r="C932" s="486"/>
      <c r="D932" s="1952"/>
      <c r="E932" s="1952"/>
      <c r="F932" s="1952"/>
      <c r="G932" s="1637"/>
    </row>
    <row r="933" spans="1:9" ht="12.75" customHeight="1">
      <c r="A933" s="403"/>
      <c r="B933" s="403"/>
      <c r="C933" s="486"/>
      <c r="D933" s="1952"/>
      <c r="E933" s="1952"/>
      <c r="F933" s="1952"/>
      <c r="G933" s="1637"/>
    </row>
    <row r="934" spans="1:9" ht="12.75" customHeight="1">
      <c r="A934" s="403"/>
      <c r="B934" s="403"/>
      <c r="C934" s="486"/>
      <c r="D934" s="1952"/>
      <c r="E934" s="1952"/>
      <c r="F934" s="1952"/>
      <c r="G934" s="1637"/>
    </row>
    <row r="935" spans="1:9" ht="12.75" customHeight="1">
      <c r="A935" s="403"/>
      <c r="B935" s="403"/>
      <c r="C935" s="486"/>
      <c r="D935" s="1952"/>
      <c r="E935" s="1952"/>
      <c r="F935" s="1952"/>
      <c r="G935" s="1637"/>
    </row>
    <row r="936" spans="1:9" ht="12.75" customHeight="1">
      <c r="A936" s="403"/>
      <c r="B936" s="403"/>
      <c r="C936" s="486"/>
      <c r="D936" s="1952"/>
      <c r="E936" s="1952"/>
      <c r="F936" s="1952"/>
      <c r="G936" s="1637"/>
    </row>
    <row r="937" spans="1:9" s="1670" customFormat="1" ht="12.75" customHeight="1">
      <c r="A937" s="403"/>
      <c r="B937" s="403"/>
      <c r="C937" s="486"/>
      <c r="D937" s="1742"/>
      <c r="E937" s="1742"/>
      <c r="F937" s="1742"/>
      <c r="G937" s="1637"/>
      <c r="I937" s="1672"/>
    </row>
    <row r="938" spans="1:9" s="1670" customFormat="1" ht="12.75" customHeight="1">
      <c r="A938" s="403"/>
      <c r="B938" s="1673" t="s">
        <v>2683</v>
      </c>
      <c r="C938" s="486"/>
      <c r="D938" s="1875" t="s">
        <v>2422</v>
      </c>
      <c r="E938" s="1875"/>
      <c r="F938" s="1875"/>
      <c r="G938" s="1637"/>
      <c r="I938" s="1672"/>
    </row>
    <row r="939" spans="1:9" s="1670" customFormat="1" ht="12.75" customHeight="1">
      <c r="A939" s="403"/>
      <c r="B939" s="403"/>
      <c r="C939" s="486"/>
      <c r="D939" s="1875"/>
      <c r="E939" s="1875"/>
      <c r="F939" s="1875"/>
      <c r="G939" s="1637"/>
      <c r="I939" s="1672"/>
    </row>
    <row r="940" spans="1:9" s="1670" customFormat="1" ht="12.75" customHeight="1">
      <c r="A940" s="403"/>
      <c r="B940" s="403"/>
      <c r="C940" s="486"/>
      <c r="D940" s="1875"/>
      <c r="E940" s="1875"/>
      <c r="F940" s="1875"/>
      <c r="G940" s="1637"/>
      <c r="I940" s="1672"/>
    </row>
    <row r="941" spans="1:9" s="1670" customFormat="1" ht="12.75" customHeight="1">
      <c r="A941" s="403"/>
      <c r="B941" s="403"/>
      <c r="C941" s="486"/>
      <c r="D941" s="1875"/>
      <c r="E941" s="1875"/>
      <c r="F941" s="1875"/>
      <c r="G941" s="1637"/>
      <c r="I941" s="1672"/>
    </row>
    <row r="942" spans="1:9" s="1670" customFormat="1" ht="12.75" customHeight="1">
      <c r="A942" s="403"/>
      <c r="B942" s="403"/>
      <c r="C942" s="486"/>
      <c r="D942" s="1875"/>
      <c r="E942" s="1875"/>
      <c r="F942" s="1875"/>
      <c r="G942" s="1637"/>
      <c r="I942" s="1672"/>
    </row>
    <row r="943" spans="1:9" s="1670" customFormat="1" ht="12.75" customHeight="1">
      <c r="A943" s="403"/>
      <c r="B943" s="403"/>
      <c r="C943" s="486"/>
      <c r="D943" s="1875"/>
      <c r="E943" s="1875"/>
      <c r="F943" s="1875"/>
      <c r="G943" s="1637"/>
      <c r="I943" s="1672"/>
    </row>
    <row r="944" spans="1:9" s="1670" customFormat="1" ht="12.75" customHeight="1">
      <c r="A944" s="403"/>
      <c r="B944" s="403"/>
      <c r="C944" s="486"/>
      <c r="D944" s="1742"/>
      <c r="E944" s="1742"/>
      <c r="F944" s="1742"/>
      <c r="G944" s="1637"/>
      <c r="I944" s="1672"/>
    </row>
    <row r="945" spans="1:9" ht="12.75" customHeight="1">
      <c r="A945" s="1654"/>
      <c r="B945" s="796" t="s">
        <v>2683</v>
      </c>
      <c r="C945" s="1638"/>
      <c r="D945" s="1964" t="s">
        <v>2219</v>
      </c>
      <c r="E945" s="1964"/>
      <c r="F945" s="1964"/>
      <c r="G945" s="1637"/>
    </row>
    <row r="946" spans="1:9" ht="12.75" customHeight="1">
      <c r="A946" s="1654"/>
      <c r="B946" s="1654"/>
      <c r="C946" s="1638"/>
      <c r="D946" s="1964"/>
      <c r="E946" s="1964"/>
      <c r="F946" s="1964"/>
      <c r="G946" s="1637"/>
    </row>
    <row r="947" spans="1:9" ht="12.75" customHeight="1">
      <c r="A947" s="1654"/>
      <c r="B947" s="1654"/>
      <c r="C947" s="1638"/>
      <c r="D947" s="1964"/>
      <c r="E947" s="1964"/>
      <c r="F947" s="1964"/>
      <c r="G947" s="1637"/>
    </row>
    <row r="948" spans="1:9" s="1670" customFormat="1" ht="12.75" customHeight="1">
      <c r="A948" s="403"/>
      <c r="B948" s="403"/>
      <c r="C948" s="486"/>
      <c r="D948" s="1742"/>
      <c r="E948" s="1742"/>
      <c r="F948" s="1742"/>
      <c r="G948" s="1637"/>
      <c r="I948" s="1672"/>
    </row>
    <row r="949" spans="1:9" ht="12.75" customHeight="1">
      <c r="A949" s="403"/>
      <c r="B949" s="403"/>
      <c r="C949" s="486"/>
      <c r="D949" s="1653"/>
      <c r="E949" s="676"/>
      <c r="F949" s="1637"/>
      <c r="G949" s="1637"/>
    </row>
    <row r="950" spans="1:9" ht="12.75" customHeight="1">
      <c r="A950" s="403"/>
      <c r="B950" s="796" t="s">
        <v>2666</v>
      </c>
      <c r="C950" s="486"/>
      <c r="D950" s="1951" t="s">
        <v>2423</v>
      </c>
      <c r="E950" s="1951"/>
      <c r="F950" s="1951"/>
      <c r="G950" s="1637"/>
      <c r="I950" s="1672" t="s">
        <v>2421</v>
      </c>
    </row>
    <row r="951" spans="1:9" ht="12.75" customHeight="1">
      <c r="A951" s="403"/>
      <c r="B951" s="403"/>
      <c r="C951" s="486"/>
      <c r="D951" s="1951"/>
      <c r="E951" s="1951"/>
      <c r="F951" s="1951"/>
      <c r="G951" s="1637"/>
    </row>
    <row r="952" spans="1:9" ht="12.75" customHeight="1">
      <c r="A952" s="403"/>
      <c r="B952" s="403"/>
      <c r="C952" s="486"/>
      <c r="D952" s="1951"/>
      <c r="E952" s="1951"/>
      <c r="F952" s="1951"/>
      <c r="G952" s="1637"/>
    </row>
    <row r="953" spans="1:9" ht="12.75" customHeight="1">
      <c r="A953" s="403"/>
      <c r="B953" s="403"/>
      <c r="C953" s="486"/>
      <c r="D953" s="1951"/>
      <c r="E953" s="1951"/>
      <c r="F953" s="1951"/>
      <c r="G953" s="1637"/>
    </row>
    <row r="954" spans="1:9" ht="12.75" customHeight="1">
      <c r="A954" s="1656"/>
      <c r="B954" s="1656"/>
      <c r="C954" s="1642"/>
      <c r="D954" s="1605"/>
      <c r="E954" s="1605"/>
      <c r="F954" s="1605"/>
      <c r="G954" s="1605"/>
    </row>
    <row r="955" spans="1:9" ht="12.75" customHeight="1">
      <c r="A955" s="1640"/>
      <c r="B955" s="1640"/>
      <c r="C955" s="554"/>
      <c r="D955" s="1839" t="s">
        <v>2220</v>
      </c>
      <c r="E955" s="1839"/>
      <c r="F955" s="1839"/>
      <c r="G955" s="676"/>
    </row>
    <row r="956" spans="1:9" ht="12.75" customHeight="1">
      <c r="A956" s="712"/>
      <c r="B956" s="796" t="s">
        <v>2683</v>
      </c>
      <c r="C956" s="554"/>
      <c r="D956" s="1840" t="s">
        <v>2245</v>
      </c>
      <c r="E956" s="1840"/>
      <c r="F956" s="1840"/>
      <c r="G956" s="676"/>
      <c r="I956" s="1672" t="s">
        <v>2421</v>
      </c>
    </row>
    <row r="957" spans="1:9" ht="12.75" customHeight="1">
      <c r="A957" s="1640"/>
      <c r="B957" s="1640"/>
      <c r="C957" s="554"/>
      <c r="D957" s="6"/>
      <c r="E957" s="6"/>
      <c r="F957" s="6"/>
      <c r="G957" s="676"/>
    </row>
    <row r="958" spans="1:9" ht="12.75" customHeight="1">
      <c r="A958" s="1640"/>
      <c r="B958" s="1640"/>
      <c r="C958" s="554"/>
      <c r="D958" s="1839" t="s">
        <v>2221</v>
      </c>
      <c r="E958" s="1839"/>
      <c r="F958" s="1839"/>
      <c r="G958" s="675"/>
    </row>
    <row r="959" spans="1:9" ht="12.75" customHeight="1">
      <c r="A959" s="712"/>
      <c r="B959" s="796" t="s">
        <v>2683</v>
      </c>
      <c r="C959" s="554"/>
      <c r="D959" s="1815" t="s">
        <v>2222</v>
      </c>
      <c r="E959" s="1815"/>
      <c r="F959" s="1815"/>
      <c r="G959" s="675"/>
      <c r="I959" s="1672" t="s">
        <v>2421</v>
      </c>
    </row>
    <row r="960" spans="1:9" ht="12.75" customHeight="1">
      <c r="A960" s="712"/>
      <c r="B960" s="712"/>
      <c r="C960" s="554"/>
      <c r="D960" s="1815"/>
      <c r="E960" s="1815"/>
      <c r="F960" s="1815"/>
      <c r="G960" s="675"/>
    </row>
    <row r="961" spans="1:9" ht="12.75" customHeight="1">
      <c r="A961" s="712"/>
      <c r="B961" s="712"/>
      <c r="C961" s="554"/>
      <c r="D961" s="1815"/>
      <c r="E961" s="1815"/>
      <c r="F961" s="1815"/>
      <c r="G961" s="675"/>
    </row>
    <row r="962" spans="1:9" ht="12.75" customHeight="1">
      <c r="A962" s="712"/>
      <c r="B962" s="712"/>
      <c r="C962" s="554"/>
      <c r="D962" s="1815"/>
      <c r="E962" s="1815"/>
      <c r="F962" s="1815"/>
      <c r="G962" s="675"/>
    </row>
    <row r="963" spans="1:9" ht="12.75" customHeight="1">
      <c r="A963" s="712"/>
      <c r="B963" s="712"/>
      <c r="C963" s="554"/>
      <c r="D963" s="1815"/>
      <c r="E963" s="1815"/>
      <c r="F963" s="1815"/>
      <c r="G963" s="675"/>
    </row>
    <row r="964" spans="1:9" ht="12.75" customHeight="1">
      <c r="A964" s="712"/>
      <c r="B964" s="712"/>
      <c r="C964" s="554"/>
      <c r="D964" s="1815"/>
      <c r="E964" s="1815"/>
      <c r="F964" s="1815"/>
      <c r="G964" s="675"/>
    </row>
    <row r="965" spans="1:9" ht="12.75" customHeight="1">
      <c r="A965" s="712"/>
      <c r="B965" s="712"/>
      <c r="C965" s="554"/>
      <c r="D965" s="1815"/>
      <c r="E965" s="1815"/>
      <c r="F965" s="1815"/>
      <c r="G965" s="675"/>
    </row>
    <row r="966" spans="1:9" ht="12.75" customHeight="1">
      <c r="A966" s="712"/>
      <c r="B966" s="712"/>
      <c r="C966" s="554"/>
      <c r="D966" s="1815"/>
      <c r="E966" s="1815"/>
      <c r="F966" s="1815"/>
      <c r="G966" s="675"/>
    </row>
    <row r="967" spans="1:9" ht="12.75" customHeight="1">
      <c r="A967" s="712"/>
      <c r="B967" s="712"/>
      <c r="C967" s="554"/>
      <c r="D967" s="1815"/>
      <c r="E967" s="1815"/>
      <c r="F967" s="1815"/>
      <c r="G967" s="675"/>
    </row>
    <row r="968" spans="1:9" ht="12.75" customHeight="1">
      <c r="A968" s="712"/>
      <c r="B968" s="712"/>
      <c r="C968" s="554"/>
      <c r="D968" s="1815"/>
      <c r="E968" s="1815"/>
      <c r="F968" s="1815"/>
      <c r="G968" s="675"/>
    </row>
    <row r="969" spans="1:9" ht="12.75" customHeight="1">
      <c r="A969" s="712"/>
      <c r="B969" s="712"/>
      <c r="C969" s="554"/>
      <c r="D969" s="1815"/>
      <c r="E969" s="1815"/>
      <c r="F969" s="1815"/>
      <c r="G969" s="675"/>
    </row>
    <row r="970" spans="1:9" ht="12.75" customHeight="1">
      <c r="A970" s="712"/>
      <c r="B970" s="712"/>
      <c r="C970" s="554"/>
      <c r="D970" s="1815"/>
      <c r="E970" s="1815"/>
      <c r="F970" s="1815"/>
      <c r="G970" s="675"/>
    </row>
    <row r="971" spans="1:9" s="1670" customFormat="1" ht="12.75" customHeight="1">
      <c r="A971" s="712"/>
      <c r="B971" s="712"/>
      <c r="C971" s="554"/>
      <c r="D971" s="1815"/>
      <c r="E971" s="1815"/>
      <c r="F971" s="1815"/>
      <c r="G971" s="675"/>
      <c r="I971" s="1672"/>
    </row>
    <row r="972" spans="1:9" ht="12.75" customHeight="1">
      <c r="A972" s="712"/>
      <c r="B972" s="712"/>
      <c r="C972" s="554"/>
      <c r="D972" s="1815"/>
      <c r="E972" s="1815"/>
      <c r="F972" s="1815"/>
      <c r="G972" s="675"/>
    </row>
    <row r="973" spans="1:9" ht="12.75" customHeight="1">
      <c r="A973" s="712"/>
      <c r="B973" s="712"/>
      <c r="C973" s="554"/>
      <c r="D973" s="1815"/>
      <c r="E973" s="1815"/>
      <c r="F973" s="1815"/>
      <c r="G973" s="676"/>
    </row>
    <row r="974" spans="1:9" ht="12.75" customHeight="1">
      <c r="A974" s="1640"/>
      <c r="B974" s="1640"/>
      <c r="C974" s="554"/>
      <c r="D974" s="6"/>
      <c r="E974" s="6"/>
      <c r="F974" s="6"/>
      <c r="G974" s="676"/>
    </row>
    <row r="975" spans="1:9" ht="12.75" customHeight="1">
      <c r="A975" s="1850" t="s">
        <v>2223</v>
      </c>
      <c r="B975" s="1850"/>
      <c r="C975" s="1850"/>
      <c r="D975" s="1850"/>
      <c r="E975" s="1850"/>
      <c r="F975" s="1850"/>
      <c r="G975" s="1850"/>
      <c r="H975" s="1747"/>
      <c r="I975" s="1748"/>
    </row>
    <row r="976" spans="1:9" ht="12.75" customHeight="1">
      <c r="A976" s="1609"/>
      <c r="B976" s="1609"/>
      <c r="C976" s="554"/>
      <c r="D976" s="6"/>
      <c r="E976" s="6"/>
      <c r="F976" s="6"/>
      <c r="G976" s="676"/>
    </row>
    <row r="977" spans="1:9" ht="12.75" customHeight="1">
      <c r="A977" s="1640"/>
      <c r="B977" s="1640"/>
      <c r="C977" s="1638"/>
      <c r="D977" s="1839" t="s">
        <v>2246</v>
      </c>
      <c r="E977" s="1839"/>
      <c r="F977" s="1839"/>
      <c r="G977" s="676"/>
    </row>
    <row r="978" spans="1:9" ht="12.75" customHeight="1">
      <c r="A978" s="1614"/>
      <c r="B978" s="1614"/>
      <c r="C978" s="1644"/>
      <c r="D978" s="1840" t="s">
        <v>2224</v>
      </c>
      <c r="E978" s="1840"/>
      <c r="F978" s="1840"/>
      <c r="G978" s="676"/>
    </row>
    <row r="979" spans="1:9" ht="12.75" customHeight="1">
      <c r="A979" s="1614"/>
      <c r="B979" s="1614"/>
      <c r="C979" s="1644"/>
      <c r="D979" s="6"/>
      <c r="E979" s="6"/>
      <c r="F979" s="1636"/>
      <c r="G979" s="675"/>
    </row>
    <row r="980" spans="1:9" ht="12.75" customHeight="1">
      <c r="A980" s="1640"/>
      <c r="B980" s="796" t="s">
        <v>2666</v>
      </c>
      <c r="C980" s="554"/>
      <c r="D980" s="1954" t="s">
        <v>2505</v>
      </c>
      <c r="E980" s="1954"/>
      <c r="F980" s="1954"/>
      <c r="G980" s="675"/>
      <c r="I980" s="1672" t="s">
        <v>2399</v>
      </c>
    </row>
    <row r="981" spans="1:9" ht="12.75" customHeight="1">
      <c r="A981" s="1640"/>
      <c r="B981" s="1640"/>
      <c r="C981" s="554"/>
      <c r="D981" s="1954"/>
      <c r="E981" s="1954"/>
      <c r="F981" s="1954"/>
      <c r="G981" s="675"/>
    </row>
    <row r="982" spans="1:9" ht="12.75" customHeight="1">
      <c r="A982" s="1640"/>
      <c r="B982" s="1640"/>
      <c r="C982" s="554"/>
      <c r="D982" s="1809"/>
      <c r="E982" s="1804" t="s">
        <v>2506</v>
      </c>
      <c r="F982" s="1809"/>
      <c r="G982" s="675"/>
    </row>
    <row r="983" spans="1:9" ht="12.75" customHeight="1">
      <c r="A983" s="1625"/>
      <c r="B983" s="1625"/>
      <c r="C983" s="555"/>
      <c r="D983" s="1822" t="s">
        <v>2504</v>
      </c>
      <c r="E983" s="1822"/>
      <c r="F983" s="1822"/>
      <c r="G983" s="675"/>
    </row>
    <row r="984" spans="1:9" ht="12.75" customHeight="1">
      <c r="A984" s="1625"/>
      <c r="B984" s="1625"/>
      <c r="C984" s="555"/>
      <c r="D984" s="1822"/>
      <c r="E984" s="1822"/>
      <c r="F984" s="1822"/>
      <c r="G984" s="675"/>
    </row>
    <row r="985" spans="1:9" ht="12.75" customHeight="1">
      <c r="A985" s="718"/>
      <c r="B985" s="718"/>
      <c r="C985" s="313"/>
      <c r="D985" s="1822"/>
      <c r="E985" s="1822"/>
      <c r="F985" s="1822"/>
      <c r="G985" s="675"/>
    </row>
    <row r="986" spans="1:9" ht="12.75" customHeight="1">
      <c r="A986" s="718"/>
      <c r="B986" s="718"/>
      <c r="C986" s="313"/>
      <c r="D986" s="1822"/>
      <c r="E986" s="1822"/>
      <c r="F986" s="1822"/>
      <c r="G986" s="675"/>
    </row>
    <row r="987" spans="1:9" ht="12.75" customHeight="1">
      <c r="A987" s="718"/>
      <c r="B987" s="718"/>
      <c r="C987" s="313"/>
      <c r="D987" s="1606"/>
      <c r="E987" s="1606"/>
      <c r="F987" s="1606"/>
      <c r="G987" s="675"/>
    </row>
    <row r="988" spans="1:9" ht="12.75" customHeight="1">
      <c r="A988" s="718"/>
      <c r="B988" s="796" t="s">
        <v>2683</v>
      </c>
      <c r="C988" s="313"/>
      <c r="D988" s="1817" t="s">
        <v>2225</v>
      </c>
      <c r="E988" s="1817"/>
      <c r="F988" s="1817"/>
      <c r="G988" s="675"/>
    </row>
    <row r="989" spans="1:9" ht="12.75" customHeight="1">
      <c r="A989" s="718"/>
      <c r="B989" s="718"/>
      <c r="C989" s="313"/>
      <c r="D989" s="1817"/>
      <c r="E989" s="1817"/>
      <c r="F989" s="1817"/>
      <c r="G989" s="675"/>
    </row>
    <row r="990" spans="1:9" ht="12.75" customHeight="1">
      <c r="A990" s="718"/>
      <c r="B990" s="718"/>
      <c r="C990" s="313"/>
      <c r="D990" s="1817"/>
      <c r="E990" s="1817"/>
      <c r="F990" s="1817"/>
      <c r="G990" s="675"/>
    </row>
    <row r="991" spans="1:9" ht="12.75" customHeight="1">
      <c r="A991" s="718"/>
      <c r="B991" s="718"/>
      <c r="C991" s="313"/>
      <c r="D991" s="1817"/>
      <c r="E991" s="1817"/>
      <c r="F991" s="1817"/>
      <c r="G991" s="675"/>
    </row>
    <row r="992" spans="1:9" ht="12.75" customHeight="1">
      <c r="A992" s="718"/>
      <c r="B992" s="718"/>
      <c r="C992" s="313"/>
      <c r="D992" s="1604"/>
      <c r="E992" s="1604"/>
      <c r="F992" s="1604"/>
      <c r="G992" s="675"/>
    </row>
    <row r="993" spans="1:7" ht="12.75" customHeight="1">
      <c r="A993" s="718"/>
      <c r="B993" s="796" t="s">
        <v>2683</v>
      </c>
      <c r="C993" s="313"/>
      <c r="D993" s="1817" t="s">
        <v>2226</v>
      </c>
      <c r="E993" s="1817"/>
      <c r="F993" s="1817"/>
      <c r="G993" s="675"/>
    </row>
    <row r="994" spans="1:7" ht="12.75" customHeight="1">
      <c r="A994" s="718"/>
      <c r="B994" s="718"/>
      <c r="C994" s="313"/>
      <c r="D994" s="1817"/>
      <c r="E994" s="1817"/>
      <c r="F994" s="1817"/>
      <c r="G994" s="675"/>
    </row>
    <row r="995" spans="1:7" ht="12.75" customHeight="1">
      <c r="A995" s="718"/>
      <c r="B995" s="718"/>
      <c r="C995" s="313"/>
      <c r="D995" s="1604"/>
      <c r="E995" s="1604"/>
      <c r="F995" s="1604"/>
      <c r="G995" s="675"/>
    </row>
    <row r="996" spans="1:7" ht="12.75" customHeight="1">
      <c r="A996" s="712"/>
      <c r="B996" s="796" t="s">
        <v>2666</v>
      </c>
      <c r="C996" s="554"/>
      <c r="D996" s="1840" t="s">
        <v>2227</v>
      </c>
      <c r="E996" s="1840"/>
      <c r="F996" s="1840"/>
      <c r="G996" s="675"/>
    </row>
    <row r="997" spans="1:7" ht="12.75" customHeight="1">
      <c r="A997" s="1640"/>
      <c r="B997" s="1640"/>
      <c r="C997" s="554"/>
      <c r="D997" s="6"/>
      <c r="E997" s="6"/>
      <c r="F997" s="6"/>
      <c r="G997" s="675"/>
    </row>
    <row r="998" spans="1:7" ht="12.75" customHeight="1">
      <c r="A998" s="712"/>
      <c r="B998" s="796" t="s">
        <v>2683</v>
      </c>
      <c r="C998" s="554"/>
      <c r="D998" s="1840" t="s">
        <v>2228</v>
      </c>
      <c r="E998" s="1840"/>
      <c r="F998" s="1840"/>
      <c r="G998" s="675"/>
    </row>
    <row r="999" spans="1:7" ht="12.75" customHeight="1">
      <c r="A999" s="1640"/>
      <c r="B999" s="1640"/>
      <c r="C999" s="554"/>
      <c r="D999" s="1608"/>
      <c r="E999" s="6"/>
      <c r="F999" s="6"/>
      <c r="G999" s="675"/>
    </row>
    <row r="1000" spans="1:7" ht="12.75" customHeight="1">
      <c r="A1000" s="712"/>
      <c r="B1000" s="796" t="s">
        <v>2666</v>
      </c>
      <c r="C1000" s="554"/>
      <c r="D1000" s="1840" t="s">
        <v>2229</v>
      </c>
      <c r="E1000" s="1840"/>
      <c r="F1000" s="1840"/>
      <c r="G1000" s="675"/>
    </row>
    <row r="1001" spans="1:7" ht="12.75" customHeight="1">
      <c r="A1001" s="1640"/>
      <c r="B1001" s="1640"/>
      <c r="C1001" s="554"/>
      <c r="D1001" s="1608"/>
      <c r="E1001" s="6"/>
      <c r="F1001" s="6"/>
      <c r="G1001" s="675"/>
    </row>
    <row r="1002" spans="1:7" ht="12.75" customHeight="1">
      <c r="A1002" s="712"/>
      <c r="B1002" s="796" t="s">
        <v>2683</v>
      </c>
      <c r="C1002" s="554"/>
      <c r="D1002" s="1815" t="s">
        <v>2230</v>
      </c>
      <c r="E1002" s="1815"/>
      <c r="F1002" s="1815"/>
      <c r="G1002" s="675"/>
    </row>
    <row r="1003" spans="1:7" ht="12.75" customHeight="1">
      <c r="A1003" s="712"/>
      <c r="B1003" s="712"/>
      <c r="C1003" s="554"/>
      <c r="D1003" s="1815"/>
      <c r="E1003" s="1815"/>
      <c r="F1003" s="1815"/>
      <c r="G1003" s="675"/>
    </row>
    <row r="1004" spans="1:7" ht="12.75" customHeight="1">
      <c r="A1004" s="712"/>
      <c r="B1004" s="712"/>
      <c r="C1004" s="554"/>
      <c r="D1004" s="1608"/>
      <c r="E1004" s="6"/>
      <c r="F1004" s="6"/>
      <c r="G1004" s="676"/>
    </row>
    <row r="1005" spans="1:7" ht="12.75" customHeight="1">
      <c r="A1005" s="407"/>
      <c r="B1005" s="796" t="s">
        <v>2683</v>
      </c>
      <c r="C1005" s="1657"/>
      <c r="D1005" s="1858" t="s">
        <v>2231</v>
      </c>
      <c r="E1005" s="1858"/>
      <c r="F1005" s="1858"/>
      <c r="G1005" s="1658"/>
    </row>
    <row r="1006" spans="1:7" ht="12.75" customHeight="1">
      <c r="A1006" s="1657"/>
      <c r="B1006" s="1657"/>
      <c r="C1006" s="1657"/>
      <c r="D1006" s="1858"/>
      <c r="E1006" s="1858"/>
      <c r="F1006" s="1858"/>
      <c r="G1006" s="1658"/>
    </row>
    <row r="1007" spans="1:7" ht="12.75" customHeight="1">
      <c r="A1007" s="1657"/>
      <c r="B1007" s="1657"/>
      <c r="C1007" s="1657"/>
      <c r="D1007" s="1659"/>
      <c r="E1007" s="1660"/>
      <c r="F1007" s="1660"/>
      <c r="G1007" s="1658"/>
    </row>
    <row r="1008" spans="1:7" ht="12.75" customHeight="1">
      <c r="A1008" s="407"/>
      <c r="B1008" s="796" t="s">
        <v>2683</v>
      </c>
      <c r="C1008" s="1657"/>
      <c r="D1008" s="1953" t="s">
        <v>2232</v>
      </c>
      <c r="E1008" s="1953"/>
      <c r="F1008" s="1953"/>
      <c r="G1008" s="1658"/>
    </row>
    <row r="1009" spans="1:9" ht="12.75" customHeight="1">
      <c r="A1009" s="1657"/>
      <c r="B1009" s="1657"/>
      <c r="C1009" s="1657"/>
      <c r="D1009" s="1659"/>
      <c r="E1009" s="1660"/>
      <c r="F1009" s="1660"/>
      <c r="G1009" s="1658"/>
    </row>
    <row r="1010" spans="1:9" ht="12.75" customHeight="1">
      <c r="A1010" s="712"/>
      <c r="B1010" s="796" t="s">
        <v>2683</v>
      </c>
      <c r="C1010" s="554"/>
      <c r="D1010" s="1840" t="s">
        <v>2233</v>
      </c>
      <c r="E1010" s="1840"/>
      <c r="F1010" s="1840"/>
      <c r="G1010" s="676"/>
    </row>
    <row r="1011" spans="1:9" ht="12.75" customHeight="1">
      <c r="A1011" s="712"/>
      <c r="B1011" s="712"/>
      <c r="C1011" s="554"/>
      <c r="D1011" s="1608"/>
      <c r="E1011" s="6"/>
      <c r="F1011" s="6"/>
      <c r="G1011" s="676"/>
    </row>
    <row r="1012" spans="1:9" ht="12.75" customHeight="1">
      <c r="A1012" s="712"/>
      <c r="B1012" s="796" t="s">
        <v>2683</v>
      </c>
      <c r="C1012" s="554"/>
      <c r="D1012" s="1815" t="s">
        <v>2234</v>
      </c>
      <c r="E1012" s="1815"/>
      <c r="F1012" s="1815"/>
      <c r="G1012" s="676"/>
    </row>
    <row r="1013" spans="1:9" ht="12.75" customHeight="1">
      <c r="A1013" s="712"/>
      <c r="B1013" s="712"/>
      <c r="C1013" s="554"/>
      <c r="D1013" s="1815"/>
      <c r="E1013" s="1815"/>
      <c r="F1013" s="1815"/>
      <c r="G1013" s="676"/>
    </row>
    <row r="1014" spans="1:9" ht="12.75" customHeight="1">
      <c r="A1014" s="1640"/>
      <c r="B1014" s="1640"/>
      <c r="C1014" s="554"/>
      <c r="D1014" s="6"/>
      <c r="E1014" s="6"/>
      <c r="F1014" s="6"/>
      <c r="G1014" s="676"/>
    </row>
    <row r="1015" spans="1:9" ht="12.75" customHeight="1">
      <c r="A1015" s="1850" t="s">
        <v>2235</v>
      </c>
      <c r="B1015" s="1850"/>
      <c r="C1015" s="1850"/>
      <c r="D1015" s="1850"/>
      <c r="E1015" s="1850"/>
      <c r="F1015" s="1850"/>
      <c r="G1015" s="1850"/>
      <c r="H1015" s="1747"/>
      <c r="I1015" s="1748"/>
    </row>
    <row r="1016" spans="1:9" ht="12.75" customHeight="1">
      <c r="A1016" s="1640"/>
      <c r="B1016" s="1640"/>
      <c r="C1016" s="554"/>
      <c r="D1016" s="6"/>
      <c r="E1016" s="6"/>
      <c r="F1016" s="6"/>
      <c r="G1016" s="676"/>
    </row>
    <row r="1017" spans="1:9" ht="12.75" customHeight="1">
      <c r="A1017" s="1625"/>
      <c r="B1017" s="1625"/>
      <c r="C1017" s="555"/>
      <c r="D1017" s="1859" t="s">
        <v>2236</v>
      </c>
      <c r="E1017" s="1859"/>
      <c r="F1017" s="1859"/>
      <c r="G1017" s="676"/>
    </row>
    <row r="1018" spans="1:9" ht="12.75" customHeight="1">
      <c r="A1018" s="1625"/>
      <c r="B1018" s="1625"/>
      <c r="C1018" s="555"/>
      <c r="D1018" s="1963" t="s">
        <v>2237</v>
      </c>
      <c r="E1018" s="1963"/>
      <c r="F1018" s="1963"/>
      <c r="G1018" s="676"/>
    </row>
    <row r="1019" spans="1:9" ht="12.75" customHeight="1">
      <c r="A1019" s="672"/>
      <c r="B1019" s="672"/>
      <c r="C1019" s="1615"/>
      <c r="D1019" s="676"/>
      <c r="E1019" s="676"/>
      <c r="F1019" s="676"/>
      <c r="G1019" s="676"/>
    </row>
    <row r="1020" spans="1:9" ht="12.75" customHeight="1">
      <c r="A1020" s="712"/>
      <c r="B1020" s="712"/>
      <c r="C1020" s="313"/>
      <c r="D1020" s="1859" t="s">
        <v>2251</v>
      </c>
      <c r="E1020" s="1859"/>
      <c r="F1020" s="1859"/>
      <c r="G1020" s="676"/>
      <c r="I1020" s="1672" t="s">
        <v>2371</v>
      </c>
    </row>
    <row r="1021" spans="1:9" ht="12.75" customHeight="1">
      <c r="A1021" s="1640"/>
      <c r="B1021" s="796" t="s">
        <v>2666</v>
      </c>
      <c r="C1021" s="554"/>
      <c r="D1021" s="1963" t="s">
        <v>1497</v>
      </c>
      <c r="E1021" s="1963"/>
      <c r="F1021" s="1963"/>
      <c r="G1021" s="676"/>
    </row>
    <row r="1022" spans="1:9" s="1670" customFormat="1" ht="12.75" customHeight="1">
      <c r="A1022" s="1640"/>
      <c r="B1022" s="712"/>
      <c r="C1022" s="554"/>
      <c r="D1022" s="1960" t="s">
        <v>2238</v>
      </c>
      <c r="E1022" s="1960"/>
      <c r="F1022" s="1960"/>
      <c r="G1022" s="676"/>
      <c r="I1022" s="1672"/>
    </row>
    <row r="1023" spans="1:9" ht="12.75" customHeight="1">
      <c r="A1023" s="1640"/>
      <c r="B1023" s="1640"/>
      <c r="C1023" s="554"/>
      <c r="D1023" s="1963"/>
      <c r="E1023" s="1963"/>
      <c r="F1023" s="1963"/>
      <c r="G1023" s="676"/>
    </row>
    <row r="1024" spans="1:9" ht="12.75" customHeight="1">
      <c r="A1024" s="1958" t="s">
        <v>2247</v>
      </c>
      <c r="B1024" s="1958"/>
      <c r="C1024" s="1958"/>
      <c r="D1024" s="1958"/>
      <c r="E1024" s="1958"/>
      <c r="F1024" s="1958"/>
      <c r="G1024" s="1958"/>
      <c r="H1024" s="1747"/>
      <c r="I1024" s="1748"/>
    </row>
    <row r="1025" spans="1:9" ht="12.75" customHeight="1">
      <c r="A1025" s="254"/>
      <c r="B1025" s="254"/>
      <c r="C1025" s="1632"/>
      <c r="D1025" s="684"/>
      <c r="E1025" s="684"/>
      <c r="F1025" s="684"/>
      <c r="G1025" s="684"/>
    </row>
    <row r="1026" spans="1:9" ht="12.75" customHeight="1">
      <c r="A1026" s="254"/>
      <c r="B1026" s="1667"/>
      <c r="C1026" s="1674"/>
      <c r="D1026" s="1853" t="s">
        <v>1498</v>
      </c>
      <c r="E1026" s="1853"/>
      <c r="F1026" s="1853"/>
      <c r="G1026" s="684"/>
    </row>
    <row r="1027" spans="1:9" ht="12.75" customHeight="1">
      <c r="A1027" s="254"/>
      <c r="B1027" s="1673" t="s">
        <v>2683</v>
      </c>
      <c r="C1027" s="1674"/>
      <c r="D1027" s="1832" t="s">
        <v>1497</v>
      </c>
      <c r="E1027" s="1832"/>
      <c r="F1027" s="1832"/>
      <c r="G1027" s="684"/>
    </row>
    <row r="1028" spans="1:9" ht="12.75" customHeight="1">
      <c r="A1028" s="254"/>
      <c r="B1028" s="1670"/>
      <c r="C1028" s="1674"/>
      <c r="D1028" s="1832" t="s">
        <v>2248</v>
      </c>
      <c r="E1028" s="1832"/>
      <c r="F1028" s="1832"/>
      <c r="G1028" s="684"/>
    </row>
    <row r="1029" spans="1:9" s="1670" customFormat="1" ht="12.75" customHeight="1">
      <c r="A1029" s="254"/>
      <c r="C1029" s="1674"/>
      <c r="D1029" s="1668"/>
      <c r="E1029" s="1668"/>
      <c r="F1029" s="1668"/>
      <c r="G1029" s="684"/>
      <c r="I1029" s="1672"/>
    </row>
    <row r="1030" spans="1:9" ht="12.75" customHeight="1">
      <c r="A1030" s="254"/>
      <c r="B1030" s="254"/>
      <c r="C1030" s="1632"/>
      <c r="D1030" s="1961" t="s">
        <v>1181</v>
      </c>
      <c r="E1030" s="1961"/>
      <c r="F1030" s="1961"/>
      <c r="G1030" s="684"/>
      <c r="I1030" s="1672" t="s">
        <v>2400</v>
      </c>
    </row>
    <row r="1031" spans="1:9" ht="12.75" customHeight="1">
      <c r="A1031" s="501"/>
      <c r="B1031" s="501"/>
      <c r="C1031" s="500"/>
      <c r="D1031" s="1962" t="s">
        <v>1198</v>
      </c>
      <c r="E1031" s="1962"/>
      <c r="F1031" s="1962"/>
      <c r="G1031" s="1661"/>
    </row>
    <row r="1032" spans="1:9" ht="12.75" customHeight="1">
      <c r="A1032" s="712"/>
      <c r="B1032" s="1673" t="s">
        <v>2683</v>
      </c>
      <c r="C1032" s="555"/>
      <c r="D1032" s="1844" t="s">
        <v>1066</v>
      </c>
      <c r="E1032" s="1844"/>
      <c r="F1032" s="1844"/>
      <c r="G1032" s="676"/>
    </row>
    <row r="1033" spans="1:9" ht="12.75" customHeight="1">
      <c r="A1033" s="1625"/>
      <c r="B1033" s="1625"/>
      <c r="C1033" s="555"/>
      <c r="D1033" s="1804" t="s">
        <v>2507</v>
      </c>
      <c r="E1033" s="1629"/>
      <c r="F1033" s="1629"/>
      <c r="G1033" s="676"/>
    </row>
    <row r="1034" spans="1:9">
      <c r="A1034" s="788"/>
      <c r="B1034" s="788"/>
      <c r="C1034" s="788"/>
      <c r="D1034" s="788"/>
      <c r="E1034" s="788"/>
      <c r="F1034" s="788"/>
      <c r="G1034" s="788"/>
    </row>
    <row r="1035" spans="1:9">
      <c r="A1035" s="1958" t="s">
        <v>2268</v>
      </c>
      <c r="B1035" s="1958"/>
      <c r="C1035" s="1958"/>
      <c r="D1035" s="1958"/>
      <c r="E1035" s="1958"/>
      <c r="F1035" s="1958"/>
      <c r="G1035" s="1958"/>
      <c r="H1035" s="1747"/>
      <c r="I1035" s="1748"/>
    </row>
    <row r="1036" spans="1:9">
      <c r="A1036" s="788"/>
      <c r="B1036" s="788"/>
      <c r="C1036" s="788"/>
      <c r="D1036" s="788"/>
      <c r="E1036" s="788"/>
      <c r="F1036" s="788"/>
      <c r="G1036" s="788"/>
    </row>
    <row r="1037" spans="1:9">
      <c r="A1037" s="788"/>
      <c r="B1037" s="788"/>
      <c r="C1037" s="788"/>
      <c r="D1037" s="1672" t="s">
        <v>2254</v>
      </c>
      <c r="E1037" s="788"/>
      <c r="F1037" s="788"/>
      <c r="G1037" s="788"/>
    </row>
    <row r="1038" spans="1:9" s="1670" customFormat="1">
      <c r="D1038" s="1669" t="s">
        <v>2253</v>
      </c>
      <c r="I1038" s="1672"/>
    </row>
    <row r="1039" spans="1:9" s="1670" customFormat="1">
      <c r="D1039" s="1672"/>
      <c r="I1039" s="1672"/>
    </row>
    <row r="1040" spans="1:9">
      <c r="A1040" s="788"/>
      <c r="B1040" s="1673" t="s">
        <v>2666</v>
      </c>
      <c r="C1040" s="788"/>
      <c r="D1040" s="1957" t="s">
        <v>2252</v>
      </c>
      <c r="E1040" s="1957"/>
      <c r="F1040" s="1957"/>
      <c r="G1040" s="788"/>
      <c r="I1040" s="1672" t="s">
        <v>2372</v>
      </c>
    </row>
    <row r="1041" spans="1:9">
      <c r="A1041" s="788"/>
      <c r="B1041" s="788"/>
      <c r="C1041" s="788"/>
      <c r="D1041" s="1957"/>
      <c r="E1041" s="1957"/>
      <c r="F1041" s="1957"/>
      <c r="G1041" s="788"/>
    </row>
    <row r="1042" spans="1:9">
      <c r="A1042" s="788"/>
      <c r="B1042" s="788"/>
      <c r="C1042" s="788"/>
      <c r="D1042" s="1957"/>
      <c r="E1042" s="1957"/>
      <c r="F1042" s="1957"/>
      <c r="G1042" s="788"/>
    </row>
    <row r="1043" spans="1:9">
      <c r="A1043" s="788"/>
      <c r="B1043" s="788"/>
      <c r="C1043" s="788"/>
      <c r="D1043" s="1957"/>
      <c r="E1043" s="1957"/>
      <c r="F1043" s="1957"/>
      <c r="G1043" s="788"/>
    </row>
    <row r="1044" spans="1:9">
      <c r="A1044" s="788"/>
      <c r="B1044" s="788"/>
      <c r="C1044" s="788"/>
      <c r="D1044" s="788"/>
      <c r="E1044" s="788"/>
      <c r="F1044" s="788"/>
      <c r="G1044" s="788"/>
    </row>
    <row r="1045" spans="1:9">
      <c r="A1045" s="788"/>
      <c r="B1045" s="1670"/>
      <c r="C1045" s="788"/>
      <c r="D1045" s="1672" t="s">
        <v>1574</v>
      </c>
      <c r="E1045" s="788"/>
      <c r="F1045" s="788"/>
      <c r="G1045" s="788"/>
    </row>
    <row r="1046" spans="1:9">
      <c r="A1046" s="788"/>
      <c r="B1046" s="788"/>
      <c r="C1046" s="788"/>
      <c r="D1046" s="1670" t="s">
        <v>2255</v>
      </c>
      <c r="E1046" s="788"/>
      <c r="F1046" s="788"/>
      <c r="G1046" s="788"/>
    </row>
    <row r="1047" spans="1:9">
      <c r="A1047" s="788"/>
      <c r="B1047" s="788"/>
      <c r="C1047" s="788"/>
      <c r="D1047" s="788"/>
      <c r="E1047" s="788"/>
      <c r="F1047" s="788"/>
      <c r="G1047" s="788"/>
    </row>
    <row r="1048" spans="1:9">
      <c r="A1048" s="788"/>
      <c r="B1048" s="1673" t="s">
        <v>2683</v>
      </c>
      <c r="C1048" s="788"/>
      <c r="D1048" s="1670" t="s">
        <v>2250</v>
      </c>
      <c r="E1048" s="788"/>
      <c r="F1048" s="788"/>
      <c r="G1048" s="788"/>
      <c r="I1048" s="1672" t="s">
        <v>2373</v>
      </c>
    </row>
    <row r="1049" spans="1:9">
      <c r="A1049" s="788"/>
      <c r="B1049" s="788"/>
      <c r="C1049" s="788"/>
      <c r="D1049" s="788"/>
      <c r="E1049" s="788"/>
      <c r="F1049" s="788"/>
      <c r="G1049" s="788"/>
    </row>
    <row r="1050" spans="1:9">
      <c r="A1050" s="788"/>
      <c r="B1050" s="1673" t="s">
        <v>2683</v>
      </c>
      <c r="C1050" s="788"/>
      <c r="D1050" s="1957" t="s">
        <v>2256</v>
      </c>
      <c r="E1050" s="1957"/>
      <c r="F1050" s="1957"/>
      <c r="G1050" s="788"/>
      <c r="I1050" s="1672" t="s">
        <v>2374</v>
      </c>
    </row>
    <row r="1051" spans="1:9">
      <c r="A1051" s="788"/>
      <c r="B1051" s="788"/>
      <c r="C1051" s="788"/>
      <c r="D1051" s="1957"/>
      <c r="E1051" s="1957"/>
      <c r="F1051" s="1957"/>
      <c r="G1051" s="788"/>
    </row>
    <row r="1052" spans="1:9">
      <c r="A1052" s="788"/>
      <c r="B1052" s="788"/>
      <c r="C1052" s="788"/>
      <c r="D1052" s="1957"/>
      <c r="E1052" s="1957"/>
      <c r="F1052" s="1957"/>
      <c r="G1052" s="788"/>
    </row>
    <row r="1053" spans="1:9">
      <c r="A1053" s="788"/>
      <c r="B1053" s="788"/>
      <c r="C1053" s="788"/>
      <c r="D1053" s="1957"/>
      <c r="E1053" s="1957"/>
      <c r="F1053" s="1957"/>
      <c r="G1053" s="788"/>
    </row>
    <row r="1054" spans="1:9">
      <c r="A1054" s="788"/>
      <c r="B1054" s="788"/>
      <c r="C1054" s="788"/>
      <c r="D1054" s="1957"/>
      <c r="E1054" s="1957"/>
      <c r="F1054" s="1957"/>
      <c r="G1054" s="788"/>
    </row>
    <row r="1055" spans="1:9">
      <c r="A1055" s="788"/>
      <c r="B1055" s="788"/>
      <c r="C1055" s="788"/>
      <c r="D1055" s="788"/>
      <c r="E1055" s="788"/>
      <c r="F1055" s="788"/>
      <c r="G1055" s="788"/>
    </row>
    <row r="1056" spans="1:9">
      <c r="A1056" s="1958" t="s">
        <v>2257</v>
      </c>
      <c r="B1056" s="1958"/>
      <c r="C1056" s="1958"/>
      <c r="D1056" s="1958"/>
      <c r="E1056" s="1958"/>
      <c r="F1056" s="1958"/>
      <c r="G1056" s="1958"/>
      <c r="H1056" s="1747"/>
      <c r="I1056" s="1748"/>
    </row>
    <row r="1057" spans="1:9">
      <c r="A1057" s="788"/>
      <c r="B1057" s="788"/>
      <c r="C1057" s="788"/>
      <c r="D1057" s="788"/>
      <c r="E1057" s="788"/>
      <c r="F1057" s="788"/>
      <c r="G1057" s="788"/>
    </row>
    <row r="1058" spans="1:9">
      <c r="A1058" s="788"/>
      <c r="B1058" s="788"/>
      <c r="C1058" s="788"/>
      <c r="D1058" s="788"/>
      <c r="E1058" s="788"/>
      <c r="F1058" s="788"/>
      <c r="G1058" s="788"/>
    </row>
    <row r="1059" spans="1:9">
      <c r="A1059" s="788"/>
      <c r="B1059" s="1673" t="s">
        <v>2666</v>
      </c>
      <c r="C1059" s="788"/>
      <c r="D1059" s="1665" t="s">
        <v>2260</v>
      </c>
      <c r="E1059" s="1669"/>
      <c r="F1059" s="788"/>
      <c r="G1059" s="788"/>
      <c r="I1059" s="1672" t="s">
        <v>2375</v>
      </c>
    </row>
    <row r="1060" spans="1:9">
      <c r="A1060" s="788"/>
      <c r="B1060" s="788"/>
      <c r="C1060" s="788"/>
      <c r="D1060" s="1665" t="s">
        <v>2262</v>
      </c>
      <c r="E1060" s="1669"/>
      <c r="F1060" s="788"/>
      <c r="G1060" s="788"/>
    </row>
    <row r="1061" spans="1:9" s="1670" customFormat="1">
      <c r="D1061" s="1665"/>
      <c r="E1061" s="1669"/>
      <c r="I1061" s="1672"/>
    </row>
    <row r="1062" spans="1:9">
      <c r="A1062" s="788"/>
      <c r="B1062" s="1673" t="s">
        <v>2683</v>
      </c>
      <c r="C1062" s="788"/>
      <c r="D1062" s="1665" t="s">
        <v>2263</v>
      </c>
      <c r="E1062" s="1669"/>
      <c r="F1062" s="788"/>
      <c r="G1062" s="788"/>
      <c r="I1062" s="1672" t="s">
        <v>2376</v>
      </c>
    </row>
    <row r="1063" spans="1:9" s="1670" customFormat="1">
      <c r="D1063" s="1665" t="s">
        <v>2261</v>
      </c>
      <c r="E1063" s="1669"/>
      <c r="I1063" s="1672"/>
    </row>
    <row r="1064" spans="1:9" s="1670" customFormat="1">
      <c r="D1064" s="1665"/>
      <c r="E1064" s="1669"/>
      <c r="I1064" s="1672"/>
    </row>
    <row r="1065" spans="1:9">
      <c r="A1065" s="788"/>
      <c r="B1065" s="1673" t="s">
        <v>2683</v>
      </c>
      <c r="C1065" s="788"/>
      <c r="D1065" s="1664" t="s">
        <v>2266</v>
      </c>
      <c r="E1065" s="1669"/>
      <c r="F1065" s="788"/>
      <c r="G1065" s="788"/>
      <c r="I1065" s="1672" t="s">
        <v>2377</v>
      </c>
    </row>
    <row r="1066" spans="1:9" s="1670" customFormat="1">
      <c r="D1066" s="1959" t="s">
        <v>2267</v>
      </c>
      <c r="E1066" s="1959"/>
      <c r="F1066" s="1959"/>
      <c r="I1066" s="1672"/>
    </row>
    <row r="1067" spans="1:9" s="1670" customFormat="1">
      <c r="D1067" s="1959"/>
      <c r="E1067" s="1959"/>
      <c r="F1067" s="1959"/>
      <c r="I1067" s="1672"/>
    </row>
    <row r="1068" spans="1:9" s="1670" customFormat="1">
      <c r="D1068" s="1959"/>
      <c r="E1068" s="1959"/>
      <c r="F1068" s="1959"/>
      <c r="I1068" s="1672"/>
    </row>
    <row r="1069" spans="1:9" s="1670" customFormat="1">
      <c r="D1069" s="1959"/>
      <c r="E1069" s="1959"/>
      <c r="F1069" s="1959"/>
      <c r="I1069" s="1672"/>
    </row>
    <row r="1070" spans="1:9" s="1670" customFormat="1">
      <c r="D1070" s="1664" t="s">
        <v>2265</v>
      </c>
      <c r="E1070" s="1669"/>
      <c r="I1070" s="1672"/>
    </row>
    <row r="1071" spans="1:9" s="1670" customFormat="1">
      <c r="D1071" s="1664"/>
      <c r="E1071" s="1669"/>
      <c r="I1071" s="1672"/>
    </row>
    <row r="1072" spans="1:9">
      <c r="A1072" s="788"/>
      <c r="B1072" s="788"/>
      <c r="C1072" s="788"/>
      <c r="D1072" s="1665" t="s">
        <v>2258</v>
      </c>
      <c r="E1072" s="1669"/>
      <c r="F1072" s="788"/>
      <c r="G1072" s="788"/>
      <c r="I1072" s="1672" t="s">
        <v>2378</v>
      </c>
    </row>
    <row r="1073" spans="1:9">
      <c r="A1073" s="788"/>
      <c r="B1073" s="1673" t="s">
        <v>2683</v>
      </c>
      <c r="C1073" s="788"/>
      <c r="D1073" s="1955" t="s">
        <v>2259</v>
      </c>
      <c r="E1073" s="1955"/>
      <c r="F1073" s="1955"/>
      <c r="G1073" s="788"/>
    </row>
    <row r="1074" spans="1:9" s="1670" customFormat="1">
      <c r="D1074" s="1955"/>
      <c r="E1074" s="1955"/>
      <c r="F1074" s="1955"/>
      <c r="I1074" s="1672"/>
    </row>
    <row r="1075" spans="1:9" s="1670" customFormat="1">
      <c r="D1075" s="1955"/>
      <c r="E1075" s="1955"/>
      <c r="F1075" s="1955"/>
      <c r="I1075" s="1672"/>
    </row>
    <row r="1076" spans="1:9" s="1670" customFormat="1">
      <c r="D1076" s="1955"/>
      <c r="E1076" s="1955"/>
      <c r="F1076" s="1955"/>
      <c r="I1076" s="1672"/>
    </row>
    <row r="1077" spans="1:9">
      <c r="A1077" s="788"/>
      <c r="B1077" s="788"/>
      <c r="C1077" s="788"/>
      <c r="D1077" s="1955"/>
      <c r="E1077" s="1955"/>
      <c r="F1077" s="1955"/>
      <c r="G1077" s="788"/>
    </row>
    <row r="1078" spans="1:9">
      <c r="A1078" s="788"/>
      <c r="B1078" s="788"/>
      <c r="C1078" s="788"/>
      <c r="D1078" s="1665" t="s">
        <v>2264</v>
      </c>
      <c r="E1078" s="788"/>
      <c r="F1078" s="788"/>
      <c r="G1078" s="788"/>
    </row>
    <row r="1079" spans="1:9">
      <c r="A1079" s="788"/>
      <c r="B1079" s="788"/>
      <c r="C1079" s="788"/>
      <c r="D1079" s="788"/>
      <c r="E1079" s="788"/>
      <c r="F1079" s="788"/>
      <c r="G1079" s="788"/>
    </row>
    <row r="1080" spans="1:9">
      <c r="A1080" s="1958" t="s">
        <v>2269</v>
      </c>
      <c r="B1080" s="1958"/>
      <c r="C1080" s="1958"/>
      <c r="D1080" s="1958"/>
      <c r="E1080" s="1958"/>
      <c r="F1080" s="1958"/>
      <c r="G1080" s="1958"/>
      <c r="H1080" s="1747"/>
      <c r="I1080" s="1748"/>
    </row>
    <row r="1081" spans="1:9">
      <c r="A1081" s="788"/>
      <c r="B1081" s="788"/>
      <c r="C1081" s="788"/>
      <c r="D1081" s="788"/>
      <c r="E1081" s="788"/>
      <c r="F1081" s="788"/>
      <c r="G1081" s="788"/>
    </row>
    <row r="1082" spans="1:9">
      <c r="A1082" s="788"/>
      <c r="B1082" s="788"/>
      <c r="C1082" s="788"/>
      <c r="D1082" s="788"/>
      <c r="E1082" s="788"/>
      <c r="F1082" s="788"/>
      <c r="G1082" s="788"/>
    </row>
    <row r="1083" spans="1:9">
      <c r="A1083" s="788"/>
      <c r="B1083" s="1673" t="s">
        <v>2683</v>
      </c>
      <c r="C1083" s="788"/>
      <c r="D1083" s="1955" t="s">
        <v>2270</v>
      </c>
      <c r="E1083" s="1955"/>
      <c r="F1083" s="1955"/>
      <c r="G1083" s="788"/>
      <c r="I1083" s="1672" t="s">
        <v>2379</v>
      </c>
    </row>
    <row r="1084" spans="1:9" s="1670" customFormat="1">
      <c r="D1084" s="1955"/>
      <c r="E1084" s="1955"/>
      <c r="F1084" s="1955"/>
      <c r="I1084" s="1672"/>
    </row>
    <row r="1085" spans="1:9" s="1670" customFormat="1">
      <c r="D1085" s="1955"/>
      <c r="E1085" s="1955"/>
      <c r="F1085" s="1955"/>
      <c r="I1085" s="1672"/>
    </row>
    <row r="1086" spans="1:9" s="1670" customFormat="1">
      <c r="D1086" s="1665"/>
      <c r="I1086" s="1672"/>
    </row>
    <row r="1087" spans="1:9">
      <c r="A1087" s="788"/>
      <c r="B1087" s="1673" t="s">
        <v>2666</v>
      </c>
      <c r="C1087" s="788"/>
      <c r="D1087" s="1955" t="s">
        <v>2271</v>
      </c>
      <c r="E1087" s="1955"/>
      <c r="F1087" s="1955"/>
      <c r="G1087" s="788"/>
      <c r="I1087" s="1672" t="s">
        <v>2380</v>
      </c>
    </row>
    <row r="1088" spans="1:9" s="1670" customFormat="1">
      <c r="D1088" s="1955"/>
      <c r="E1088" s="1955"/>
      <c r="F1088" s="1955"/>
      <c r="I1088" s="1672"/>
    </row>
    <row r="1089" spans="1:9" s="1670" customFormat="1">
      <c r="D1089" s="1665"/>
      <c r="I1089" s="1672"/>
    </row>
    <row r="1090" spans="1:9">
      <c r="A1090" s="788"/>
      <c r="B1090" s="1673" t="s">
        <v>2683</v>
      </c>
      <c r="C1090" s="788"/>
      <c r="D1090" s="1955" t="s">
        <v>2427</v>
      </c>
      <c r="E1090" s="1955"/>
      <c r="F1090" s="1955"/>
      <c r="G1090" s="788"/>
      <c r="I1090" s="1672" t="s">
        <v>2425</v>
      </c>
    </row>
    <row r="1091" spans="1:9" s="1670" customFormat="1">
      <c r="D1091" s="1955"/>
      <c r="E1091" s="1955"/>
      <c r="F1091" s="1955"/>
      <c r="I1091" s="1672"/>
    </row>
    <row r="1092" spans="1:9" s="1670" customFormat="1">
      <c r="D1092" s="1955"/>
      <c r="E1092" s="1955"/>
      <c r="F1092" s="1955"/>
      <c r="I1092" s="1672"/>
    </row>
    <row r="1093" spans="1:9" s="1670" customFormat="1">
      <c r="D1093" s="1955"/>
      <c r="E1093" s="1955"/>
      <c r="F1093" s="1955"/>
      <c r="I1093" s="1672"/>
    </row>
    <row r="1094" spans="1:9" s="1670" customFormat="1">
      <c r="D1094" s="1955"/>
      <c r="E1094" s="1955"/>
      <c r="F1094" s="1955"/>
      <c r="I1094" s="1672"/>
    </row>
    <row r="1095" spans="1:9" s="1670" customFormat="1">
      <c r="D1095" s="1955"/>
      <c r="E1095" s="1955"/>
      <c r="F1095" s="1955"/>
      <c r="I1095" s="1672"/>
    </row>
    <row r="1096" spans="1:9" s="1671" customFormat="1">
      <c r="B1096" s="1670"/>
      <c r="D1096" s="1665" t="s">
        <v>2426</v>
      </c>
    </row>
    <row r="1097" spans="1:9">
      <c r="A1097" s="788"/>
      <c r="B1097" s="1673" t="s">
        <v>2683</v>
      </c>
      <c r="C1097" s="788"/>
      <c r="D1097" s="1955" t="s">
        <v>2272</v>
      </c>
      <c r="E1097" s="1955"/>
      <c r="F1097" s="1955"/>
      <c r="G1097" s="788"/>
      <c r="I1097" s="1731" t="s">
        <v>2381</v>
      </c>
    </row>
    <row r="1098" spans="1:9" s="1670" customFormat="1">
      <c r="D1098" s="1955"/>
      <c r="E1098" s="1955"/>
      <c r="F1098" s="1955"/>
      <c r="I1098" s="1672"/>
    </row>
    <row r="1099" spans="1:9" s="1670" customFormat="1">
      <c r="D1099" s="1955"/>
      <c r="E1099" s="1955"/>
      <c r="F1099" s="1955"/>
      <c r="I1099" s="1672"/>
    </row>
    <row r="1100" spans="1:9" s="1670" customFormat="1">
      <c r="D1100" s="1665"/>
      <c r="I1100" s="1672"/>
    </row>
    <row r="1101" spans="1:9">
      <c r="A1101" s="788"/>
      <c r="B1101" s="1673" t="s">
        <v>2683</v>
      </c>
      <c r="C1101" s="788"/>
      <c r="D1101" s="1956" t="s">
        <v>2428</v>
      </c>
      <c r="E1101" s="1956"/>
      <c r="F1101" s="1956"/>
      <c r="G1101" s="788"/>
      <c r="I1101" s="1672" t="s">
        <v>2382</v>
      </c>
    </row>
    <row r="1102" spans="1:9">
      <c r="A1102" s="788"/>
      <c r="B1102" s="788"/>
      <c r="C1102" s="788"/>
      <c r="D1102" s="1956"/>
      <c r="E1102" s="1956"/>
      <c r="F1102" s="1956"/>
      <c r="G1102" s="788"/>
    </row>
    <row r="1103" spans="1:9">
      <c r="A1103" s="788"/>
      <c r="B1103" s="788"/>
      <c r="C1103" s="788"/>
      <c r="D1103" s="1956"/>
      <c r="E1103" s="1956"/>
      <c r="F1103" s="1956"/>
      <c r="G1103" s="788"/>
    </row>
    <row r="1104" spans="1:9" s="1670" customFormat="1">
      <c r="D1104" s="1743"/>
      <c r="E1104" s="1743"/>
      <c r="F1104" s="1743"/>
      <c r="I1104" s="1672"/>
    </row>
    <row r="1105" spans="1:9" s="1670" customFormat="1" ht="15.75" customHeight="1">
      <c r="B1105" s="1673" t="s">
        <v>2683</v>
      </c>
      <c r="D1105" s="1817" t="s">
        <v>2430</v>
      </c>
      <c r="E1105" s="1817"/>
      <c r="F1105" s="1817"/>
      <c r="I1105" s="1672" t="s">
        <v>2429</v>
      </c>
    </row>
    <row r="1106" spans="1:9" s="1670" customFormat="1">
      <c r="D1106" s="1817"/>
      <c r="E1106" s="1817"/>
      <c r="F1106" s="1817"/>
      <c r="I1106" s="1672"/>
    </row>
    <row r="1107" spans="1:9" s="1670" customFormat="1">
      <c r="D1107" s="1817"/>
      <c r="E1107" s="1817"/>
      <c r="F1107" s="1817"/>
      <c r="I1107" s="1672"/>
    </row>
    <row r="1108" spans="1:9" s="1670" customFormat="1">
      <c r="D1108" s="1817"/>
      <c r="E1108" s="1817"/>
      <c r="F1108" s="1817"/>
      <c r="I1108" s="1672"/>
    </row>
    <row r="1109" spans="1:9" s="1670" customFormat="1">
      <c r="D1109" s="1743"/>
      <c r="E1109" s="1743"/>
      <c r="F1109" s="1743"/>
      <c r="I1109" s="1672"/>
    </row>
    <row r="1110" spans="1:9" ht="38.25">
      <c r="A1110" s="788"/>
      <c r="B1110" s="788"/>
      <c r="C1110" s="788"/>
      <c r="D1110" s="788"/>
      <c r="E1110" s="788"/>
      <c r="F1110" s="788"/>
      <c r="G1110" s="788"/>
      <c r="I1110" s="1738" t="s">
        <v>2431</v>
      </c>
    </row>
    <row r="1111" spans="1:9">
      <c r="A1111" s="788"/>
      <c r="B1111" s="788"/>
      <c r="C1111" s="788"/>
      <c r="D1111" s="788"/>
      <c r="E1111" s="788"/>
      <c r="F1111" s="788"/>
      <c r="G1111" s="788"/>
    </row>
    <row r="1112" spans="1:9">
      <c r="A1112" s="788"/>
      <c r="B1112" s="788"/>
      <c r="C1112" s="788"/>
      <c r="D1112" s="788"/>
      <c r="E1112" s="788"/>
      <c r="F1112" s="788"/>
      <c r="G1112" s="788"/>
    </row>
    <row r="1113" spans="1:9">
      <c r="A1113" s="788"/>
      <c r="B1113" s="788"/>
      <c r="C1113" s="788"/>
      <c r="D1113" s="788"/>
      <c r="E1113" s="788"/>
      <c r="F1113" s="788"/>
      <c r="G1113" s="788"/>
    </row>
    <row r="1114" spans="1:9">
      <c r="A1114" s="788"/>
      <c r="B1114" s="788"/>
      <c r="C1114" s="788"/>
      <c r="D1114" s="788"/>
      <c r="E1114" s="788"/>
      <c r="F1114" s="788"/>
      <c r="G1114" s="788"/>
    </row>
    <row r="1115" spans="1:9">
      <c r="A1115" s="788"/>
      <c r="B1115" s="788"/>
      <c r="C1115" s="788"/>
      <c r="D1115" s="788"/>
      <c r="E1115" s="788"/>
      <c r="F1115" s="788"/>
      <c r="G1115" s="788"/>
    </row>
    <row r="1116" spans="1:9">
      <c r="A1116" s="788"/>
      <c r="B1116" s="788"/>
      <c r="C1116" s="788"/>
      <c r="D1116" s="788"/>
      <c r="E1116" s="788"/>
      <c r="F1116" s="788"/>
      <c r="G1116" s="788"/>
    </row>
    <row r="1117" spans="1:9">
      <c r="A1117" s="788"/>
      <c r="B1117" s="788"/>
      <c r="C1117" s="788"/>
      <c r="D1117" s="788"/>
      <c r="E1117" s="788"/>
      <c r="F1117" s="788"/>
      <c r="G1117" s="788"/>
    </row>
    <row r="1118" spans="1:9">
      <c r="A1118" s="788"/>
      <c r="B1118" s="788"/>
      <c r="C1118" s="788"/>
      <c r="D1118" s="788"/>
      <c r="E1118" s="788"/>
      <c r="F1118" s="788"/>
      <c r="G1118" s="788"/>
    </row>
    <row r="1119" spans="1:9">
      <c r="A1119" s="788"/>
      <c r="B1119" s="788"/>
      <c r="C1119" s="788"/>
      <c r="D1119" s="788"/>
      <c r="E1119" s="788"/>
      <c r="F1119" s="788"/>
      <c r="G1119" s="788"/>
    </row>
    <row r="1120" spans="1:9">
      <c r="A1120" s="788"/>
      <c r="B1120" s="788"/>
      <c r="C1120" s="788"/>
      <c r="D1120" s="788"/>
      <c r="E1120" s="788"/>
      <c r="F1120" s="788"/>
      <c r="G1120" s="788"/>
    </row>
    <row r="1121" spans="1:7">
      <c r="A1121" s="788"/>
      <c r="B1121" s="788"/>
      <c r="C1121" s="788"/>
      <c r="D1121" s="788"/>
      <c r="E1121" s="788"/>
      <c r="F1121" s="788"/>
      <c r="G1121" s="788"/>
    </row>
    <row r="1122" spans="1:7">
      <c r="A1122" s="788"/>
      <c r="B1122" s="788"/>
      <c r="C1122" s="788"/>
      <c r="D1122" s="788"/>
      <c r="E1122" s="788"/>
      <c r="F1122" s="788"/>
      <c r="G1122" s="788"/>
    </row>
    <row r="1123" spans="1:7">
      <c r="A1123" s="788"/>
      <c r="B1123" s="788"/>
      <c r="C1123" s="788"/>
      <c r="D1123" s="788"/>
      <c r="E1123" s="788"/>
      <c r="F1123" s="788"/>
      <c r="G1123" s="788"/>
    </row>
    <row r="1124" spans="1:7">
      <c r="A1124" s="788"/>
      <c r="B1124" s="788"/>
      <c r="C1124" s="788"/>
      <c r="D1124" s="788"/>
      <c r="E1124" s="788"/>
      <c r="F1124" s="788"/>
      <c r="G1124" s="788"/>
    </row>
    <row r="1125" spans="1:7">
      <c r="A1125" s="788"/>
      <c r="B1125" s="788"/>
      <c r="C1125" s="788"/>
      <c r="D1125" s="788"/>
      <c r="E1125" s="788"/>
      <c r="F1125" s="788"/>
      <c r="G1125" s="788"/>
    </row>
    <row r="1126" spans="1:7">
      <c r="A1126" s="788"/>
      <c r="B1126" s="788"/>
      <c r="C1126" s="788"/>
      <c r="D1126" s="788"/>
      <c r="E1126" s="788"/>
      <c r="F1126" s="788"/>
      <c r="G1126" s="788"/>
    </row>
    <row r="1127" spans="1:7">
      <c r="A1127" s="788"/>
      <c r="B1127" s="788"/>
      <c r="C1127" s="788"/>
      <c r="D1127" s="788"/>
      <c r="E1127" s="788"/>
      <c r="F1127" s="788"/>
      <c r="G1127" s="788"/>
    </row>
    <row r="1128" spans="1:7"/>
    <row r="1129" spans="1:7"/>
    <row r="1130" spans="1:7"/>
    <row r="1131" spans="1:7"/>
    <row r="1132" spans="1:7"/>
    <row r="1133" spans="1:7"/>
    <row r="1134" spans="1:7"/>
    <row r="1135" spans="1:7">
      <c r="A1135" s="788"/>
      <c r="B1135" s="788"/>
      <c r="C1135" s="788"/>
      <c r="D1135" s="788"/>
      <c r="E1135" s="788"/>
      <c r="F1135" s="788"/>
      <c r="G1135" s="788"/>
    </row>
    <row r="1136" spans="1:7">
      <c r="A1136" s="788"/>
      <c r="B1136" s="788"/>
      <c r="C1136" s="788"/>
      <c r="D1136" s="788"/>
      <c r="E1136" s="788"/>
      <c r="F1136" s="788"/>
      <c r="G1136" s="788"/>
    </row>
    <row r="1137" spans="1:7">
      <c r="A1137" s="788"/>
      <c r="B1137" s="788"/>
      <c r="C1137" s="788"/>
      <c r="D1137" s="788"/>
      <c r="E1137" s="788"/>
      <c r="F1137" s="788"/>
      <c r="G1137" s="788"/>
    </row>
    <row r="1138" spans="1:7">
      <c r="A1138" s="788"/>
      <c r="B1138" s="788"/>
      <c r="C1138" s="788"/>
      <c r="D1138" s="788"/>
      <c r="E1138" s="788"/>
      <c r="F1138" s="788"/>
      <c r="G1138" s="788"/>
    </row>
    <row r="1139" spans="1:7">
      <c r="A1139" s="788"/>
      <c r="B1139" s="788"/>
      <c r="C1139" s="788"/>
      <c r="D1139" s="788"/>
      <c r="E1139" s="788"/>
      <c r="F1139" s="788"/>
      <c r="G1139" s="788"/>
    </row>
    <row r="1140" spans="1:7">
      <c r="A1140" s="788"/>
      <c r="B1140" s="788"/>
      <c r="C1140" s="788"/>
      <c r="D1140" s="788"/>
      <c r="E1140" s="788"/>
      <c r="F1140" s="788"/>
      <c r="G1140" s="788"/>
    </row>
    <row r="1141" spans="1:7">
      <c r="A1141" s="788"/>
      <c r="B1141" s="788"/>
      <c r="C1141" s="788"/>
      <c r="D1141" s="788"/>
      <c r="E1141" s="788"/>
      <c r="F1141" s="788"/>
      <c r="G1141" s="788"/>
    </row>
    <row r="1142" spans="1:7">
      <c r="A1142" s="788"/>
      <c r="B1142" s="788"/>
      <c r="C1142" s="788"/>
      <c r="D1142" s="788"/>
      <c r="E1142" s="788"/>
      <c r="F1142" s="788"/>
      <c r="G1142" s="788"/>
    </row>
    <row r="1143" spans="1:7">
      <c r="A1143" s="788"/>
      <c r="B1143" s="788"/>
      <c r="C1143" s="788"/>
      <c r="D1143" s="788"/>
      <c r="E1143" s="788"/>
      <c r="F1143" s="788"/>
      <c r="G1143" s="788"/>
    </row>
    <row r="1144" spans="1:7">
      <c r="A1144" s="788"/>
      <c r="B1144" s="788"/>
      <c r="C1144" s="788"/>
      <c r="D1144" s="788"/>
      <c r="E1144" s="788"/>
      <c r="F1144" s="788"/>
      <c r="G1144" s="788"/>
    </row>
    <row r="1145" spans="1:7">
      <c r="A1145" s="788"/>
      <c r="B1145" s="788"/>
      <c r="C1145" s="788"/>
      <c r="D1145" s="788"/>
      <c r="E1145" s="788"/>
      <c r="F1145" s="788"/>
      <c r="G1145" s="788"/>
    </row>
    <row r="1146" spans="1:7">
      <c r="A1146" s="788"/>
      <c r="B1146" s="788"/>
      <c r="C1146" s="788"/>
      <c r="D1146" s="788"/>
      <c r="E1146" s="788"/>
      <c r="F1146" s="788"/>
      <c r="G1146" s="788"/>
    </row>
    <row r="1147" spans="1:7">
      <c r="A1147" s="788"/>
      <c r="B1147" s="788"/>
      <c r="C1147" s="788"/>
      <c r="D1147" s="788"/>
      <c r="E1147" s="788"/>
      <c r="F1147" s="788"/>
      <c r="G1147" s="788"/>
    </row>
    <row r="1148" spans="1:7">
      <c r="A1148" s="788"/>
      <c r="B1148" s="788"/>
      <c r="C1148" s="788"/>
      <c r="D1148" s="788"/>
      <c r="E1148" s="788"/>
      <c r="F1148" s="788"/>
      <c r="G1148" s="788"/>
    </row>
    <row r="1149" spans="1:7">
      <c r="A1149" s="788"/>
      <c r="B1149" s="788"/>
      <c r="C1149" s="788"/>
      <c r="D1149" s="788"/>
      <c r="E1149" s="788"/>
      <c r="F1149" s="788"/>
      <c r="G1149" s="788"/>
    </row>
    <row r="1150" spans="1:7">
      <c r="A1150" s="788"/>
      <c r="B1150" s="788"/>
      <c r="C1150" s="788"/>
      <c r="D1150" s="788"/>
      <c r="E1150" s="788"/>
      <c r="F1150" s="788"/>
      <c r="G1150" s="788"/>
    </row>
    <row r="1151" spans="1:7">
      <c r="A1151" s="788"/>
      <c r="B1151" s="788"/>
      <c r="C1151" s="788"/>
      <c r="D1151" s="788"/>
      <c r="E1151" s="788"/>
      <c r="F1151" s="788"/>
      <c r="G1151" s="788"/>
    </row>
    <row r="1152" spans="1:7">
      <c r="A1152" s="788"/>
      <c r="B1152" s="788"/>
      <c r="C1152" s="788"/>
      <c r="D1152" s="788"/>
      <c r="E1152" s="788"/>
      <c r="F1152" s="788"/>
      <c r="G1152" s="788"/>
    </row>
    <row r="1153" spans="1:7">
      <c r="A1153" s="788"/>
      <c r="B1153" s="788"/>
      <c r="C1153" s="788"/>
      <c r="D1153" s="788"/>
      <c r="E1153" s="788"/>
      <c r="F1153" s="788"/>
      <c r="G1153" s="788"/>
    </row>
    <row r="1154" spans="1:7">
      <c r="A1154" s="788"/>
      <c r="B1154" s="788"/>
      <c r="C1154" s="788"/>
      <c r="D1154" s="788"/>
      <c r="E1154" s="788"/>
      <c r="F1154" s="788"/>
      <c r="G1154" s="788"/>
    </row>
    <row r="1155" spans="1:7">
      <c r="A1155" s="788"/>
      <c r="B1155" s="788"/>
      <c r="C1155" s="788"/>
      <c r="D1155" s="788"/>
      <c r="E1155" s="788"/>
      <c r="F1155" s="788"/>
      <c r="G1155" s="788"/>
    </row>
    <row r="1156" spans="1:7">
      <c r="A1156" s="788"/>
      <c r="B1156" s="788"/>
      <c r="C1156" s="788"/>
      <c r="D1156" s="788"/>
      <c r="E1156" s="788"/>
      <c r="F1156" s="788"/>
      <c r="G1156" s="788"/>
    </row>
    <row r="1157" spans="1:7">
      <c r="A1157" s="788"/>
      <c r="B1157" s="788"/>
      <c r="C1157" s="788"/>
      <c r="D1157" s="788"/>
      <c r="E1157" s="788"/>
      <c r="F1157" s="788"/>
      <c r="G1157" s="788"/>
    </row>
    <row r="1158" spans="1:7">
      <c r="A1158" s="788"/>
      <c r="B1158" s="788"/>
      <c r="C1158" s="788"/>
      <c r="D1158" s="788"/>
      <c r="E1158" s="788"/>
      <c r="F1158" s="788"/>
      <c r="G1158" s="788"/>
    </row>
    <row r="1159" spans="1:7">
      <c r="A1159" s="788"/>
      <c r="B1159" s="788"/>
      <c r="C1159" s="788"/>
      <c r="D1159" s="788"/>
      <c r="E1159" s="788"/>
      <c r="F1159" s="788"/>
      <c r="G1159" s="788"/>
    </row>
    <row r="1160" spans="1:7">
      <c r="A1160" s="788"/>
      <c r="B1160" s="788"/>
      <c r="C1160" s="788"/>
      <c r="D1160" s="788"/>
      <c r="E1160" s="788"/>
      <c r="F1160" s="788"/>
      <c r="G1160" s="788"/>
    </row>
    <row r="1161" spans="1:7">
      <c r="A1161" s="788"/>
      <c r="B1161" s="788"/>
      <c r="C1161" s="788"/>
      <c r="D1161" s="788"/>
      <c r="E1161" s="788"/>
      <c r="F1161" s="788"/>
      <c r="G1161" s="788"/>
    </row>
    <row r="1162" spans="1:7">
      <c r="A1162" s="788"/>
      <c r="B1162" s="788"/>
      <c r="C1162" s="788"/>
      <c r="D1162" s="788"/>
      <c r="E1162" s="788"/>
      <c r="F1162" s="788"/>
      <c r="G1162" s="788"/>
    </row>
    <row r="1163" spans="1:7">
      <c r="A1163" s="788"/>
      <c r="B1163" s="788"/>
      <c r="C1163" s="788"/>
      <c r="D1163" s="788"/>
      <c r="E1163" s="788"/>
      <c r="F1163" s="788"/>
      <c r="G1163" s="788"/>
    </row>
    <row r="1164" spans="1:7">
      <c r="A1164" s="788"/>
      <c r="B1164" s="788"/>
      <c r="C1164" s="788"/>
      <c r="D1164" s="788"/>
      <c r="E1164" s="788"/>
      <c r="F1164" s="788"/>
      <c r="G1164" s="788"/>
    </row>
    <row r="1165" spans="1:7">
      <c r="A1165" s="788"/>
      <c r="B1165" s="788"/>
      <c r="C1165" s="788"/>
      <c r="D1165" s="788"/>
      <c r="E1165" s="788"/>
      <c r="F1165" s="788"/>
      <c r="G1165" s="788"/>
    </row>
    <row r="1166" spans="1:7">
      <c r="A1166" s="788"/>
      <c r="B1166" s="788"/>
      <c r="C1166" s="788"/>
      <c r="D1166" s="788"/>
      <c r="E1166" s="788"/>
      <c r="F1166" s="788"/>
      <c r="G1166" s="788"/>
    </row>
    <row r="1167" spans="1:7">
      <c r="A1167" s="788"/>
      <c r="B1167" s="788"/>
      <c r="C1167" s="788"/>
      <c r="D1167" s="788"/>
      <c r="E1167" s="788"/>
      <c r="F1167" s="788"/>
      <c r="G1167" s="788"/>
    </row>
    <row r="1168" spans="1:7">
      <c r="A1168" s="788"/>
      <c r="B1168" s="788"/>
      <c r="C1168" s="788"/>
      <c r="D1168" s="788"/>
      <c r="E1168" s="788"/>
      <c r="F1168" s="788"/>
      <c r="G1168" s="788"/>
    </row>
    <row r="1169" spans="1:7">
      <c r="A1169" s="788"/>
      <c r="B1169" s="788"/>
      <c r="C1169" s="788"/>
      <c r="D1169" s="788"/>
      <c r="E1169" s="788"/>
      <c r="F1169" s="788"/>
      <c r="G1169" s="788"/>
    </row>
    <row r="1170" spans="1:7">
      <c r="A1170" s="788"/>
      <c r="B1170" s="788"/>
      <c r="C1170" s="788"/>
      <c r="D1170" s="788"/>
      <c r="E1170" s="788"/>
      <c r="F1170" s="788"/>
      <c r="G1170" s="788"/>
    </row>
    <row r="1171" spans="1:7">
      <c r="A1171" s="788"/>
      <c r="B1171" s="788"/>
      <c r="C1171" s="788"/>
      <c r="D1171" s="788"/>
      <c r="E1171" s="788"/>
      <c r="F1171" s="788"/>
      <c r="G1171" s="788"/>
    </row>
    <row r="1172" spans="1:7">
      <c r="A1172" s="788"/>
      <c r="B1172" s="788"/>
      <c r="C1172" s="788"/>
      <c r="D1172" s="788"/>
      <c r="E1172" s="788"/>
      <c r="F1172" s="788"/>
      <c r="G1172" s="788"/>
    </row>
    <row r="1173" spans="1:7">
      <c r="A1173" s="788"/>
      <c r="B1173" s="788"/>
      <c r="C1173" s="788"/>
      <c r="D1173" s="788"/>
      <c r="E1173" s="788"/>
      <c r="F1173" s="788"/>
      <c r="G1173" s="788"/>
    </row>
    <row r="1174" spans="1:7">
      <c r="A1174" s="788"/>
      <c r="B1174" s="788"/>
      <c r="C1174" s="788"/>
      <c r="D1174" s="788"/>
      <c r="E1174" s="788"/>
      <c r="F1174" s="788"/>
      <c r="G1174" s="788"/>
    </row>
    <row r="1175" spans="1:7">
      <c r="A1175" s="788"/>
      <c r="B1175" s="788"/>
      <c r="C1175" s="788"/>
      <c r="D1175" s="788"/>
      <c r="E1175" s="788"/>
      <c r="F1175" s="788"/>
      <c r="G1175" s="788"/>
    </row>
    <row r="1176" spans="1:7">
      <c r="A1176" s="788"/>
      <c r="B1176" s="788"/>
      <c r="C1176" s="788"/>
      <c r="D1176" s="788"/>
      <c r="E1176" s="788"/>
      <c r="F1176" s="788"/>
      <c r="G1176" s="788"/>
    </row>
    <row r="1177" spans="1:7">
      <c r="A1177" s="788"/>
      <c r="B1177" s="788"/>
      <c r="C1177" s="788"/>
      <c r="D1177" s="788"/>
      <c r="E1177" s="788"/>
      <c r="F1177" s="788"/>
      <c r="G1177" s="788"/>
    </row>
    <row r="1178" spans="1:7">
      <c r="A1178" s="788"/>
      <c r="B1178" s="788"/>
      <c r="C1178" s="788"/>
      <c r="D1178" s="788"/>
      <c r="E1178" s="788"/>
      <c r="F1178" s="788"/>
      <c r="G1178" s="788"/>
    </row>
    <row r="1179" spans="1:7">
      <c r="A1179" s="788"/>
      <c r="B1179" s="788"/>
      <c r="C1179" s="788"/>
      <c r="D1179" s="788"/>
      <c r="E1179" s="788"/>
      <c r="F1179" s="788"/>
      <c r="G1179" s="788"/>
    </row>
    <row r="1180" spans="1:7">
      <c r="A1180" s="788"/>
      <c r="B1180" s="788"/>
      <c r="C1180" s="788"/>
      <c r="D1180" s="788"/>
      <c r="E1180" s="788"/>
      <c r="F1180" s="788"/>
      <c r="G1180" s="788"/>
    </row>
    <row r="1181" spans="1:7">
      <c r="A1181" s="788"/>
      <c r="B1181" s="788"/>
      <c r="C1181" s="788"/>
      <c r="D1181" s="788"/>
      <c r="E1181" s="788"/>
      <c r="F1181" s="788"/>
      <c r="G1181" s="788"/>
    </row>
    <row r="1182" spans="1:7">
      <c r="A1182" s="788"/>
      <c r="B1182" s="788"/>
      <c r="C1182" s="788"/>
      <c r="D1182" s="788"/>
      <c r="E1182" s="788"/>
      <c r="F1182" s="788"/>
      <c r="G1182" s="788"/>
    </row>
    <row r="1183" spans="1:7">
      <c r="A1183" s="788"/>
      <c r="B1183" s="788"/>
      <c r="C1183" s="788"/>
      <c r="D1183" s="788"/>
      <c r="E1183" s="788"/>
      <c r="F1183" s="788"/>
      <c r="G1183" s="788"/>
    </row>
    <row r="1184" spans="1:7">
      <c r="A1184" s="788"/>
      <c r="B1184" s="788"/>
      <c r="C1184" s="788"/>
      <c r="D1184" s="788"/>
      <c r="E1184" s="788"/>
      <c r="F1184" s="788"/>
      <c r="G1184" s="788"/>
    </row>
    <row r="1185" spans="1:7">
      <c r="A1185" s="788"/>
      <c r="B1185" s="788"/>
      <c r="C1185" s="788"/>
      <c r="D1185" s="788"/>
      <c r="E1185" s="788"/>
      <c r="F1185" s="788"/>
      <c r="G1185" s="788"/>
    </row>
    <row r="1186" spans="1:7">
      <c r="A1186" s="788"/>
      <c r="B1186" s="788"/>
      <c r="C1186" s="788"/>
      <c r="D1186" s="788"/>
      <c r="E1186" s="788"/>
      <c r="F1186" s="788"/>
      <c r="G1186" s="788"/>
    </row>
    <row r="1187" spans="1:7">
      <c r="A1187" s="788"/>
      <c r="B1187" s="788"/>
      <c r="C1187" s="788"/>
      <c r="D1187" s="788"/>
      <c r="E1187" s="788"/>
      <c r="F1187" s="788"/>
      <c r="G1187" s="788"/>
    </row>
    <row r="1188" spans="1:7">
      <c r="A1188" s="788"/>
      <c r="B1188" s="788"/>
      <c r="C1188" s="788"/>
      <c r="D1188" s="788"/>
      <c r="E1188" s="788"/>
      <c r="F1188" s="788"/>
      <c r="G1188" s="788"/>
    </row>
    <row r="1189" spans="1:7">
      <c r="A1189" s="788"/>
      <c r="B1189" s="788"/>
      <c r="C1189" s="788"/>
      <c r="D1189" s="788"/>
      <c r="E1189" s="788"/>
      <c r="F1189" s="788"/>
      <c r="G1189" s="788"/>
    </row>
    <row r="1190" spans="1:7">
      <c r="A1190" s="788"/>
      <c r="B1190" s="788"/>
      <c r="C1190" s="788"/>
      <c r="D1190" s="788"/>
      <c r="E1190" s="788"/>
      <c r="F1190" s="788"/>
      <c r="G1190" s="788"/>
    </row>
    <row r="1191" spans="1:7">
      <c r="A1191" s="788"/>
      <c r="B1191" s="788"/>
      <c r="C1191" s="788"/>
      <c r="D1191" s="788"/>
      <c r="E1191" s="788"/>
      <c r="F1191" s="788"/>
      <c r="G1191" s="788"/>
    </row>
    <row r="1192" spans="1:7">
      <c r="A1192" s="788"/>
      <c r="B1192" s="788"/>
      <c r="C1192" s="788"/>
      <c r="D1192" s="788"/>
      <c r="E1192" s="788"/>
      <c r="F1192" s="788"/>
      <c r="G1192" s="788"/>
    </row>
    <row r="1193" spans="1:7">
      <c r="A1193" s="788"/>
      <c r="B1193" s="788"/>
      <c r="C1193" s="788"/>
      <c r="D1193" s="788"/>
      <c r="E1193" s="788"/>
      <c r="F1193" s="788"/>
      <c r="G1193" s="788"/>
    </row>
    <row r="1194" spans="1:7">
      <c r="A1194" s="788"/>
      <c r="B1194" s="788"/>
      <c r="C1194" s="788"/>
      <c r="D1194" s="788"/>
      <c r="E1194" s="788"/>
      <c r="F1194" s="788"/>
      <c r="G1194" s="788"/>
    </row>
    <row r="1195" spans="1:7">
      <c r="A1195" s="788"/>
      <c r="B1195" s="788"/>
      <c r="C1195" s="788"/>
      <c r="D1195" s="788"/>
      <c r="E1195" s="788"/>
      <c r="F1195" s="788"/>
      <c r="G1195" s="788"/>
    </row>
    <row r="1196" spans="1:7">
      <c r="A1196" s="788"/>
      <c r="B1196" s="788"/>
      <c r="C1196" s="788"/>
      <c r="D1196" s="788"/>
      <c r="E1196" s="788"/>
      <c r="F1196" s="788"/>
      <c r="G1196" s="788"/>
    </row>
    <row r="1197" spans="1:7">
      <c r="A1197" s="788"/>
      <c r="B1197" s="788"/>
      <c r="C1197" s="788"/>
      <c r="D1197" s="788"/>
      <c r="E1197" s="788"/>
      <c r="F1197" s="788"/>
      <c r="G1197" s="788"/>
    </row>
    <row r="1198" spans="1:7">
      <c r="A1198" s="788"/>
      <c r="B1198" s="788"/>
      <c r="C1198" s="788"/>
      <c r="D1198" s="788"/>
      <c r="E1198" s="788"/>
      <c r="F1198" s="788"/>
      <c r="G1198" s="788"/>
    </row>
    <row r="1199" spans="1:7">
      <c r="A1199" s="788"/>
      <c r="B1199" s="788"/>
      <c r="C1199" s="788"/>
      <c r="D1199" s="788"/>
      <c r="E1199" s="788"/>
      <c r="F1199" s="788"/>
      <c r="G1199" s="788"/>
    </row>
    <row r="1200" spans="1:7">
      <c r="A1200" s="788"/>
      <c r="B1200" s="788"/>
      <c r="C1200" s="788"/>
      <c r="D1200" s="788"/>
      <c r="E1200" s="788"/>
      <c r="F1200" s="788"/>
      <c r="G1200" s="788"/>
    </row>
    <row r="1201" spans="1:7">
      <c r="A1201" s="788"/>
      <c r="B1201" s="788"/>
      <c r="C1201" s="788"/>
      <c r="D1201" s="788"/>
      <c r="E1201" s="788"/>
      <c r="F1201" s="788"/>
      <c r="G1201" s="788"/>
    </row>
    <row r="1202" spans="1:7">
      <c r="A1202" s="788"/>
      <c r="B1202" s="788"/>
      <c r="C1202" s="788"/>
      <c r="D1202" s="788"/>
      <c r="E1202" s="788"/>
      <c r="F1202" s="788"/>
      <c r="G1202" s="788"/>
    </row>
    <row r="1203" spans="1:7">
      <c r="A1203" s="788"/>
      <c r="B1203" s="788"/>
      <c r="C1203" s="788"/>
      <c r="D1203" s="788"/>
      <c r="E1203" s="788"/>
      <c r="F1203" s="788"/>
      <c r="G1203" s="788"/>
    </row>
    <row r="1204" spans="1:7">
      <c r="A1204" s="788"/>
      <c r="B1204" s="788"/>
      <c r="C1204" s="788"/>
      <c r="D1204" s="788"/>
      <c r="E1204" s="788"/>
      <c r="F1204" s="788"/>
      <c r="G1204" s="788"/>
    </row>
    <row r="1205" spans="1:7">
      <c r="A1205" s="788"/>
      <c r="B1205" s="788"/>
      <c r="C1205" s="788"/>
      <c r="D1205" s="788"/>
      <c r="E1205" s="788"/>
      <c r="F1205" s="788"/>
      <c r="G1205" s="788"/>
    </row>
    <row r="1206" spans="1:7">
      <c r="A1206" s="788"/>
      <c r="B1206" s="788"/>
      <c r="C1206" s="788"/>
      <c r="D1206" s="788"/>
      <c r="E1206" s="788"/>
      <c r="F1206" s="788"/>
      <c r="G1206" s="788"/>
    </row>
    <row r="1207" spans="1:7">
      <c r="A1207" s="788"/>
      <c r="B1207" s="788"/>
      <c r="C1207" s="788"/>
      <c r="D1207" s="788"/>
      <c r="E1207" s="788"/>
      <c r="F1207" s="788"/>
      <c r="G1207" s="788"/>
    </row>
    <row r="1208" spans="1:7">
      <c r="A1208" s="788"/>
      <c r="B1208" s="788"/>
      <c r="C1208" s="788"/>
      <c r="D1208" s="788"/>
      <c r="E1208" s="788"/>
      <c r="F1208" s="788"/>
      <c r="G1208" s="788"/>
    </row>
    <row r="1209" spans="1:7">
      <c r="A1209" s="788"/>
      <c r="B1209" s="788"/>
      <c r="C1209" s="788"/>
      <c r="D1209" s="788"/>
      <c r="E1209" s="788"/>
      <c r="F1209" s="788"/>
      <c r="G1209" s="788"/>
    </row>
    <row r="1210" spans="1:7">
      <c r="A1210" s="788"/>
      <c r="B1210" s="788"/>
      <c r="C1210" s="788"/>
      <c r="D1210" s="788"/>
      <c r="E1210" s="788"/>
      <c r="F1210" s="788"/>
      <c r="G1210" s="788"/>
    </row>
    <row r="1211" spans="1:7">
      <c r="A1211" s="788"/>
      <c r="B1211" s="788"/>
      <c r="C1211" s="788"/>
      <c r="D1211" s="788"/>
      <c r="E1211" s="788"/>
      <c r="F1211" s="788"/>
      <c r="G1211" s="788"/>
    </row>
    <row r="1212" spans="1:7">
      <c r="A1212" s="788"/>
      <c r="B1212" s="788"/>
      <c r="C1212" s="788"/>
      <c r="D1212" s="788"/>
      <c r="E1212" s="788"/>
      <c r="F1212" s="788"/>
      <c r="G1212" s="788"/>
    </row>
    <row r="1213" spans="1:7">
      <c r="A1213" s="788"/>
      <c r="B1213" s="788"/>
      <c r="C1213" s="788"/>
      <c r="D1213" s="788"/>
      <c r="E1213" s="788"/>
      <c r="F1213" s="788"/>
      <c r="G1213" s="788"/>
    </row>
    <row r="1214" spans="1:7">
      <c r="A1214" s="788"/>
      <c r="B1214" s="788"/>
      <c r="C1214" s="788"/>
      <c r="D1214" s="788"/>
      <c r="E1214" s="788"/>
      <c r="F1214" s="788"/>
      <c r="G1214" s="788"/>
    </row>
    <row r="1215" spans="1:7">
      <c r="A1215" s="788"/>
      <c r="B1215" s="788"/>
      <c r="C1215" s="788"/>
      <c r="D1215" s="788"/>
      <c r="E1215" s="788"/>
      <c r="F1215" s="788"/>
      <c r="G1215" s="788"/>
    </row>
    <row r="1216" spans="1:7">
      <c r="A1216" s="788"/>
      <c r="B1216" s="788"/>
      <c r="C1216" s="788"/>
      <c r="D1216" s="788"/>
      <c r="E1216" s="788"/>
      <c r="F1216" s="788"/>
      <c r="G1216" s="788"/>
    </row>
    <row r="1217" spans="1:7">
      <c r="A1217" s="788"/>
      <c r="B1217" s="788"/>
      <c r="C1217" s="788"/>
      <c r="D1217" s="788"/>
      <c r="E1217" s="788"/>
      <c r="F1217" s="788"/>
      <c r="G1217" s="788"/>
    </row>
    <row r="1218" spans="1:7">
      <c r="A1218" s="788"/>
      <c r="B1218" s="788"/>
      <c r="C1218" s="788"/>
      <c r="D1218" s="788"/>
      <c r="E1218" s="788"/>
      <c r="F1218" s="788"/>
      <c r="G1218" s="788"/>
    </row>
    <row r="1219" spans="1:7">
      <c r="A1219" s="788"/>
      <c r="B1219" s="788"/>
      <c r="C1219" s="788"/>
      <c r="D1219" s="788"/>
      <c r="E1219" s="788"/>
      <c r="F1219" s="788"/>
      <c r="G1219" s="788"/>
    </row>
    <row r="1220" spans="1:7">
      <c r="A1220" s="788"/>
      <c r="B1220" s="788"/>
      <c r="C1220" s="788"/>
      <c r="D1220" s="788"/>
      <c r="E1220" s="788"/>
      <c r="F1220" s="788"/>
      <c r="G1220" s="788"/>
    </row>
    <row r="1221" spans="1:7">
      <c r="A1221" s="788"/>
      <c r="B1221" s="788"/>
      <c r="C1221" s="788"/>
      <c r="D1221" s="788"/>
      <c r="E1221" s="788"/>
      <c r="F1221" s="788"/>
      <c r="G1221" s="788"/>
    </row>
    <row r="1222" spans="1:7">
      <c r="A1222" s="788"/>
      <c r="B1222" s="788"/>
      <c r="C1222" s="788"/>
      <c r="D1222" s="788"/>
      <c r="E1222" s="788"/>
      <c r="F1222" s="788"/>
      <c r="G1222" s="788"/>
    </row>
    <row r="1223" spans="1:7">
      <c r="A1223" s="788"/>
      <c r="B1223" s="788"/>
      <c r="C1223" s="788"/>
      <c r="D1223" s="788"/>
      <c r="E1223" s="788"/>
      <c r="F1223" s="788"/>
      <c r="G1223" s="788"/>
    </row>
    <row r="1224" spans="1:7">
      <c r="A1224" s="788"/>
      <c r="B1224" s="788"/>
      <c r="C1224" s="788"/>
      <c r="D1224" s="788"/>
      <c r="E1224" s="788"/>
      <c r="F1224" s="788"/>
      <c r="G1224" s="788"/>
    </row>
    <row r="1225" spans="1:7">
      <c r="A1225" s="788"/>
      <c r="B1225" s="788"/>
      <c r="C1225" s="788"/>
      <c r="D1225" s="788"/>
      <c r="E1225" s="788"/>
      <c r="F1225" s="788"/>
      <c r="G1225" s="788"/>
    </row>
    <row r="1226" spans="1:7">
      <c r="A1226" s="788"/>
      <c r="B1226" s="788"/>
      <c r="C1226" s="788"/>
      <c r="D1226" s="788"/>
      <c r="E1226" s="788"/>
      <c r="F1226" s="788"/>
      <c r="G1226" s="788"/>
    </row>
    <row r="1227" spans="1:7">
      <c r="A1227" s="788"/>
      <c r="B1227" s="788"/>
      <c r="C1227" s="788"/>
      <c r="D1227" s="788"/>
      <c r="E1227" s="788"/>
      <c r="F1227" s="788"/>
      <c r="G1227" s="788"/>
    </row>
    <row r="1228" spans="1:7">
      <c r="A1228" s="788"/>
      <c r="B1228" s="788"/>
      <c r="C1228" s="788"/>
      <c r="D1228" s="788"/>
      <c r="E1228" s="788"/>
      <c r="F1228" s="788"/>
      <c r="G1228" s="788"/>
    </row>
    <row r="1229" spans="1:7">
      <c r="A1229" s="788"/>
      <c r="B1229" s="788"/>
      <c r="C1229" s="788"/>
      <c r="D1229" s="788"/>
      <c r="E1229" s="788"/>
      <c r="F1229" s="788"/>
      <c r="G1229" s="788"/>
    </row>
    <row r="1230" spans="1:7">
      <c r="A1230" s="788"/>
      <c r="B1230" s="788"/>
      <c r="C1230" s="788"/>
      <c r="D1230" s="788"/>
      <c r="E1230" s="788"/>
      <c r="F1230" s="788"/>
      <c r="G1230" s="788"/>
    </row>
    <row r="1231" spans="1:7">
      <c r="A1231" s="788"/>
      <c r="B1231" s="788"/>
      <c r="C1231" s="788"/>
      <c r="D1231" s="788"/>
      <c r="E1231" s="788"/>
      <c r="F1231" s="788"/>
      <c r="G1231" s="788"/>
    </row>
    <row r="1232" spans="1:7">
      <c r="A1232" s="788"/>
      <c r="B1232" s="788"/>
      <c r="C1232" s="788"/>
      <c r="D1232" s="788"/>
      <c r="E1232" s="788"/>
      <c r="F1232" s="788"/>
      <c r="G1232" s="788"/>
    </row>
    <row r="1233" spans="1:7">
      <c r="A1233" s="788"/>
      <c r="B1233" s="788"/>
      <c r="C1233" s="788"/>
      <c r="D1233" s="788"/>
      <c r="E1233" s="788"/>
      <c r="F1233" s="788"/>
      <c r="G1233" s="788"/>
    </row>
    <row r="1234" spans="1:7">
      <c r="A1234" s="788"/>
      <c r="B1234" s="788"/>
      <c r="C1234" s="788"/>
      <c r="D1234" s="788"/>
      <c r="E1234" s="788"/>
      <c r="F1234" s="788"/>
      <c r="G1234" s="788"/>
    </row>
    <row r="1235" spans="1:7">
      <c r="A1235" s="788"/>
      <c r="B1235" s="788"/>
      <c r="C1235" s="788"/>
      <c r="D1235" s="788"/>
      <c r="E1235" s="788"/>
      <c r="F1235" s="788"/>
      <c r="G1235" s="788"/>
    </row>
    <row r="1236" spans="1:7">
      <c r="A1236" s="788"/>
      <c r="B1236" s="788"/>
      <c r="C1236" s="788"/>
      <c r="D1236" s="788"/>
      <c r="E1236" s="788"/>
      <c r="F1236" s="788"/>
      <c r="G1236" s="788"/>
    </row>
    <row r="1237" spans="1:7">
      <c r="A1237" s="788"/>
      <c r="B1237" s="788"/>
      <c r="C1237" s="788"/>
      <c r="D1237" s="788"/>
      <c r="E1237" s="788"/>
      <c r="F1237" s="788"/>
      <c r="G1237" s="788"/>
    </row>
    <row r="1238" spans="1:7">
      <c r="A1238" s="788"/>
      <c r="B1238" s="788"/>
      <c r="C1238" s="788"/>
      <c r="D1238" s="788"/>
      <c r="E1238" s="788"/>
      <c r="F1238" s="788"/>
      <c r="G1238" s="788"/>
    </row>
    <row r="1239" spans="1:7">
      <c r="A1239" s="788"/>
      <c r="B1239" s="788"/>
      <c r="C1239" s="788"/>
      <c r="D1239" s="788"/>
      <c r="E1239" s="788"/>
      <c r="F1239" s="788"/>
      <c r="G1239" s="788"/>
    </row>
    <row r="1240" spans="1:7">
      <c r="A1240" s="788"/>
      <c r="B1240" s="788"/>
      <c r="C1240" s="788"/>
      <c r="D1240" s="788"/>
      <c r="E1240" s="788"/>
      <c r="F1240" s="788"/>
      <c r="G1240" s="788"/>
    </row>
    <row r="1241" spans="1:7">
      <c r="A1241" s="788"/>
      <c r="B1241" s="788"/>
      <c r="C1241" s="788"/>
      <c r="D1241" s="788"/>
      <c r="E1241" s="788"/>
      <c r="F1241" s="788"/>
      <c r="G1241" s="788"/>
    </row>
    <row r="1242" spans="1:7">
      <c r="A1242" s="788"/>
      <c r="B1242" s="788"/>
      <c r="C1242" s="788"/>
      <c r="D1242" s="788"/>
      <c r="E1242" s="788"/>
      <c r="F1242" s="788"/>
      <c r="G1242" s="788"/>
    </row>
    <row r="1243" spans="1:7">
      <c r="A1243" s="788"/>
      <c r="B1243" s="788"/>
      <c r="C1243" s="788"/>
      <c r="D1243" s="788"/>
      <c r="E1243" s="788"/>
      <c r="F1243" s="788"/>
      <c r="G1243" s="788"/>
    </row>
    <row r="1244" spans="1:7">
      <c r="A1244" s="788"/>
      <c r="B1244" s="788"/>
      <c r="C1244" s="788"/>
      <c r="D1244" s="788"/>
      <c r="E1244" s="788"/>
      <c r="F1244" s="788"/>
      <c r="G1244" s="788"/>
    </row>
    <row r="1245" spans="1:7">
      <c r="A1245" s="788"/>
      <c r="B1245" s="788"/>
      <c r="C1245" s="788"/>
      <c r="D1245" s="788"/>
      <c r="E1245" s="788"/>
      <c r="F1245" s="788"/>
      <c r="G1245" s="788"/>
    </row>
    <row r="1246" spans="1:7">
      <c r="A1246" s="788"/>
      <c r="B1246" s="788"/>
      <c r="C1246" s="788"/>
      <c r="D1246" s="788"/>
      <c r="E1246" s="788"/>
      <c r="F1246" s="788"/>
      <c r="G1246" s="788"/>
    </row>
    <row r="1247" spans="1:7">
      <c r="A1247" s="788"/>
      <c r="B1247" s="788"/>
      <c r="C1247" s="788"/>
      <c r="D1247" s="788"/>
      <c r="E1247" s="788"/>
      <c r="F1247" s="788"/>
      <c r="G1247" s="788"/>
    </row>
    <row r="1248" spans="1:7">
      <c r="A1248" s="788"/>
      <c r="B1248" s="788"/>
      <c r="C1248" s="788"/>
      <c r="D1248" s="788"/>
      <c r="E1248" s="788"/>
      <c r="F1248" s="788"/>
      <c r="G1248" s="788"/>
    </row>
    <row r="1249" spans="1:7">
      <c r="A1249" s="788"/>
      <c r="B1249" s="788"/>
      <c r="C1249" s="788"/>
      <c r="D1249" s="788"/>
      <c r="E1249" s="788"/>
      <c r="F1249" s="788"/>
      <c r="G1249" s="788"/>
    </row>
    <row r="1250" spans="1:7">
      <c r="A1250" s="788"/>
      <c r="B1250" s="788"/>
      <c r="C1250" s="788"/>
      <c r="D1250" s="788"/>
      <c r="E1250" s="788"/>
      <c r="F1250" s="788"/>
      <c r="G1250" s="788"/>
    </row>
    <row r="1251" spans="1:7">
      <c r="A1251" s="788"/>
      <c r="B1251" s="788"/>
      <c r="C1251" s="788"/>
      <c r="D1251" s="788"/>
      <c r="E1251" s="788"/>
      <c r="F1251" s="788"/>
      <c r="G1251" s="788"/>
    </row>
    <row r="1252" spans="1:7">
      <c r="A1252" s="788"/>
      <c r="B1252" s="788"/>
      <c r="C1252" s="788"/>
      <c r="D1252" s="788"/>
      <c r="E1252" s="788"/>
      <c r="F1252" s="788"/>
      <c r="G1252" s="788"/>
    </row>
    <row r="1253" spans="1:7">
      <c r="A1253" s="788"/>
      <c r="B1253" s="788"/>
      <c r="C1253" s="788"/>
      <c r="D1253" s="788"/>
      <c r="E1253" s="788"/>
      <c r="F1253" s="788"/>
      <c r="G1253" s="788"/>
    </row>
    <row r="1254" spans="1:7">
      <c r="A1254" s="788"/>
      <c r="B1254" s="788"/>
      <c r="C1254" s="788"/>
      <c r="D1254" s="788"/>
      <c r="E1254" s="788"/>
      <c r="F1254" s="788"/>
      <c r="G1254" s="788"/>
    </row>
    <row r="1255" spans="1:7">
      <c r="A1255" s="788"/>
      <c r="B1255" s="788"/>
      <c r="C1255" s="788"/>
      <c r="D1255" s="788"/>
      <c r="E1255" s="788"/>
      <c r="F1255" s="788"/>
      <c r="G1255" s="788"/>
    </row>
    <row r="1256" spans="1:7">
      <c r="A1256" s="788"/>
      <c r="B1256" s="788"/>
      <c r="C1256" s="788"/>
      <c r="D1256" s="788"/>
      <c r="E1256" s="788"/>
      <c r="F1256" s="788"/>
      <c r="G1256" s="788"/>
    </row>
    <row r="1257" spans="1:7">
      <c r="A1257" s="788"/>
      <c r="B1257" s="788"/>
      <c r="C1257" s="788"/>
      <c r="D1257" s="788"/>
      <c r="E1257" s="788"/>
      <c r="F1257" s="788"/>
      <c r="G1257" s="788"/>
    </row>
    <row r="1258" spans="1:7">
      <c r="A1258" s="788"/>
      <c r="B1258" s="788"/>
      <c r="C1258" s="788"/>
      <c r="D1258" s="788"/>
      <c r="E1258" s="788"/>
      <c r="F1258" s="788"/>
      <c r="G1258" s="788"/>
    </row>
    <row r="1259" spans="1:7">
      <c r="A1259" s="788"/>
      <c r="B1259" s="788"/>
      <c r="C1259" s="788"/>
      <c r="D1259" s="788"/>
      <c r="E1259" s="788"/>
      <c r="F1259" s="788"/>
      <c r="G1259" s="788"/>
    </row>
    <row r="1260" spans="1:7">
      <c r="A1260" s="788"/>
      <c r="B1260" s="788"/>
      <c r="C1260" s="788"/>
      <c r="D1260" s="788"/>
      <c r="E1260" s="788"/>
      <c r="F1260" s="788"/>
      <c r="G1260" s="788"/>
    </row>
    <row r="1261" spans="1:7">
      <c r="A1261" s="788"/>
      <c r="B1261" s="788"/>
      <c r="C1261" s="788"/>
      <c r="D1261" s="788"/>
      <c r="E1261" s="788"/>
      <c r="F1261" s="788"/>
      <c r="G1261" s="788"/>
    </row>
    <row r="1262" spans="1:7">
      <c r="A1262" s="788"/>
      <c r="B1262" s="788"/>
      <c r="C1262" s="788"/>
      <c r="D1262" s="788"/>
      <c r="E1262" s="788"/>
      <c r="F1262" s="788"/>
      <c r="G1262" s="788"/>
    </row>
    <row r="1263" spans="1:7">
      <c r="A1263" s="788"/>
      <c r="B1263" s="788"/>
      <c r="C1263" s="788"/>
      <c r="D1263" s="788"/>
      <c r="E1263" s="788"/>
      <c r="F1263" s="788"/>
      <c r="G1263" s="788"/>
    </row>
    <row r="1264" spans="1:7">
      <c r="A1264" s="788"/>
      <c r="B1264" s="788"/>
      <c r="C1264" s="788"/>
      <c r="D1264" s="788"/>
      <c r="E1264" s="788"/>
      <c r="F1264" s="788"/>
      <c r="G1264" s="788"/>
    </row>
    <row r="1265" spans="1:7">
      <c r="A1265" s="788"/>
      <c r="B1265" s="788"/>
      <c r="C1265" s="788"/>
      <c r="D1265" s="788"/>
      <c r="E1265" s="788"/>
      <c r="F1265" s="788"/>
      <c r="G1265" s="788"/>
    </row>
    <row r="1266" spans="1:7">
      <c r="A1266" s="788"/>
      <c r="B1266" s="788"/>
      <c r="C1266" s="788"/>
      <c r="D1266" s="788"/>
      <c r="E1266" s="788"/>
      <c r="F1266" s="788"/>
      <c r="G1266" s="788"/>
    </row>
    <row r="1267" spans="1:7">
      <c r="A1267" s="788"/>
      <c r="B1267" s="788"/>
      <c r="C1267" s="788"/>
      <c r="D1267" s="788"/>
      <c r="E1267" s="788"/>
      <c r="F1267" s="788"/>
      <c r="G1267" s="788"/>
    </row>
    <row r="1268" spans="1:7">
      <c r="A1268" s="788"/>
      <c r="B1268" s="788"/>
      <c r="C1268" s="788"/>
      <c r="D1268" s="788"/>
      <c r="E1268" s="788"/>
      <c r="F1268" s="788"/>
      <c r="G1268" s="788"/>
    </row>
    <row r="1269" spans="1:7">
      <c r="A1269" s="788"/>
      <c r="B1269" s="788"/>
      <c r="C1269" s="788"/>
      <c r="D1269" s="788"/>
      <c r="E1269" s="788"/>
      <c r="F1269" s="788"/>
      <c r="G1269" s="788"/>
    </row>
    <row r="1270" spans="1:7">
      <c r="A1270" s="788"/>
      <c r="B1270" s="788"/>
      <c r="C1270" s="788"/>
      <c r="D1270" s="788"/>
      <c r="E1270" s="788"/>
      <c r="F1270" s="788"/>
      <c r="G1270" s="788"/>
    </row>
    <row r="1271" spans="1:7">
      <c r="A1271" s="788"/>
      <c r="B1271" s="788"/>
      <c r="C1271" s="788"/>
      <c r="D1271" s="788"/>
      <c r="E1271" s="788"/>
      <c r="F1271" s="788"/>
      <c r="G1271" s="788"/>
    </row>
    <row r="1272" spans="1:7">
      <c r="A1272" s="788"/>
      <c r="B1272" s="788"/>
      <c r="C1272" s="788"/>
      <c r="D1272" s="788"/>
      <c r="E1272" s="788"/>
      <c r="F1272" s="788"/>
      <c r="G1272" s="788"/>
    </row>
    <row r="1273" spans="1:7">
      <c r="A1273" s="788"/>
      <c r="B1273" s="788"/>
      <c r="C1273" s="788"/>
      <c r="D1273" s="788"/>
      <c r="E1273" s="788"/>
      <c r="F1273" s="788"/>
      <c r="G1273" s="788"/>
    </row>
    <row r="1274" spans="1:7">
      <c r="A1274" s="788"/>
      <c r="B1274" s="788"/>
      <c r="C1274" s="788"/>
      <c r="D1274" s="788"/>
      <c r="E1274" s="788"/>
      <c r="F1274" s="788"/>
      <c r="G1274" s="788"/>
    </row>
    <row r="1275" spans="1:7">
      <c r="A1275" s="788"/>
      <c r="B1275" s="788"/>
      <c r="C1275" s="788"/>
      <c r="D1275" s="788"/>
      <c r="E1275" s="788"/>
      <c r="F1275" s="788"/>
      <c r="G1275" s="788"/>
    </row>
    <row r="1276" spans="1:7">
      <c r="A1276" s="788"/>
      <c r="B1276" s="788"/>
      <c r="C1276" s="788"/>
      <c r="D1276" s="788"/>
      <c r="E1276" s="788"/>
      <c r="F1276" s="788"/>
      <c r="G1276" s="788"/>
    </row>
    <row r="1277" spans="1:7">
      <c r="A1277" s="788"/>
      <c r="B1277" s="788"/>
      <c r="C1277" s="788"/>
      <c r="D1277" s="788"/>
      <c r="E1277" s="788"/>
      <c r="F1277" s="788"/>
      <c r="G1277" s="788"/>
    </row>
    <row r="1278" spans="1:7">
      <c r="A1278" s="788"/>
      <c r="B1278" s="788"/>
      <c r="C1278" s="788"/>
      <c r="D1278" s="788"/>
      <c r="E1278" s="788"/>
      <c r="F1278" s="788"/>
      <c r="G1278" s="788"/>
    </row>
    <row r="1279" spans="1:7">
      <c r="A1279" s="788"/>
      <c r="B1279" s="788"/>
      <c r="C1279" s="788"/>
      <c r="D1279" s="788"/>
      <c r="E1279" s="788"/>
      <c r="F1279" s="788"/>
      <c r="G1279" s="788"/>
    </row>
    <row r="1280" spans="1:7">
      <c r="A1280" s="788"/>
      <c r="B1280" s="788"/>
      <c r="C1280" s="788"/>
      <c r="D1280" s="788"/>
      <c r="E1280" s="788"/>
      <c r="F1280" s="788"/>
      <c r="G1280" s="788"/>
    </row>
    <row r="1281" spans="1:7">
      <c r="A1281" s="788"/>
      <c r="B1281" s="788"/>
      <c r="C1281" s="788"/>
      <c r="D1281" s="788"/>
      <c r="E1281" s="788"/>
      <c r="F1281" s="788"/>
      <c r="G1281" s="788"/>
    </row>
    <row r="1282" spans="1:7">
      <c r="A1282" s="788"/>
      <c r="B1282" s="788"/>
      <c r="C1282" s="788"/>
      <c r="D1282" s="788"/>
      <c r="E1282" s="788"/>
      <c r="F1282" s="788"/>
      <c r="G1282" s="788"/>
    </row>
    <row r="1283" spans="1:7">
      <c r="A1283" s="788"/>
      <c r="B1283" s="788"/>
      <c r="C1283" s="788"/>
      <c r="D1283" s="788"/>
      <c r="E1283" s="788"/>
      <c r="F1283" s="788"/>
      <c r="G1283" s="788"/>
    </row>
    <row r="1284" spans="1:7">
      <c r="A1284" s="788"/>
      <c r="B1284" s="788"/>
      <c r="C1284" s="788"/>
      <c r="D1284" s="788"/>
      <c r="E1284" s="788"/>
      <c r="F1284" s="788"/>
      <c r="G1284" s="788"/>
    </row>
    <row r="1285" spans="1:7">
      <c r="A1285" s="788"/>
      <c r="B1285" s="788"/>
      <c r="C1285" s="788"/>
      <c r="D1285" s="788"/>
      <c r="E1285" s="788"/>
      <c r="F1285" s="788"/>
      <c r="G1285" s="788"/>
    </row>
    <row r="1286" spans="1:7">
      <c r="A1286" s="788"/>
      <c r="B1286" s="788"/>
      <c r="C1286" s="788"/>
      <c r="D1286" s="788"/>
      <c r="E1286" s="788"/>
      <c r="F1286" s="788"/>
      <c r="G1286" s="788"/>
    </row>
    <row r="1287" spans="1:7">
      <c r="A1287" s="788"/>
      <c r="B1287" s="788"/>
      <c r="C1287" s="788"/>
      <c r="D1287" s="788"/>
      <c r="E1287" s="788"/>
      <c r="F1287" s="788"/>
      <c r="G1287" s="788"/>
    </row>
    <row r="1288" spans="1:7">
      <c r="A1288" s="788"/>
      <c r="B1288" s="788"/>
      <c r="C1288" s="788"/>
      <c r="D1288" s="788"/>
      <c r="E1288" s="788"/>
      <c r="F1288" s="788"/>
      <c r="G1288" s="788"/>
    </row>
    <row r="1289" spans="1:7">
      <c r="A1289" s="788"/>
      <c r="B1289" s="788"/>
      <c r="C1289" s="788"/>
      <c r="D1289" s="788"/>
      <c r="E1289" s="788"/>
      <c r="F1289" s="788"/>
      <c r="G1289" s="788"/>
    </row>
    <row r="1290" spans="1:7">
      <c r="A1290" s="788"/>
      <c r="B1290" s="788"/>
      <c r="C1290" s="788"/>
      <c r="D1290" s="788"/>
      <c r="E1290" s="788"/>
      <c r="F1290" s="788"/>
      <c r="G1290" s="788"/>
    </row>
    <row r="1291" spans="1:7">
      <c r="A1291" s="788"/>
      <c r="B1291" s="788"/>
      <c r="C1291" s="788"/>
      <c r="D1291" s="788"/>
      <c r="E1291" s="788"/>
      <c r="F1291" s="788"/>
      <c r="G1291" s="788"/>
    </row>
    <row r="1292" spans="1:7">
      <c r="A1292" s="788"/>
      <c r="B1292" s="788"/>
      <c r="C1292" s="788"/>
      <c r="D1292" s="788"/>
      <c r="E1292" s="788"/>
      <c r="F1292" s="788"/>
      <c r="G1292" s="788"/>
    </row>
    <row r="1293" spans="1:7">
      <c r="A1293" s="788"/>
      <c r="B1293" s="788"/>
      <c r="C1293" s="788"/>
      <c r="D1293" s="788"/>
      <c r="E1293" s="788"/>
      <c r="F1293" s="788"/>
      <c r="G1293" s="788"/>
    </row>
    <row r="1294" spans="1:7">
      <c r="A1294" s="788"/>
      <c r="B1294" s="788"/>
      <c r="C1294" s="788"/>
      <c r="D1294" s="788"/>
      <c r="E1294" s="788"/>
      <c r="F1294" s="788"/>
      <c r="G1294" s="788"/>
    </row>
    <row r="1295" spans="1:7">
      <c r="A1295" s="788"/>
      <c r="B1295" s="788"/>
      <c r="C1295" s="788"/>
      <c r="D1295" s="788"/>
      <c r="E1295" s="788"/>
      <c r="F1295" s="788"/>
      <c r="G1295" s="788"/>
    </row>
    <row r="1296" spans="1:7">
      <c r="A1296" s="788"/>
      <c r="B1296" s="788"/>
      <c r="C1296" s="788"/>
      <c r="D1296" s="788"/>
      <c r="E1296" s="788"/>
      <c r="F1296" s="788"/>
      <c r="G1296" s="788"/>
    </row>
    <row r="1297" spans="1:7">
      <c r="A1297" s="788"/>
      <c r="B1297" s="788"/>
      <c r="C1297" s="788"/>
      <c r="D1297" s="788"/>
      <c r="E1297" s="788"/>
      <c r="F1297" s="788"/>
      <c r="G1297" s="788"/>
    </row>
    <row r="1298" spans="1:7">
      <c r="A1298" s="788"/>
      <c r="B1298" s="788"/>
      <c r="C1298" s="788"/>
      <c r="D1298" s="788"/>
      <c r="E1298" s="788"/>
      <c r="F1298" s="788"/>
      <c r="G1298" s="788"/>
    </row>
    <row r="1299" spans="1:7">
      <c r="A1299" s="788"/>
      <c r="B1299" s="788"/>
      <c r="C1299" s="788"/>
      <c r="D1299" s="788"/>
      <c r="E1299" s="788"/>
      <c r="F1299" s="788"/>
      <c r="G1299" s="788"/>
    </row>
    <row r="1300" spans="1:7">
      <c r="A1300" s="788"/>
      <c r="B1300" s="788"/>
      <c r="C1300" s="788"/>
      <c r="D1300" s="788"/>
      <c r="E1300" s="788"/>
      <c r="F1300" s="788"/>
      <c r="G1300" s="788"/>
    </row>
    <row r="1301" spans="1:7">
      <c r="A1301" s="788"/>
      <c r="B1301" s="788"/>
      <c r="C1301" s="788"/>
      <c r="D1301" s="788"/>
      <c r="E1301" s="788"/>
      <c r="F1301" s="788"/>
      <c r="G1301" s="788"/>
    </row>
    <row r="1302" spans="1:7">
      <c r="A1302" s="788"/>
      <c r="B1302" s="788"/>
      <c r="C1302" s="788"/>
      <c r="D1302" s="788"/>
      <c r="E1302" s="788"/>
      <c r="F1302" s="788"/>
      <c r="G1302" s="788"/>
    </row>
    <row r="1303" spans="1:7">
      <c r="A1303" s="788"/>
      <c r="B1303" s="788"/>
      <c r="C1303" s="788"/>
      <c r="D1303" s="788"/>
      <c r="E1303" s="788"/>
      <c r="F1303" s="788"/>
      <c r="G1303" s="788"/>
    </row>
    <row r="1304" spans="1:7">
      <c r="A1304" s="788"/>
      <c r="B1304" s="788"/>
      <c r="C1304" s="788"/>
      <c r="D1304" s="788"/>
      <c r="E1304" s="788"/>
      <c r="F1304" s="788"/>
      <c r="G1304" s="788"/>
    </row>
    <row r="1305" spans="1:7">
      <c r="A1305" s="788"/>
      <c r="B1305" s="788"/>
      <c r="C1305" s="788"/>
      <c r="D1305" s="788"/>
      <c r="E1305" s="788"/>
      <c r="F1305" s="788"/>
      <c r="G1305" s="788"/>
    </row>
    <row r="1306" spans="1:7">
      <c r="A1306" s="788"/>
      <c r="B1306" s="788"/>
      <c r="C1306" s="788"/>
      <c r="D1306" s="788"/>
      <c r="E1306" s="788"/>
      <c r="F1306" s="788"/>
      <c r="G1306" s="788"/>
    </row>
    <row r="1307" spans="1:7">
      <c r="A1307" s="788"/>
      <c r="B1307" s="788"/>
      <c r="C1307" s="788"/>
      <c r="D1307" s="788"/>
      <c r="E1307" s="788"/>
      <c r="F1307" s="788"/>
      <c r="G1307" s="788"/>
    </row>
    <row r="1308" spans="1:7">
      <c r="A1308" s="788"/>
      <c r="B1308" s="788"/>
      <c r="C1308" s="788"/>
      <c r="D1308" s="788"/>
      <c r="E1308" s="788"/>
      <c r="F1308" s="788"/>
      <c r="G1308" s="788"/>
    </row>
    <row r="1309" spans="1:7">
      <c r="A1309" s="788"/>
      <c r="B1309" s="788"/>
      <c r="C1309" s="788"/>
      <c r="D1309" s="788"/>
      <c r="E1309" s="788"/>
      <c r="F1309" s="788"/>
      <c r="G1309" s="788"/>
    </row>
    <row r="1310" spans="1:7">
      <c r="A1310" s="788"/>
      <c r="B1310" s="788"/>
      <c r="C1310" s="788"/>
      <c r="D1310" s="788"/>
      <c r="E1310" s="788"/>
      <c r="F1310" s="788"/>
      <c r="G1310" s="788"/>
    </row>
    <row r="1311" spans="1:7">
      <c r="A1311" s="788"/>
      <c r="B1311" s="788"/>
      <c r="C1311" s="788"/>
      <c r="D1311" s="788"/>
      <c r="E1311" s="788"/>
      <c r="F1311" s="788"/>
      <c r="G1311" s="788"/>
    </row>
    <row r="1312" spans="1:7">
      <c r="A1312" s="788"/>
      <c r="B1312" s="788"/>
      <c r="C1312" s="788"/>
      <c r="D1312" s="788"/>
      <c r="E1312" s="788"/>
      <c r="F1312" s="788"/>
      <c r="G1312" s="788"/>
    </row>
    <row r="1313" spans="1:7">
      <c r="A1313" s="788"/>
      <c r="B1313" s="788"/>
      <c r="C1313" s="788"/>
      <c r="D1313" s="788"/>
      <c r="E1313" s="788"/>
      <c r="F1313" s="788"/>
      <c r="G1313" s="788"/>
    </row>
    <row r="1314" spans="1:7">
      <c r="A1314" s="788"/>
      <c r="B1314" s="788"/>
      <c r="C1314" s="788"/>
      <c r="D1314" s="788"/>
      <c r="E1314" s="788"/>
      <c r="F1314" s="788"/>
      <c r="G1314" s="788"/>
    </row>
    <row r="1315" spans="1:7">
      <c r="A1315" s="788"/>
      <c r="B1315" s="788"/>
      <c r="C1315" s="788"/>
      <c r="D1315" s="788"/>
      <c r="E1315" s="788"/>
      <c r="F1315" s="788"/>
      <c r="G1315" s="788"/>
    </row>
    <row r="1316" spans="1:7">
      <c r="A1316" s="788"/>
      <c r="B1316" s="788"/>
      <c r="C1316" s="788"/>
      <c r="D1316" s="788"/>
      <c r="E1316" s="788"/>
      <c r="F1316" s="788"/>
      <c r="G1316" s="788"/>
    </row>
    <row r="1317" spans="1:7">
      <c r="A1317" s="788"/>
      <c r="B1317" s="788"/>
      <c r="C1317" s="788"/>
      <c r="D1317" s="788"/>
      <c r="E1317" s="788"/>
      <c r="F1317" s="788"/>
      <c r="G1317" s="788"/>
    </row>
    <row r="1318" spans="1:7">
      <c r="A1318" s="788"/>
      <c r="B1318" s="788"/>
      <c r="C1318" s="788"/>
      <c r="D1318" s="788"/>
      <c r="E1318" s="788"/>
      <c r="F1318" s="788"/>
      <c r="G1318" s="788"/>
    </row>
    <row r="1319" spans="1:7">
      <c r="A1319" s="788"/>
      <c r="B1319" s="788"/>
      <c r="C1319" s="788"/>
      <c r="D1319" s="788"/>
      <c r="E1319" s="788"/>
      <c r="F1319" s="788"/>
      <c r="G1319" s="788"/>
    </row>
    <row r="1320" spans="1:7">
      <c r="A1320" s="788"/>
      <c r="B1320" s="788"/>
      <c r="C1320" s="788"/>
      <c r="D1320" s="788"/>
      <c r="E1320" s="788"/>
      <c r="F1320" s="788"/>
      <c r="G1320" s="788"/>
    </row>
    <row r="1321" spans="1:7">
      <c r="A1321" s="788"/>
      <c r="B1321" s="788"/>
      <c r="C1321" s="788"/>
      <c r="D1321" s="788"/>
      <c r="E1321" s="788"/>
      <c r="F1321" s="788"/>
      <c r="G1321" s="788"/>
    </row>
    <row r="1322" spans="1:7">
      <c r="A1322" s="788"/>
      <c r="B1322" s="788"/>
      <c r="C1322" s="788"/>
      <c r="D1322" s="788"/>
      <c r="E1322" s="788"/>
      <c r="F1322" s="788"/>
      <c r="G1322" s="788"/>
    </row>
    <row r="1323" spans="1:7">
      <c r="A1323" s="788"/>
      <c r="B1323" s="788"/>
      <c r="C1323" s="788"/>
      <c r="D1323" s="788"/>
      <c r="E1323" s="788"/>
      <c r="F1323" s="788"/>
      <c r="G1323" s="788"/>
    </row>
    <row r="1324" spans="1:7">
      <c r="A1324" s="788"/>
      <c r="B1324" s="788"/>
      <c r="C1324" s="788"/>
      <c r="D1324" s="788"/>
      <c r="E1324" s="788"/>
      <c r="F1324" s="788"/>
      <c r="G1324" s="788"/>
    </row>
    <row r="1325" spans="1:7">
      <c r="A1325" s="788"/>
      <c r="B1325" s="788"/>
      <c r="C1325" s="788"/>
      <c r="D1325" s="788"/>
      <c r="E1325" s="788"/>
      <c r="F1325" s="788"/>
      <c r="G1325" s="788"/>
    </row>
    <row r="1326" spans="1:7">
      <c r="A1326" s="788"/>
      <c r="B1326" s="788"/>
      <c r="C1326" s="788"/>
      <c r="D1326" s="788"/>
      <c r="E1326" s="788"/>
      <c r="F1326" s="788"/>
      <c r="G1326" s="788"/>
    </row>
    <row r="1327" spans="1:7">
      <c r="A1327" s="788"/>
      <c r="B1327" s="788"/>
      <c r="C1327" s="788"/>
      <c r="D1327" s="788"/>
      <c r="E1327" s="788"/>
      <c r="F1327" s="788"/>
      <c r="G1327" s="788"/>
    </row>
    <row r="1328" spans="1:7">
      <c r="A1328" s="788"/>
      <c r="B1328" s="788"/>
      <c r="C1328" s="788"/>
      <c r="D1328" s="788"/>
      <c r="E1328" s="788"/>
      <c r="F1328" s="788"/>
      <c r="G1328" s="788"/>
    </row>
    <row r="1329" spans="1:7">
      <c r="A1329" s="788"/>
      <c r="B1329" s="788"/>
      <c r="C1329" s="788"/>
      <c r="D1329" s="788"/>
      <c r="E1329" s="788"/>
      <c r="F1329" s="788"/>
      <c r="G1329" s="788"/>
    </row>
    <row r="1330" spans="1:7">
      <c r="A1330" s="788"/>
      <c r="B1330" s="788"/>
      <c r="C1330" s="788"/>
      <c r="D1330" s="788"/>
      <c r="E1330" s="788"/>
      <c r="F1330" s="788"/>
      <c r="G1330" s="788"/>
    </row>
    <row r="1331" spans="1:7">
      <c r="A1331" s="788"/>
      <c r="B1331" s="788"/>
      <c r="C1331" s="788"/>
      <c r="D1331" s="788"/>
      <c r="E1331" s="788"/>
      <c r="F1331" s="788"/>
      <c r="G1331" s="788"/>
    </row>
    <row r="1332" spans="1:7">
      <c r="A1332" s="788"/>
      <c r="B1332" s="788"/>
      <c r="C1332" s="788"/>
      <c r="D1332" s="788"/>
      <c r="E1332" s="788"/>
      <c r="F1332" s="788"/>
      <c r="G1332" s="788"/>
    </row>
    <row r="1333" spans="1:7">
      <c r="A1333" s="788"/>
      <c r="B1333" s="788"/>
      <c r="C1333" s="788"/>
      <c r="D1333" s="788"/>
      <c r="E1333" s="788"/>
      <c r="F1333" s="788"/>
      <c r="G1333" s="788"/>
    </row>
    <row r="1334" spans="1:7">
      <c r="A1334" s="788"/>
      <c r="B1334" s="788"/>
      <c r="C1334" s="788"/>
      <c r="D1334" s="788"/>
      <c r="E1334" s="788"/>
      <c r="F1334" s="788"/>
      <c r="G1334" s="788"/>
    </row>
    <row r="1335" spans="1:7">
      <c r="A1335" s="788"/>
      <c r="B1335" s="788"/>
      <c r="C1335" s="788"/>
      <c r="D1335" s="788"/>
      <c r="E1335" s="788"/>
      <c r="F1335" s="788"/>
      <c r="G1335" s="788"/>
    </row>
    <row r="1336" spans="1:7">
      <c r="A1336" s="788"/>
      <c r="B1336" s="788"/>
      <c r="C1336" s="788"/>
      <c r="D1336" s="788"/>
      <c r="E1336" s="788"/>
      <c r="F1336" s="788"/>
      <c r="G1336" s="788"/>
    </row>
    <row r="1337" spans="1:7">
      <c r="A1337" s="788"/>
      <c r="B1337" s="788"/>
      <c r="C1337" s="788"/>
      <c r="D1337" s="788"/>
      <c r="E1337" s="788"/>
      <c r="F1337" s="788"/>
      <c r="G1337" s="788"/>
    </row>
    <row r="1338" spans="1:7">
      <c r="A1338" s="788"/>
      <c r="B1338" s="788"/>
      <c r="C1338" s="788"/>
      <c r="D1338" s="788"/>
      <c r="E1338" s="788"/>
      <c r="F1338" s="788"/>
      <c r="G1338" s="788"/>
    </row>
    <row r="1339" spans="1:7">
      <c r="A1339" s="788"/>
      <c r="B1339" s="788"/>
      <c r="C1339" s="788"/>
      <c r="D1339" s="788"/>
      <c r="E1339" s="788"/>
      <c r="F1339" s="788"/>
      <c r="G1339" s="788"/>
    </row>
    <row r="1340" spans="1:7">
      <c r="A1340" s="788"/>
      <c r="B1340" s="788"/>
      <c r="C1340" s="788"/>
      <c r="D1340" s="788"/>
      <c r="E1340" s="788"/>
      <c r="F1340" s="788"/>
      <c r="G1340" s="788"/>
    </row>
    <row r="1341" spans="1:7">
      <c r="A1341" s="788"/>
      <c r="B1341" s="788"/>
      <c r="C1341" s="788"/>
      <c r="D1341" s="788"/>
      <c r="E1341" s="788"/>
      <c r="F1341" s="788"/>
      <c r="G1341" s="788"/>
    </row>
    <row r="1342" spans="1:7">
      <c r="A1342" s="788"/>
      <c r="B1342" s="788"/>
      <c r="C1342" s="788"/>
      <c r="D1342" s="788"/>
      <c r="E1342" s="788"/>
      <c r="F1342" s="788"/>
      <c r="G1342" s="788"/>
    </row>
    <row r="1343" spans="1:7">
      <c r="A1343" s="788"/>
      <c r="B1343" s="788"/>
      <c r="C1343" s="788"/>
      <c r="D1343" s="788"/>
      <c r="E1343" s="788"/>
      <c r="F1343" s="788"/>
      <c r="G1343" s="788"/>
    </row>
    <row r="1344" spans="1:7">
      <c r="A1344" s="788"/>
      <c r="B1344" s="788"/>
      <c r="C1344" s="788"/>
      <c r="D1344" s="788"/>
      <c r="E1344" s="788"/>
      <c r="F1344" s="788"/>
      <c r="G1344" s="788"/>
    </row>
    <row r="1345" spans="1:7">
      <c r="A1345" s="788"/>
      <c r="B1345" s="788"/>
      <c r="C1345" s="788"/>
      <c r="D1345" s="788"/>
      <c r="E1345" s="788"/>
      <c r="F1345" s="788"/>
      <c r="G1345" s="788"/>
    </row>
    <row r="1346" spans="1:7">
      <c r="A1346" s="788"/>
      <c r="B1346" s="788"/>
      <c r="C1346" s="788"/>
      <c r="D1346" s="788"/>
      <c r="E1346" s="788"/>
      <c r="F1346" s="788"/>
      <c r="G1346" s="788"/>
    </row>
    <row r="1347" spans="1:7">
      <c r="A1347" s="788"/>
      <c r="B1347" s="788"/>
      <c r="C1347" s="788"/>
      <c r="D1347" s="788"/>
      <c r="E1347" s="788"/>
      <c r="F1347" s="788"/>
      <c r="G1347" s="788"/>
    </row>
    <row r="1348" spans="1:7">
      <c r="A1348" s="788"/>
      <c r="B1348" s="788"/>
      <c r="C1348" s="788"/>
      <c r="D1348" s="788"/>
      <c r="E1348" s="788"/>
      <c r="F1348" s="788"/>
      <c r="G1348" s="788"/>
    </row>
    <row r="1349" spans="1:7">
      <c r="A1349" s="788"/>
      <c r="B1349" s="788"/>
      <c r="C1349" s="788"/>
      <c r="D1349" s="788"/>
      <c r="E1349" s="788"/>
      <c r="F1349" s="788"/>
      <c r="G1349" s="788"/>
    </row>
    <row r="1350" spans="1:7">
      <c r="A1350" s="788"/>
      <c r="B1350" s="788"/>
      <c r="C1350" s="788"/>
      <c r="D1350" s="788"/>
      <c r="E1350" s="788"/>
      <c r="F1350" s="788"/>
      <c r="G1350" s="788"/>
    </row>
    <row r="1351" spans="1:7">
      <c r="A1351" s="788"/>
      <c r="B1351" s="788"/>
      <c r="C1351" s="788"/>
      <c r="D1351" s="788"/>
      <c r="E1351" s="788"/>
      <c r="F1351" s="788"/>
      <c r="G1351" s="788"/>
    </row>
    <row r="1352" spans="1:7">
      <c r="A1352" s="788"/>
      <c r="B1352" s="788"/>
      <c r="C1352" s="788"/>
      <c r="D1352" s="788"/>
      <c r="E1352" s="788"/>
      <c r="F1352" s="788"/>
      <c r="G1352" s="788"/>
    </row>
    <row r="1353" spans="1:7">
      <c r="A1353" s="788"/>
      <c r="B1353" s="788"/>
      <c r="C1353" s="788"/>
      <c r="D1353" s="788"/>
      <c r="E1353" s="788"/>
      <c r="F1353" s="788"/>
      <c r="G1353" s="788"/>
    </row>
    <row r="1354" spans="1:7">
      <c r="A1354" s="788"/>
      <c r="B1354" s="788"/>
      <c r="C1354" s="788"/>
      <c r="D1354" s="788"/>
      <c r="E1354" s="788"/>
      <c r="F1354" s="788"/>
      <c r="G1354" s="788"/>
    </row>
    <row r="1355" spans="1:7">
      <c r="A1355" s="788"/>
      <c r="B1355" s="788"/>
      <c r="C1355" s="788"/>
      <c r="D1355" s="788"/>
      <c r="E1355" s="788"/>
      <c r="F1355" s="788"/>
      <c r="G1355" s="788"/>
    </row>
    <row r="1356" spans="1:7">
      <c r="A1356" s="788"/>
      <c r="B1356" s="788"/>
      <c r="C1356" s="788"/>
      <c r="D1356" s="788"/>
      <c r="E1356" s="788"/>
      <c r="F1356" s="788"/>
      <c r="G1356" s="788"/>
    </row>
    <row r="1357" spans="1:7">
      <c r="A1357" s="788"/>
      <c r="B1357" s="788"/>
      <c r="C1357" s="788"/>
      <c r="D1357" s="788"/>
      <c r="E1357" s="788"/>
      <c r="F1357" s="788"/>
      <c r="G1357" s="788"/>
    </row>
    <row r="1358" spans="1:7">
      <c r="A1358" s="788"/>
      <c r="B1358" s="788"/>
      <c r="C1358" s="788"/>
      <c r="D1358" s="788"/>
      <c r="E1358" s="788"/>
      <c r="F1358" s="788"/>
      <c r="G1358" s="788"/>
    </row>
    <row r="1359" spans="1:7">
      <c r="A1359" s="788"/>
      <c r="B1359" s="788"/>
      <c r="C1359" s="788"/>
      <c r="D1359" s="788"/>
      <c r="E1359" s="788"/>
      <c r="F1359" s="788"/>
      <c r="G1359" s="788"/>
    </row>
    <row r="1360" spans="1:7">
      <c r="A1360" s="788"/>
      <c r="B1360" s="788"/>
      <c r="C1360" s="788"/>
      <c r="D1360" s="788"/>
      <c r="E1360" s="788"/>
      <c r="F1360" s="788"/>
      <c r="G1360" s="788"/>
    </row>
    <row r="1361" spans="1:7">
      <c r="A1361" s="788"/>
      <c r="B1361" s="788"/>
      <c r="C1361" s="788"/>
      <c r="D1361" s="788"/>
      <c r="E1361" s="788"/>
      <c r="F1361" s="788"/>
      <c r="G1361" s="788"/>
    </row>
    <row r="1362" spans="1:7">
      <c r="A1362" s="788"/>
      <c r="B1362" s="788"/>
      <c r="C1362" s="788"/>
      <c r="D1362" s="788"/>
      <c r="E1362" s="788"/>
      <c r="F1362" s="788"/>
      <c r="G1362" s="788"/>
    </row>
    <row r="1363" spans="1:7">
      <c r="A1363" s="788"/>
      <c r="B1363" s="788"/>
      <c r="C1363" s="788"/>
      <c r="D1363" s="788"/>
      <c r="E1363" s="788"/>
      <c r="F1363" s="788"/>
      <c r="G1363" s="788"/>
    </row>
    <row r="1364" spans="1:7">
      <c r="A1364" s="788"/>
      <c r="B1364" s="788"/>
      <c r="C1364" s="788"/>
      <c r="D1364" s="788"/>
      <c r="E1364" s="788"/>
      <c r="F1364" s="788"/>
      <c r="G1364" s="788"/>
    </row>
    <row r="1365" spans="1:7">
      <c r="A1365" s="788"/>
      <c r="B1365" s="788"/>
      <c r="C1365" s="788"/>
      <c r="D1365" s="788"/>
      <c r="E1365" s="788"/>
      <c r="F1365" s="788"/>
      <c r="G1365" s="788"/>
    </row>
    <row r="1366" spans="1:7">
      <c r="A1366" s="788"/>
      <c r="B1366" s="788"/>
      <c r="C1366" s="788"/>
      <c r="D1366" s="788"/>
      <c r="E1366" s="788"/>
      <c r="F1366" s="788"/>
      <c r="G1366" s="788"/>
    </row>
    <row r="1367" spans="1:7">
      <c r="A1367" s="788"/>
      <c r="B1367" s="788"/>
      <c r="C1367" s="788"/>
      <c r="D1367" s="788"/>
      <c r="E1367" s="788"/>
      <c r="F1367" s="788"/>
      <c r="G1367" s="788"/>
    </row>
    <row r="1368" spans="1:7">
      <c r="A1368" s="788"/>
      <c r="B1368" s="788"/>
      <c r="C1368" s="788"/>
      <c r="D1368" s="788"/>
      <c r="E1368" s="788"/>
      <c r="F1368" s="788"/>
      <c r="G1368" s="788"/>
    </row>
    <row r="1369" spans="1:7">
      <c r="A1369" s="788"/>
      <c r="B1369" s="788"/>
      <c r="C1369" s="788"/>
      <c r="D1369" s="788"/>
      <c r="E1369" s="788"/>
      <c r="F1369" s="788"/>
      <c r="G1369" s="788"/>
    </row>
    <row r="1370" spans="1:7">
      <c r="A1370" s="788"/>
      <c r="B1370" s="788"/>
      <c r="C1370" s="788"/>
      <c r="D1370" s="788"/>
      <c r="E1370" s="788"/>
      <c r="F1370" s="788"/>
      <c r="G1370" s="788"/>
    </row>
    <row r="1371" spans="1:7">
      <c r="A1371" s="788"/>
      <c r="B1371" s="788"/>
      <c r="C1371" s="788"/>
      <c r="D1371" s="788"/>
      <c r="E1371" s="788"/>
      <c r="F1371" s="788"/>
      <c r="G1371" s="788"/>
    </row>
    <row r="1372" spans="1:7">
      <c r="A1372" s="788"/>
      <c r="B1372" s="788"/>
      <c r="C1372" s="788"/>
      <c r="D1372" s="788"/>
      <c r="E1372" s="788"/>
      <c r="F1372" s="788"/>
      <c r="G1372" s="788"/>
    </row>
    <row r="1373" spans="1:7">
      <c r="A1373" s="788"/>
      <c r="B1373" s="788"/>
      <c r="C1373" s="788"/>
      <c r="D1373" s="788"/>
      <c r="E1373" s="788"/>
      <c r="F1373" s="788"/>
      <c r="G1373" s="788"/>
    </row>
    <row r="1374" spans="1:7">
      <c r="A1374" s="788"/>
      <c r="B1374" s="788"/>
      <c r="C1374" s="788"/>
      <c r="D1374" s="788"/>
      <c r="E1374" s="788"/>
      <c r="F1374" s="788"/>
      <c r="G1374" s="788"/>
    </row>
    <row r="1375" spans="1:7"/>
    <row r="1376" spans="1:7"/>
    <row r="1377" spans="1:7">
      <c r="A1377" s="788"/>
      <c r="B1377" s="788"/>
      <c r="C1377" s="788"/>
      <c r="D1377" s="788"/>
      <c r="E1377" s="788"/>
      <c r="F1377" s="788"/>
      <c r="G1377" s="788"/>
    </row>
    <row r="1378" spans="1:7">
      <c r="A1378" s="788"/>
      <c r="B1378" s="788"/>
      <c r="C1378" s="788"/>
      <c r="D1378" s="788"/>
      <c r="E1378" s="788"/>
      <c r="F1378" s="788"/>
      <c r="G1378" s="788"/>
    </row>
    <row r="1379" spans="1:7">
      <c r="A1379" s="788"/>
      <c r="B1379" s="788"/>
      <c r="C1379" s="788"/>
      <c r="D1379" s="788"/>
      <c r="E1379" s="788"/>
      <c r="F1379" s="788"/>
      <c r="G1379" s="788"/>
    </row>
    <row r="1380" spans="1:7">
      <c r="A1380" s="788"/>
      <c r="B1380" s="788"/>
      <c r="C1380" s="788"/>
      <c r="D1380" s="788"/>
      <c r="E1380" s="788"/>
      <c r="F1380" s="788"/>
      <c r="G1380" s="788"/>
    </row>
    <row r="1381" spans="1:7">
      <c r="A1381" s="788"/>
      <c r="B1381" s="788"/>
      <c r="C1381" s="788"/>
      <c r="D1381" s="788"/>
      <c r="E1381" s="788"/>
      <c r="F1381" s="788"/>
      <c r="G1381" s="788"/>
    </row>
    <row r="1382" spans="1:7">
      <c r="A1382" s="788"/>
      <c r="B1382" s="788"/>
      <c r="C1382" s="788"/>
      <c r="D1382" s="788"/>
      <c r="E1382" s="788"/>
      <c r="F1382" s="788"/>
      <c r="G1382" s="788"/>
    </row>
    <row r="1383" spans="1:7">
      <c r="A1383" s="788"/>
      <c r="B1383" s="788"/>
      <c r="C1383" s="788"/>
      <c r="D1383" s="788"/>
      <c r="E1383" s="788"/>
      <c r="F1383" s="788"/>
      <c r="G1383" s="788"/>
    </row>
    <row r="1384" spans="1:7">
      <c r="A1384" s="788"/>
      <c r="B1384" s="788"/>
      <c r="C1384" s="788"/>
      <c r="D1384" s="788"/>
      <c r="E1384" s="788"/>
      <c r="F1384" s="788"/>
      <c r="G1384" s="788"/>
    </row>
    <row r="1385" spans="1:7">
      <c r="A1385" s="788"/>
      <c r="B1385" s="788"/>
      <c r="C1385" s="788"/>
      <c r="D1385" s="788"/>
      <c r="E1385" s="788"/>
      <c r="F1385" s="788"/>
      <c r="G1385" s="788"/>
    </row>
    <row r="1386" spans="1:7">
      <c r="A1386" s="788"/>
      <c r="B1386" s="788"/>
      <c r="C1386" s="788"/>
      <c r="D1386" s="788"/>
      <c r="E1386" s="788"/>
      <c r="F1386" s="788"/>
      <c r="G1386" s="788"/>
    </row>
    <row r="1387" spans="1:7">
      <c r="A1387" s="788"/>
      <c r="B1387" s="788"/>
      <c r="C1387" s="788"/>
      <c r="D1387" s="788"/>
      <c r="E1387" s="788"/>
      <c r="F1387" s="788"/>
      <c r="G1387" s="788"/>
    </row>
    <row r="1388" spans="1:7">
      <c r="A1388" s="788"/>
      <c r="B1388" s="788"/>
      <c r="C1388" s="788"/>
      <c r="D1388" s="788"/>
      <c r="E1388" s="788"/>
      <c r="F1388" s="788"/>
      <c r="G1388" s="788"/>
    </row>
    <row r="1389" spans="1:7">
      <c r="A1389" s="788"/>
      <c r="B1389" s="788"/>
      <c r="C1389" s="788"/>
      <c r="D1389" s="788"/>
      <c r="E1389" s="788"/>
      <c r="F1389" s="788"/>
      <c r="G1389" s="788"/>
    </row>
    <row r="1390" spans="1:7">
      <c r="A1390" s="788"/>
      <c r="B1390" s="788"/>
      <c r="C1390" s="788"/>
      <c r="D1390" s="788"/>
      <c r="E1390" s="788"/>
      <c r="F1390" s="788"/>
      <c r="G1390" s="788"/>
    </row>
    <row r="1391" spans="1:7">
      <c r="A1391" s="788"/>
      <c r="B1391" s="788"/>
      <c r="C1391" s="788"/>
      <c r="D1391" s="788"/>
      <c r="E1391" s="788"/>
      <c r="F1391" s="788"/>
      <c r="G1391" s="788"/>
    </row>
    <row r="1392" spans="1:7">
      <c r="A1392" s="788"/>
      <c r="B1392" s="788"/>
      <c r="C1392" s="788"/>
      <c r="D1392" s="788"/>
      <c r="E1392" s="788"/>
      <c r="F1392" s="788"/>
      <c r="G1392" s="788"/>
    </row>
    <row r="1393" spans="1:7">
      <c r="A1393" s="788"/>
      <c r="B1393" s="788"/>
      <c r="C1393" s="788"/>
      <c r="D1393" s="788"/>
      <c r="E1393" s="788"/>
      <c r="F1393" s="788"/>
      <c r="G1393" s="788"/>
    </row>
    <row r="1394" spans="1:7">
      <c r="A1394" s="788"/>
      <c r="B1394" s="788"/>
      <c r="C1394" s="788"/>
      <c r="D1394" s="788"/>
      <c r="E1394" s="788"/>
      <c r="F1394" s="788"/>
      <c r="G1394" s="788"/>
    </row>
    <row r="1395" spans="1:7">
      <c r="A1395" s="788"/>
      <c r="B1395" s="788"/>
      <c r="C1395" s="788"/>
      <c r="D1395" s="788"/>
      <c r="E1395" s="788"/>
      <c r="F1395" s="788"/>
      <c r="G1395" s="788"/>
    </row>
    <row r="1396" spans="1:7">
      <c r="A1396" s="788"/>
      <c r="B1396" s="788"/>
      <c r="C1396" s="788"/>
      <c r="D1396" s="788"/>
      <c r="E1396" s="788"/>
      <c r="F1396" s="788"/>
      <c r="G1396" s="788"/>
    </row>
    <row r="1397" spans="1:7">
      <c r="A1397" s="788"/>
      <c r="B1397" s="788"/>
      <c r="C1397" s="788"/>
      <c r="D1397" s="788"/>
      <c r="E1397" s="788"/>
      <c r="F1397" s="788"/>
      <c r="G1397" s="788"/>
    </row>
    <row r="1398" spans="1:7">
      <c r="A1398" s="788"/>
      <c r="B1398" s="788"/>
      <c r="C1398" s="788"/>
      <c r="D1398" s="788"/>
      <c r="E1398" s="788"/>
      <c r="F1398" s="788"/>
      <c r="G1398" s="788"/>
    </row>
    <row r="1399" spans="1:7">
      <c r="A1399" s="788"/>
      <c r="B1399" s="788"/>
      <c r="C1399" s="788"/>
      <c r="D1399" s="788"/>
      <c r="E1399" s="788"/>
      <c r="F1399" s="788"/>
      <c r="G1399" s="788"/>
    </row>
    <row r="1400" spans="1:7">
      <c r="A1400" s="788"/>
      <c r="B1400" s="788"/>
      <c r="C1400" s="788"/>
      <c r="D1400" s="788"/>
      <c r="E1400" s="788"/>
      <c r="F1400" s="788"/>
      <c r="G1400" s="788"/>
    </row>
    <row r="1401" spans="1:7">
      <c r="A1401" s="788"/>
      <c r="B1401" s="788"/>
      <c r="C1401" s="788"/>
      <c r="D1401" s="788"/>
      <c r="E1401" s="788"/>
      <c r="F1401" s="788"/>
      <c r="G1401" s="788"/>
    </row>
    <row r="1402" spans="1:7">
      <c r="A1402" s="788"/>
      <c r="B1402" s="788"/>
      <c r="C1402" s="788"/>
      <c r="D1402" s="788"/>
      <c r="E1402" s="788"/>
      <c r="F1402" s="788"/>
      <c r="G1402" s="788"/>
    </row>
    <row r="1403" spans="1:7">
      <c r="A1403" s="788"/>
      <c r="B1403" s="788"/>
      <c r="C1403" s="788"/>
      <c r="D1403" s="788"/>
      <c r="E1403" s="788"/>
      <c r="F1403" s="788"/>
      <c r="G1403" s="788"/>
    </row>
    <row r="1404" spans="1:7">
      <c r="A1404" s="788"/>
      <c r="B1404" s="788"/>
      <c r="C1404" s="788"/>
      <c r="D1404" s="788"/>
      <c r="E1404" s="788"/>
      <c r="F1404" s="788"/>
      <c r="G1404" s="788"/>
    </row>
    <row r="1405" spans="1:7">
      <c r="A1405" s="788"/>
      <c r="B1405" s="788"/>
      <c r="C1405" s="788"/>
      <c r="D1405" s="788"/>
      <c r="E1405" s="788"/>
      <c r="F1405" s="788"/>
      <c r="G1405" s="788"/>
    </row>
    <row r="1406" spans="1:7">
      <c r="A1406" s="788"/>
      <c r="B1406" s="788"/>
      <c r="C1406" s="788"/>
      <c r="D1406" s="788"/>
      <c r="E1406" s="788"/>
      <c r="F1406" s="788"/>
      <c r="G1406" s="788"/>
    </row>
    <row r="1407" spans="1:7">
      <c r="A1407" s="788"/>
      <c r="B1407" s="788"/>
      <c r="C1407" s="788"/>
      <c r="D1407" s="788"/>
      <c r="E1407" s="788"/>
      <c r="F1407" s="788"/>
      <c r="G1407" s="788"/>
    </row>
    <row r="1408" spans="1:7">
      <c r="A1408" s="788"/>
      <c r="B1408" s="788"/>
      <c r="C1408" s="788"/>
      <c r="D1408" s="788"/>
      <c r="E1408" s="788"/>
      <c r="F1408" s="788"/>
      <c r="G1408" s="788"/>
    </row>
    <row r="1409" spans="1:7">
      <c r="A1409" s="788"/>
      <c r="B1409" s="788"/>
      <c r="C1409" s="788"/>
      <c r="D1409" s="788"/>
      <c r="E1409" s="788"/>
      <c r="F1409" s="788"/>
      <c r="G1409" s="788"/>
    </row>
    <row r="1410" spans="1:7">
      <c r="A1410" s="788"/>
      <c r="B1410" s="788"/>
      <c r="C1410" s="788"/>
      <c r="D1410" s="788"/>
      <c r="E1410" s="788"/>
      <c r="F1410" s="788"/>
      <c r="G1410" s="788"/>
    </row>
    <row r="1411" spans="1:7">
      <c r="A1411" s="788"/>
      <c r="B1411" s="788"/>
      <c r="C1411" s="788"/>
      <c r="D1411" s="788"/>
      <c r="E1411" s="788"/>
      <c r="F1411" s="788"/>
      <c r="G1411" s="788"/>
    </row>
    <row r="1412" spans="1:7">
      <c r="A1412" s="788"/>
      <c r="B1412" s="788"/>
      <c r="C1412" s="788"/>
      <c r="D1412" s="788"/>
      <c r="E1412" s="788"/>
      <c r="F1412" s="788"/>
      <c r="G1412" s="788"/>
    </row>
    <row r="1413" spans="1:7">
      <c r="A1413" s="788"/>
      <c r="B1413" s="788"/>
      <c r="C1413" s="788"/>
      <c r="D1413" s="788"/>
      <c r="E1413" s="788"/>
      <c r="F1413" s="788"/>
      <c r="G1413" s="788"/>
    </row>
    <row r="1414" spans="1:7">
      <c r="A1414" s="788"/>
      <c r="B1414" s="788"/>
      <c r="C1414" s="788"/>
      <c r="D1414" s="788"/>
      <c r="E1414" s="788"/>
      <c r="F1414" s="788"/>
      <c r="G1414" s="788"/>
    </row>
    <row r="1415" spans="1:7">
      <c r="A1415" s="788"/>
      <c r="B1415" s="788"/>
      <c r="C1415" s="788"/>
      <c r="D1415" s="788"/>
      <c r="E1415" s="788"/>
      <c r="F1415" s="788"/>
      <c r="G1415" s="788"/>
    </row>
    <row r="1416" spans="1:7">
      <c r="A1416" s="788"/>
      <c r="B1416" s="788"/>
      <c r="C1416" s="788"/>
      <c r="D1416" s="788"/>
      <c r="E1416" s="788"/>
      <c r="F1416" s="788"/>
      <c r="G1416" s="788"/>
    </row>
    <row r="1417" spans="1:7">
      <c r="A1417" s="788"/>
      <c r="B1417" s="788"/>
      <c r="C1417" s="788"/>
      <c r="D1417" s="788"/>
      <c r="E1417" s="788"/>
      <c r="F1417" s="788"/>
      <c r="G1417" s="788"/>
    </row>
    <row r="1418" spans="1:7">
      <c r="A1418" s="788"/>
      <c r="B1418" s="788"/>
      <c r="C1418" s="788"/>
      <c r="D1418" s="788"/>
      <c r="E1418" s="788"/>
      <c r="F1418" s="788"/>
      <c r="G1418" s="788"/>
    </row>
    <row r="1419" spans="1:7">
      <c r="A1419" s="788"/>
      <c r="B1419" s="788"/>
      <c r="C1419" s="788"/>
      <c r="D1419" s="788"/>
      <c r="E1419" s="788"/>
      <c r="F1419" s="788"/>
      <c r="G1419" s="788"/>
    </row>
    <row r="1420" spans="1:7">
      <c r="A1420" s="788"/>
      <c r="B1420" s="788"/>
      <c r="C1420" s="788"/>
      <c r="D1420" s="788"/>
      <c r="E1420" s="788"/>
      <c r="F1420" s="788"/>
      <c r="G1420" s="788"/>
    </row>
    <row r="1421" spans="1:7">
      <c r="A1421" s="788"/>
      <c r="B1421" s="788"/>
      <c r="C1421" s="788"/>
      <c r="D1421" s="788"/>
      <c r="E1421" s="788"/>
      <c r="F1421" s="788"/>
      <c r="G1421" s="788"/>
    </row>
    <row r="1422" spans="1:7">
      <c r="A1422" s="788"/>
      <c r="B1422" s="788"/>
      <c r="C1422" s="788"/>
      <c r="D1422" s="788"/>
      <c r="E1422" s="788"/>
      <c r="F1422" s="788"/>
      <c r="G1422" s="788"/>
    </row>
    <row r="1423" spans="1:7">
      <c r="A1423" s="788"/>
      <c r="B1423" s="788"/>
      <c r="C1423" s="788"/>
      <c r="D1423" s="788"/>
      <c r="E1423" s="788"/>
      <c r="F1423" s="788"/>
      <c r="G1423" s="788"/>
    </row>
    <row r="1424" spans="1:7">
      <c r="A1424" s="788"/>
      <c r="B1424" s="788"/>
      <c r="C1424" s="788"/>
      <c r="D1424" s="788"/>
      <c r="E1424" s="788"/>
      <c r="F1424" s="788"/>
      <c r="G1424" s="788"/>
    </row>
    <row r="1425" spans="1:7">
      <c r="A1425" s="788"/>
      <c r="B1425" s="788"/>
      <c r="C1425" s="788"/>
      <c r="D1425" s="788"/>
      <c r="E1425" s="788"/>
      <c r="F1425" s="788"/>
      <c r="G1425" s="788"/>
    </row>
    <row r="1426" spans="1:7">
      <c r="A1426" s="788"/>
      <c r="B1426" s="788"/>
      <c r="C1426" s="788"/>
      <c r="D1426" s="788"/>
      <c r="E1426" s="788"/>
      <c r="F1426" s="788"/>
      <c r="G1426" s="788"/>
    </row>
    <row r="1427" spans="1:7">
      <c r="A1427" s="788"/>
      <c r="B1427" s="788"/>
      <c r="C1427" s="788"/>
      <c r="D1427" s="788"/>
      <c r="E1427" s="788"/>
      <c r="F1427" s="788"/>
      <c r="G1427" s="788"/>
    </row>
    <row r="1428" spans="1:7">
      <c r="A1428" s="788"/>
      <c r="B1428" s="788"/>
      <c r="C1428" s="788"/>
      <c r="D1428" s="788"/>
      <c r="E1428" s="788"/>
      <c r="F1428" s="788"/>
      <c r="G1428" s="788"/>
    </row>
    <row r="1429" spans="1:7">
      <c r="A1429" s="788"/>
      <c r="B1429" s="788"/>
      <c r="C1429" s="788"/>
      <c r="D1429" s="788"/>
      <c r="E1429" s="788"/>
      <c r="F1429" s="788"/>
      <c r="G1429" s="788"/>
    </row>
    <row r="1430" spans="1:7">
      <c r="A1430" s="788"/>
      <c r="B1430" s="788"/>
      <c r="C1430" s="788"/>
      <c r="D1430" s="788"/>
      <c r="E1430" s="788"/>
      <c r="F1430" s="788"/>
      <c r="G1430" s="788"/>
    </row>
    <row r="1431" spans="1:7">
      <c r="A1431" s="788"/>
      <c r="B1431" s="788"/>
      <c r="C1431" s="788"/>
      <c r="D1431" s="788"/>
      <c r="E1431" s="788"/>
      <c r="F1431" s="788"/>
      <c r="G1431" s="788"/>
    </row>
    <row r="1432" spans="1:7">
      <c r="A1432" s="788"/>
      <c r="B1432" s="788"/>
      <c r="C1432" s="788"/>
      <c r="D1432" s="788"/>
      <c r="E1432" s="788"/>
      <c r="F1432" s="788"/>
      <c r="G1432" s="788"/>
    </row>
    <row r="1433" spans="1:7">
      <c r="A1433" s="788"/>
      <c r="B1433" s="788"/>
      <c r="C1433" s="788"/>
      <c r="D1433" s="788"/>
      <c r="E1433" s="788"/>
      <c r="F1433" s="788"/>
      <c r="G1433" s="788"/>
    </row>
    <row r="1434" spans="1:7">
      <c r="A1434" s="788"/>
      <c r="B1434" s="788"/>
      <c r="C1434" s="788"/>
      <c r="D1434" s="788"/>
      <c r="E1434" s="788"/>
      <c r="F1434" s="788"/>
      <c r="G1434" s="788"/>
    </row>
    <row r="1435" spans="1:7">
      <c r="A1435" s="788"/>
      <c r="B1435" s="788"/>
      <c r="C1435" s="788"/>
      <c r="D1435" s="788"/>
      <c r="E1435" s="788"/>
      <c r="F1435" s="788"/>
      <c r="G1435" s="788"/>
    </row>
    <row r="1436" spans="1:7">
      <c r="A1436" s="788"/>
      <c r="B1436" s="788"/>
      <c r="C1436" s="788"/>
      <c r="D1436" s="788"/>
      <c r="E1436" s="788"/>
      <c r="F1436" s="788"/>
      <c r="G1436" s="788"/>
    </row>
    <row r="1437" spans="1:7">
      <c r="A1437" s="788"/>
      <c r="B1437" s="788"/>
      <c r="C1437" s="788"/>
      <c r="D1437" s="788"/>
      <c r="E1437" s="788"/>
      <c r="F1437" s="788"/>
      <c r="G1437" s="788"/>
    </row>
    <row r="1438" spans="1:7">
      <c r="A1438" s="788"/>
      <c r="B1438" s="788"/>
      <c r="C1438" s="788"/>
      <c r="D1438" s="788"/>
      <c r="E1438" s="788"/>
      <c r="F1438" s="788"/>
      <c r="G1438" s="788"/>
    </row>
    <row r="1439" spans="1:7">
      <c r="A1439" s="788"/>
      <c r="B1439" s="788"/>
      <c r="C1439" s="788"/>
      <c r="D1439" s="788"/>
      <c r="E1439" s="788"/>
      <c r="F1439" s="788"/>
      <c r="G1439" s="788"/>
    </row>
    <row r="1440" spans="1:7">
      <c r="A1440" s="788"/>
      <c r="B1440" s="788"/>
      <c r="C1440" s="788"/>
      <c r="D1440" s="788"/>
      <c r="E1440" s="788"/>
      <c r="F1440" s="788"/>
      <c r="G1440" s="788"/>
    </row>
    <row r="1441" spans="1:7">
      <c r="A1441" s="788"/>
      <c r="B1441" s="788"/>
      <c r="C1441" s="788"/>
      <c r="D1441" s="788"/>
      <c r="E1441" s="788"/>
      <c r="F1441" s="788"/>
      <c r="G1441" s="788"/>
    </row>
    <row r="1442" spans="1:7">
      <c r="A1442" s="788"/>
      <c r="B1442" s="788"/>
      <c r="C1442" s="788"/>
      <c r="D1442" s="788"/>
      <c r="E1442" s="788"/>
      <c r="F1442" s="788"/>
      <c r="G1442" s="788"/>
    </row>
    <row r="1443" spans="1:7">
      <c r="A1443" s="788"/>
      <c r="B1443" s="788"/>
      <c r="C1443" s="788"/>
      <c r="D1443" s="788"/>
      <c r="E1443" s="788"/>
      <c r="F1443" s="788"/>
      <c r="G1443" s="788"/>
    </row>
    <row r="1444" spans="1:7">
      <c r="A1444" s="788"/>
      <c r="B1444" s="788"/>
      <c r="C1444" s="788"/>
      <c r="D1444" s="788"/>
      <c r="E1444" s="788"/>
      <c r="F1444" s="788"/>
      <c r="G1444" s="788"/>
    </row>
    <row r="1445" spans="1:7">
      <c r="A1445" s="788"/>
      <c r="B1445" s="788"/>
      <c r="C1445" s="788"/>
      <c r="D1445" s="788"/>
      <c r="E1445" s="788"/>
      <c r="F1445" s="788"/>
      <c r="G1445" s="788"/>
    </row>
    <row r="1446" spans="1:7">
      <c r="A1446" s="788"/>
      <c r="B1446" s="788"/>
      <c r="C1446" s="788"/>
      <c r="D1446" s="788"/>
      <c r="E1446" s="788"/>
      <c r="F1446" s="788"/>
      <c r="G1446" s="788"/>
    </row>
    <row r="1447" spans="1:7">
      <c r="A1447" s="788"/>
      <c r="B1447" s="788"/>
      <c r="C1447" s="788"/>
      <c r="D1447" s="788"/>
      <c r="E1447" s="788"/>
      <c r="F1447" s="788"/>
      <c r="G1447" s="788"/>
    </row>
    <row r="1448" spans="1:7">
      <c r="A1448" s="788"/>
      <c r="B1448" s="788"/>
      <c r="C1448" s="788"/>
      <c r="D1448" s="788"/>
      <c r="E1448" s="788"/>
      <c r="F1448" s="788"/>
      <c r="G1448" s="788"/>
    </row>
    <row r="1449" spans="1:7">
      <c r="A1449" s="788"/>
      <c r="B1449" s="788"/>
      <c r="C1449" s="788"/>
      <c r="D1449" s="788"/>
      <c r="E1449" s="788"/>
      <c r="F1449" s="788"/>
      <c r="G1449" s="788"/>
    </row>
    <row r="1450" spans="1:7">
      <c r="A1450" s="788"/>
      <c r="B1450" s="788"/>
      <c r="C1450" s="788"/>
      <c r="D1450" s="788"/>
      <c r="E1450" s="788"/>
      <c r="F1450" s="788"/>
      <c r="G1450" s="788"/>
    </row>
    <row r="1451" spans="1:7">
      <c r="A1451" s="788"/>
      <c r="B1451" s="788"/>
      <c r="C1451" s="788"/>
      <c r="D1451" s="788"/>
      <c r="E1451" s="788"/>
      <c r="F1451" s="788"/>
      <c r="G1451" s="788"/>
    </row>
    <row r="1452" spans="1:7">
      <c r="A1452" s="788"/>
      <c r="B1452" s="788"/>
      <c r="C1452" s="788"/>
      <c r="D1452" s="788"/>
      <c r="E1452" s="788"/>
      <c r="F1452" s="788"/>
      <c r="G1452" s="788"/>
    </row>
    <row r="1453" spans="1:7">
      <c r="A1453" s="788"/>
      <c r="B1453" s="788"/>
      <c r="C1453" s="788"/>
      <c r="D1453" s="788"/>
      <c r="E1453" s="788"/>
      <c r="F1453" s="788"/>
      <c r="G1453" s="788"/>
    </row>
    <row r="1454" spans="1:7">
      <c r="A1454" s="788"/>
      <c r="B1454" s="788"/>
      <c r="C1454" s="788"/>
      <c r="D1454" s="788"/>
      <c r="E1454" s="788"/>
      <c r="F1454" s="788"/>
      <c r="G1454" s="788"/>
    </row>
    <row r="1455" spans="1:7">
      <c r="A1455" s="788"/>
      <c r="B1455" s="788"/>
      <c r="C1455" s="788"/>
      <c r="D1455" s="788"/>
      <c r="E1455" s="788"/>
      <c r="F1455" s="788"/>
      <c r="G1455" s="788"/>
    </row>
    <row r="1456" spans="1:7">
      <c r="A1456" s="788"/>
      <c r="B1456" s="788"/>
      <c r="C1456" s="788"/>
      <c r="D1456" s="788"/>
      <c r="E1456" s="788"/>
      <c r="F1456" s="788"/>
      <c r="G1456" s="788"/>
    </row>
    <row r="1457" spans="1:7">
      <c r="A1457" s="788"/>
      <c r="B1457" s="788"/>
      <c r="C1457" s="788"/>
      <c r="D1457" s="788"/>
      <c r="E1457" s="788"/>
      <c r="F1457" s="788"/>
      <c r="G1457" s="788"/>
    </row>
    <row r="1458" spans="1:7">
      <c r="A1458" s="788"/>
      <c r="B1458" s="788"/>
      <c r="C1458" s="788"/>
      <c r="D1458" s="788"/>
      <c r="E1458" s="788"/>
      <c r="F1458" s="788"/>
      <c r="G1458" s="788"/>
    </row>
    <row r="1459" spans="1:7">
      <c r="A1459" s="788"/>
      <c r="B1459" s="788"/>
      <c r="C1459" s="788"/>
      <c r="D1459" s="788"/>
      <c r="E1459" s="788"/>
      <c r="F1459" s="788"/>
      <c r="G1459" s="788"/>
    </row>
    <row r="1460" spans="1:7">
      <c r="A1460" s="788"/>
      <c r="B1460" s="788"/>
      <c r="C1460" s="788"/>
      <c r="D1460" s="788"/>
      <c r="E1460" s="788"/>
      <c r="F1460" s="788"/>
      <c r="G1460" s="788"/>
    </row>
    <row r="1461" spans="1:7">
      <c r="A1461" s="788"/>
      <c r="B1461" s="788"/>
      <c r="C1461" s="788"/>
      <c r="D1461" s="788"/>
      <c r="E1461" s="788"/>
      <c r="F1461" s="788"/>
      <c r="G1461" s="788"/>
    </row>
    <row r="1462" spans="1:7">
      <c r="A1462" s="788"/>
      <c r="B1462" s="788"/>
      <c r="C1462" s="788"/>
      <c r="D1462" s="788"/>
      <c r="E1462" s="788"/>
      <c r="F1462" s="788"/>
      <c r="G1462" s="788"/>
    </row>
    <row r="1463" spans="1:7">
      <c r="A1463" s="788"/>
      <c r="B1463" s="788"/>
      <c r="C1463" s="788"/>
      <c r="D1463" s="788"/>
      <c r="E1463" s="788"/>
      <c r="F1463" s="788"/>
      <c r="G1463" s="788"/>
    </row>
    <row r="1464" spans="1:7">
      <c r="A1464" s="788"/>
      <c r="B1464" s="788"/>
      <c r="C1464" s="788"/>
      <c r="D1464" s="788"/>
      <c r="E1464" s="788"/>
      <c r="F1464" s="788"/>
      <c r="G1464" s="788"/>
    </row>
    <row r="1465" spans="1:7">
      <c r="A1465" s="788"/>
      <c r="B1465" s="788"/>
      <c r="C1465" s="788"/>
      <c r="D1465" s="788"/>
      <c r="E1465" s="788"/>
      <c r="F1465" s="788"/>
      <c r="G1465" s="788"/>
    </row>
    <row r="1466" spans="1:7">
      <c r="A1466" s="788"/>
      <c r="B1466" s="788"/>
      <c r="C1466" s="788"/>
      <c r="D1466" s="788"/>
      <c r="E1466" s="788"/>
      <c r="F1466" s="788"/>
      <c r="G1466" s="788"/>
    </row>
    <row r="1467" spans="1:7">
      <c r="A1467" s="788"/>
      <c r="B1467" s="788"/>
      <c r="C1467" s="788"/>
      <c r="D1467" s="788"/>
      <c r="E1467" s="788"/>
      <c r="F1467" s="788"/>
      <c r="G1467" s="788"/>
    </row>
    <row r="1468" spans="1:7">
      <c r="A1468" s="788"/>
      <c r="B1468" s="788"/>
      <c r="C1468" s="788"/>
      <c r="D1468" s="788"/>
      <c r="E1468" s="788"/>
      <c r="F1468" s="788"/>
      <c r="G1468" s="788"/>
    </row>
    <row r="1469" spans="1:7">
      <c r="A1469" s="788"/>
      <c r="B1469" s="788"/>
      <c r="C1469" s="788"/>
      <c r="D1469" s="788"/>
      <c r="E1469" s="788"/>
      <c r="F1469" s="788"/>
      <c r="G1469" s="788"/>
    </row>
    <row r="1470" spans="1:7">
      <c r="A1470" s="788"/>
      <c r="B1470" s="788"/>
      <c r="C1470" s="788"/>
      <c r="D1470" s="788"/>
      <c r="E1470" s="788"/>
      <c r="F1470" s="788"/>
      <c r="G1470" s="788"/>
    </row>
    <row r="1471" spans="1:7">
      <c r="A1471" s="788"/>
      <c r="B1471" s="788"/>
      <c r="C1471" s="788"/>
      <c r="D1471" s="788"/>
      <c r="E1471" s="788"/>
      <c r="F1471" s="788"/>
      <c r="G1471" s="788"/>
    </row>
    <row r="1472" spans="1:7">
      <c r="A1472" s="788"/>
      <c r="B1472" s="788"/>
      <c r="C1472" s="788"/>
      <c r="D1472" s="788"/>
      <c r="E1472" s="788"/>
      <c r="F1472" s="788"/>
      <c r="G1472" s="788"/>
    </row>
    <row r="1473" spans="1:7">
      <c r="A1473" s="788"/>
      <c r="B1473" s="788"/>
      <c r="C1473" s="788"/>
      <c r="D1473" s="788"/>
      <c r="E1473" s="788"/>
      <c r="F1473" s="788"/>
      <c r="G1473" s="788"/>
    </row>
    <row r="1474" spans="1:7">
      <c r="A1474" s="788"/>
      <c r="B1474" s="788"/>
      <c r="C1474" s="788"/>
      <c r="D1474" s="788"/>
      <c r="E1474" s="788"/>
      <c r="F1474" s="788"/>
      <c r="G1474" s="788"/>
    </row>
    <row r="1475" spans="1:7">
      <c r="A1475" s="788"/>
      <c r="B1475" s="788"/>
      <c r="C1475" s="788"/>
      <c r="D1475" s="788"/>
      <c r="E1475" s="788"/>
      <c r="F1475" s="788"/>
      <c r="G1475" s="788"/>
    </row>
    <row r="1476" spans="1:7">
      <c r="A1476" s="788"/>
      <c r="B1476" s="788"/>
      <c r="C1476" s="788"/>
      <c r="D1476" s="788"/>
      <c r="E1476" s="788"/>
      <c r="F1476" s="788"/>
      <c r="G1476" s="788"/>
    </row>
    <row r="1477" spans="1:7">
      <c r="A1477" s="788"/>
      <c r="B1477" s="788"/>
      <c r="C1477" s="788"/>
      <c r="D1477" s="788"/>
      <c r="E1477" s="788"/>
      <c r="F1477" s="788"/>
      <c r="G1477" s="788"/>
    </row>
    <row r="1478" spans="1:7">
      <c r="A1478" s="788"/>
      <c r="B1478" s="788"/>
      <c r="C1478" s="788"/>
      <c r="D1478" s="788"/>
      <c r="E1478" s="788"/>
      <c r="F1478" s="788"/>
      <c r="G1478" s="788"/>
    </row>
    <row r="1479" spans="1:7">
      <c r="A1479" s="788"/>
      <c r="B1479" s="788"/>
      <c r="C1479" s="788"/>
      <c r="D1479" s="788"/>
      <c r="E1479" s="788"/>
      <c r="F1479" s="788"/>
      <c r="G1479" s="788"/>
    </row>
    <row r="1480" spans="1:7">
      <c r="A1480" s="788"/>
      <c r="B1480" s="788"/>
      <c r="C1480" s="788"/>
      <c r="D1480" s="788"/>
      <c r="E1480" s="788"/>
      <c r="F1480" s="788"/>
      <c r="G1480" s="788"/>
    </row>
    <row r="1481" spans="1:7">
      <c r="A1481" s="788"/>
      <c r="B1481" s="788"/>
      <c r="C1481" s="788"/>
      <c r="D1481" s="788"/>
      <c r="E1481" s="788"/>
      <c r="F1481" s="788"/>
      <c r="G1481" s="788"/>
    </row>
    <row r="1482" spans="1:7">
      <c r="A1482" s="788"/>
      <c r="B1482" s="788"/>
      <c r="C1482" s="788"/>
      <c r="D1482" s="788"/>
      <c r="E1482" s="788"/>
      <c r="F1482" s="788"/>
      <c r="G1482" s="788"/>
    </row>
    <row r="1483" spans="1:7">
      <c r="A1483" s="788"/>
      <c r="B1483" s="788"/>
      <c r="C1483" s="788"/>
      <c r="D1483" s="788"/>
      <c r="E1483" s="788"/>
      <c r="F1483" s="788"/>
      <c r="G1483" s="788"/>
    </row>
    <row r="1484" spans="1:7">
      <c r="A1484" s="788"/>
      <c r="B1484" s="788"/>
      <c r="C1484" s="788"/>
      <c r="D1484" s="788"/>
      <c r="E1484" s="788"/>
      <c r="F1484" s="788"/>
      <c r="G1484" s="788"/>
    </row>
    <row r="1485" spans="1:7">
      <c r="A1485" s="788"/>
      <c r="B1485" s="788"/>
      <c r="C1485" s="788"/>
      <c r="D1485" s="788"/>
      <c r="E1485" s="788"/>
      <c r="F1485" s="788"/>
      <c r="G1485" s="788"/>
    </row>
    <row r="1486" spans="1:7">
      <c r="A1486" s="788"/>
      <c r="B1486" s="788"/>
      <c r="C1486" s="788"/>
      <c r="D1486" s="788"/>
      <c r="E1486" s="788"/>
      <c r="F1486" s="788"/>
      <c r="G1486" s="788"/>
    </row>
    <row r="1487" spans="1:7">
      <c r="A1487" s="788"/>
      <c r="B1487" s="788"/>
      <c r="C1487" s="788"/>
      <c r="D1487" s="788"/>
      <c r="E1487" s="788"/>
      <c r="F1487" s="788"/>
      <c r="G1487" s="788"/>
    </row>
    <row r="1488" spans="1:7">
      <c r="A1488" s="788"/>
      <c r="B1488" s="788"/>
      <c r="C1488" s="788"/>
      <c r="D1488" s="788"/>
      <c r="E1488" s="788"/>
      <c r="F1488" s="788"/>
      <c r="G1488" s="788"/>
    </row>
    <row r="1489" spans="1:7">
      <c r="A1489" s="788"/>
      <c r="B1489" s="788"/>
      <c r="C1489" s="788"/>
      <c r="D1489" s="788"/>
      <c r="E1489" s="788"/>
      <c r="F1489" s="788"/>
      <c r="G1489" s="788"/>
    </row>
    <row r="1490" spans="1:7">
      <c r="A1490" s="788"/>
      <c r="B1490" s="788"/>
      <c r="C1490" s="788"/>
      <c r="D1490" s="788"/>
      <c r="E1490" s="788"/>
      <c r="F1490" s="788"/>
      <c r="G1490" s="788"/>
    </row>
    <row r="1491" spans="1:7">
      <c r="A1491" s="788"/>
      <c r="B1491" s="788"/>
      <c r="C1491" s="788"/>
      <c r="D1491" s="788"/>
      <c r="E1491" s="788"/>
      <c r="F1491" s="788"/>
      <c r="G1491" s="788"/>
    </row>
    <row r="1492" spans="1:7">
      <c r="A1492" s="788"/>
      <c r="B1492" s="788"/>
      <c r="C1492" s="788"/>
      <c r="D1492" s="788"/>
      <c r="E1492" s="788"/>
      <c r="F1492" s="788"/>
      <c r="G1492" s="788"/>
    </row>
    <row r="1493" spans="1:7">
      <c r="A1493" s="788"/>
      <c r="B1493" s="788"/>
      <c r="C1493" s="788"/>
      <c r="D1493" s="788"/>
      <c r="E1493" s="788"/>
      <c r="F1493" s="788"/>
      <c r="G1493" s="788"/>
    </row>
    <row r="1494" spans="1:7">
      <c r="A1494" s="788"/>
      <c r="B1494" s="788"/>
      <c r="C1494" s="788"/>
      <c r="D1494" s="788"/>
      <c r="E1494" s="788"/>
      <c r="F1494" s="788"/>
      <c r="G1494" s="788"/>
    </row>
    <row r="1495" spans="1:7">
      <c r="A1495" s="788"/>
      <c r="B1495" s="788"/>
      <c r="C1495" s="788"/>
      <c r="D1495" s="788"/>
      <c r="E1495" s="788"/>
      <c r="F1495" s="788"/>
      <c r="G1495" s="788"/>
    </row>
    <row r="1496" spans="1:7">
      <c r="A1496" s="788"/>
      <c r="B1496" s="788"/>
      <c r="C1496" s="788"/>
      <c r="D1496" s="788"/>
      <c r="E1496" s="788"/>
      <c r="F1496" s="788"/>
      <c r="G1496" s="788"/>
    </row>
    <row r="1497" spans="1:7">
      <c r="A1497" s="788"/>
      <c r="B1497" s="788"/>
      <c r="C1497" s="788"/>
      <c r="D1497" s="788"/>
      <c r="E1497" s="788"/>
      <c r="F1497" s="788"/>
      <c r="G1497" s="788"/>
    </row>
    <row r="1498" spans="1:7">
      <c r="A1498" s="788"/>
      <c r="B1498" s="788"/>
      <c r="C1498" s="788"/>
      <c r="D1498" s="788"/>
      <c r="E1498" s="788"/>
      <c r="F1498" s="788"/>
      <c r="G1498" s="788"/>
    </row>
    <row r="1499" spans="1:7">
      <c r="A1499" s="788"/>
      <c r="B1499" s="788"/>
      <c r="C1499" s="788"/>
      <c r="D1499" s="788"/>
      <c r="E1499" s="788"/>
      <c r="F1499" s="788"/>
      <c r="G1499" s="788"/>
    </row>
    <row r="1500" spans="1:7">
      <c r="A1500" s="788"/>
      <c r="B1500" s="788"/>
      <c r="C1500" s="788"/>
      <c r="D1500" s="788"/>
      <c r="E1500" s="788"/>
      <c r="F1500" s="788"/>
      <c r="G1500" s="788"/>
    </row>
    <row r="1501" spans="1:7">
      <c r="A1501" s="788"/>
      <c r="B1501" s="788"/>
      <c r="C1501" s="788"/>
      <c r="D1501" s="788"/>
      <c r="E1501" s="788"/>
      <c r="F1501" s="788"/>
      <c r="G1501" s="788"/>
    </row>
    <row r="1502" spans="1:7">
      <c r="A1502" s="788"/>
      <c r="B1502" s="788"/>
      <c r="C1502" s="788"/>
      <c r="D1502" s="788"/>
      <c r="E1502" s="788"/>
      <c r="F1502" s="788"/>
      <c r="G1502" s="788"/>
    </row>
    <row r="1503" spans="1:7">
      <c r="A1503" s="788"/>
      <c r="B1503" s="788"/>
      <c r="C1503" s="788"/>
      <c r="D1503" s="788"/>
      <c r="E1503" s="788"/>
      <c r="F1503" s="788"/>
      <c r="G1503" s="788"/>
    </row>
    <row r="1504" spans="1:7">
      <c r="A1504" s="788"/>
      <c r="B1504" s="788"/>
      <c r="C1504" s="788"/>
      <c r="D1504" s="788"/>
      <c r="E1504" s="788"/>
      <c r="F1504" s="788"/>
      <c r="G1504" s="788"/>
    </row>
    <row r="1505" spans="1:7">
      <c r="A1505" s="788"/>
      <c r="B1505" s="788"/>
      <c r="C1505" s="788"/>
      <c r="D1505" s="788"/>
      <c r="E1505" s="788"/>
      <c r="F1505" s="788"/>
      <c r="G1505" s="788"/>
    </row>
    <row r="1506" spans="1:7">
      <c r="A1506" s="788"/>
      <c r="B1506" s="788"/>
      <c r="C1506" s="788"/>
      <c r="D1506" s="788"/>
      <c r="E1506" s="788"/>
      <c r="F1506" s="788"/>
      <c r="G1506" s="788"/>
    </row>
    <row r="1507" spans="1:7">
      <c r="A1507" s="788"/>
      <c r="B1507" s="788"/>
      <c r="C1507" s="788"/>
      <c r="D1507" s="788"/>
      <c r="E1507" s="788"/>
      <c r="F1507" s="788"/>
      <c r="G1507" s="788"/>
    </row>
    <row r="1508" spans="1:7">
      <c r="A1508" s="788"/>
      <c r="B1508" s="788"/>
      <c r="C1508" s="788"/>
      <c r="D1508" s="788"/>
      <c r="E1508" s="788"/>
      <c r="F1508" s="788"/>
      <c r="G1508" s="788"/>
    </row>
    <row r="1509" spans="1:7">
      <c r="A1509" s="788"/>
      <c r="B1509" s="788"/>
      <c r="C1509" s="788"/>
      <c r="D1509" s="788"/>
      <c r="E1509" s="788"/>
      <c r="F1509" s="788"/>
      <c r="G1509" s="788"/>
    </row>
    <row r="1510" spans="1:7">
      <c r="A1510" s="788"/>
      <c r="B1510" s="788"/>
      <c r="C1510" s="788"/>
      <c r="D1510" s="788"/>
      <c r="E1510" s="788"/>
      <c r="F1510" s="788"/>
      <c r="G1510" s="788"/>
    </row>
    <row r="1511" spans="1:7">
      <c r="A1511" s="788"/>
      <c r="B1511" s="788"/>
      <c r="C1511" s="788"/>
      <c r="D1511" s="788"/>
      <c r="E1511" s="788"/>
      <c r="F1511" s="788"/>
      <c r="G1511" s="788"/>
    </row>
    <row r="1512" spans="1:7">
      <c r="A1512" s="788"/>
      <c r="B1512" s="788"/>
      <c r="C1512" s="788"/>
      <c r="D1512" s="788"/>
      <c r="E1512" s="788"/>
      <c r="F1512" s="788"/>
      <c r="G1512" s="788"/>
    </row>
    <row r="1513" spans="1:7">
      <c r="A1513" s="788"/>
      <c r="B1513" s="788"/>
      <c r="C1513" s="788"/>
      <c r="D1513" s="788"/>
      <c r="E1513" s="788"/>
      <c r="F1513" s="788"/>
      <c r="G1513" s="788"/>
    </row>
    <row r="1514" spans="1:7">
      <c r="A1514" s="788"/>
      <c r="B1514" s="788"/>
      <c r="C1514" s="788"/>
      <c r="D1514" s="788"/>
      <c r="E1514" s="788"/>
      <c r="F1514" s="788"/>
      <c r="G1514" s="788"/>
    </row>
    <row r="1515" spans="1:7">
      <c r="A1515" s="788"/>
      <c r="B1515" s="788"/>
      <c r="C1515" s="788"/>
      <c r="D1515" s="788"/>
      <c r="E1515" s="788"/>
      <c r="F1515" s="788"/>
      <c r="G1515" s="788"/>
    </row>
    <row r="1516" spans="1:7">
      <c r="A1516" s="788"/>
      <c r="B1516" s="788"/>
      <c r="C1516" s="788"/>
      <c r="D1516" s="788"/>
      <c r="E1516" s="788"/>
      <c r="F1516" s="788"/>
      <c r="G1516" s="788"/>
    </row>
    <row r="1517" spans="1:7">
      <c r="A1517" s="788"/>
      <c r="B1517" s="788"/>
      <c r="C1517" s="788"/>
      <c r="D1517" s="788"/>
      <c r="E1517" s="788"/>
      <c r="F1517" s="788"/>
      <c r="G1517" s="788"/>
    </row>
    <row r="1518" spans="1:7">
      <c r="A1518" s="788"/>
      <c r="B1518" s="788"/>
      <c r="C1518" s="788"/>
      <c r="D1518" s="788"/>
      <c r="E1518" s="788"/>
      <c r="F1518" s="788"/>
      <c r="G1518" s="788"/>
    </row>
    <row r="1519" spans="1:7">
      <c r="A1519" s="788"/>
      <c r="B1519" s="788"/>
      <c r="C1519" s="788"/>
      <c r="D1519" s="788"/>
      <c r="E1519" s="788"/>
      <c r="F1519" s="788"/>
      <c r="G1519" s="788"/>
    </row>
    <row r="1520" spans="1:7"/>
    <row r="1521" spans="7:9"/>
    <row r="1522" spans="7:9"/>
    <row r="1523" spans="7:9">
      <c r="G1523" s="1831"/>
      <c r="H1523" s="1831"/>
      <c r="I1523" s="1831"/>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C0sxkTwbl4wN6IV0lzK03XDmk2s29BPTNgfgGVa6fbYTcdrdvlao1LYloQ9bAgDAdUSZqfR5OEDTYZ+A4qk3xQ==" saltValue="0XQahLYcGQvur1hxJ66qBA==" spinCount="100000" sheet="1" objects="1" scenarios="1"/>
  <mergeCells count="298">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xr:uid="{00000000-0004-0000-0300-000001000000}"/>
    <hyperlink ref="D431" r:id="rId2" xr:uid="{00000000-0004-0000-0300-000003000000}"/>
  </hyperlinks>
  <printOptions horizontalCentered="1"/>
  <pageMargins left="0.75" right="0.5" top="1" bottom="1" header="0.5" footer="0.5"/>
  <pageSetup scale="77" fitToHeight="20" orientation="portrait" r:id="rId3"/>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topLeftCell="B121" zoomScaleNormal="100" zoomScaleSheetLayoutView="80" workbookViewId="0">
      <selection activeCell="J132" sqref="J132"/>
    </sheetView>
  </sheetViews>
  <sheetFormatPr defaultColWidth="0" defaultRowHeight="0" customHeight="1" zeroHeight="1"/>
  <cols>
    <col min="1" max="36" width="2.42578125" style="12" customWidth="1"/>
    <col min="37" max="37" width="2.85546875" style="12" customWidth="1"/>
    <col min="38" max="38" width="2.42578125" style="12" customWidth="1"/>
    <col min="39" max="45" width="2.42578125" style="39" customWidth="1"/>
    <col min="46" max="51" width="3.7109375" style="39" hidden="1"/>
    <col min="52" max="76" width="3.7109375" style="12" hidden="1"/>
    <col min="77"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9"/>
      <c r="AN1" s="679"/>
      <c r="AO1" s="679"/>
      <c r="AP1" s="679"/>
      <c r="AQ1" s="679"/>
      <c r="AR1" s="679"/>
      <c r="AS1" s="1751">
        <v>4</v>
      </c>
      <c r="AT1" s="679"/>
      <c r="AU1" s="679"/>
      <c r="AV1" s="679"/>
      <c r="AW1" s="679"/>
      <c r="AX1" s="679"/>
      <c r="AY1" s="679"/>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9"/>
      <c r="AN2" s="679"/>
      <c r="AO2" s="679"/>
      <c r="AP2" s="679"/>
      <c r="AQ2" s="679"/>
      <c r="AR2" s="679"/>
      <c r="AS2" s="679"/>
      <c r="AT2" s="679"/>
      <c r="AU2" s="679"/>
      <c r="AV2" s="679"/>
      <c r="AW2" s="679"/>
      <c r="AX2" s="679"/>
      <c r="AY2" s="679"/>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9"/>
      <c r="AN3" s="679"/>
      <c r="AO3" s="679"/>
      <c r="AP3" s="679"/>
      <c r="AQ3" s="679"/>
      <c r="AR3" s="679"/>
      <c r="AS3" s="679"/>
      <c r="AT3" s="679"/>
      <c r="AU3" s="679"/>
      <c r="AV3" s="679"/>
      <c r="AW3" s="679"/>
      <c r="AX3" s="679"/>
      <c r="AY3" s="679"/>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9"/>
      <c r="AN6" s="679"/>
      <c r="AO6" s="679"/>
      <c r="AP6" s="679"/>
      <c r="AQ6" s="679"/>
      <c r="AR6" s="679"/>
      <c r="AS6" s="679"/>
      <c r="AT6" s="679"/>
      <c r="AU6" s="679"/>
      <c r="AV6" s="679"/>
      <c r="AW6" s="679"/>
      <c r="AX6" s="679"/>
      <c r="AY6" s="679"/>
    </row>
    <row r="7" spans="1:96" ht="12.75"/>
    <row r="8" spans="1:96" ht="18.75">
      <c r="A8" s="2366" t="s">
        <v>105</v>
      </c>
      <c r="B8" s="2366"/>
      <c r="C8" s="2366"/>
      <c r="D8" s="2366"/>
      <c r="E8" s="2366"/>
      <c r="F8" s="2366"/>
      <c r="G8" s="2366"/>
      <c r="H8" s="2366"/>
      <c r="I8" s="2366"/>
      <c r="J8" s="2366"/>
      <c r="K8" s="2366"/>
      <c r="L8" s="2366"/>
      <c r="M8" s="2366"/>
      <c r="N8" s="2366"/>
      <c r="O8" s="2366"/>
      <c r="P8" s="2366"/>
      <c r="Q8" s="2366"/>
      <c r="R8" s="2366"/>
      <c r="S8" s="2366"/>
      <c r="T8" s="2366"/>
      <c r="U8" s="2366"/>
      <c r="V8" s="2366"/>
      <c r="W8" s="2366"/>
      <c r="X8" s="2366"/>
      <c r="Y8" s="2366"/>
      <c r="Z8" s="2366"/>
      <c r="AA8" s="2366"/>
      <c r="AB8" s="2366"/>
      <c r="AC8" s="2366"/>
      <c r="AD8" s="2366"/>
      <c r="AE8" s="2366"/>
      <c r="AF8" s="2366"/>
      <c r="AG8" s="2366"/>
      <c r="AH8" s="2366"/>
      <c r="AI8" s="2366"/>
      <c r="AJ8" s="2366"/>
      <c r="AK8" s="2366"/>
      <c r="AL8" s="2366"/>
      <c r="AM8" s="1475"/>
      <c r="AN8" s="1475"/>
      <c r="AO8" s="1475"/>
      <c r="AP8" s="1475"/>
      <c r="AQ8" s="1475"/>
      <c r="AR8" s="1475"/>
      <c r="AS8" s="1475"/>
      <c r="AT8" s="1475"/>
      <c r="AU8" s="1475"/>
      <c r="AV8" s="1475"/>
      <c r="AW8" s="1475"/>
      <c r="AX8" s="1475"/>
      <c r="AY8" s="1475"/>
    </row>
    <row r="9" spans="1:96" s="717" customFormat="1" ht="12.75">
      <c r="A9" s="2046" t="s">
        <v>1941</v>
      </c>
      <c r="B9" s="2046"/>
      <c r="C9" s="2046"/>
      <c r="D9" s="2046"/>
      <c r="E9" s="2046"/>
      <c r="F9" s="2046"/>
      <c r="G9" s="2046"/>
      <c r="H9" s="2046"/>
      <c r="I9" s="2046"/>
      <c r="J9" s="2046"/>
      <c r="K9" s="2046"/>
      <c r="L9" s="2046"/>
      <c r="M9" s="2046"/>
      <c r="N9" s="2046"/>
      <c r="O9" s="2046"/>
      <c r="P9" s="2046"/>
      <c r="Q9" s="2046"/>
      <c r="R9" s="2046"/>
      <c r="S9" s="2046"/>
      <c r="T9" s="2046"/>
      <c r="U9" s="2046"/>
      <c r="V9" s="2046"/>
      <c r="W9" s="2046"/>
      <c r="X9" s="2046"/>
      <c r="Y9" s="2046"/>
      <c r="Z9" s="2046"/>
      <c r="AA9" s="2046"/>
      <c r="AB9" s="2046"/>
      <c r="AC9" s="2046"/>
      <c r="AD9" s="2046"/>
      <c r="AE9" s="2046"/>
      <c r="AF9" s="2046"/>
      <c r="AG9" s="2046"/>
      <c r="AH9" s="2046"/>
      <c r="AI9" s="2046"/>
      <c r="AJ9" s="2046"/>
      <c r="AK9" s="2046"/>
      <c r="AL9" s="2046"/>
      <c r="AM9" s="1459"/>
      <c r="AN9" s="1459"/>
      <c r="AO9" s="1459"/>
      <c r="AP9" s="1459"/>
      <c r="AQ9" s="1459"/>
      <c r="AR9" s="1459"/>
      <c r="AS9" s="1459"/>
      <c r="AT9" s="1459"/>
      <c r="AU9" s="1459"/>
      <c r="AV9" s="1459"/>
      <c r="AW9" s="1459"/>
      <c r="AX9" s="1459"/>
      <c r="AY9" s="1459"/>
      <c r="CR9" s="25"/>
    </row>
    <row r="10" spans="1:96" ht="15" customHeight="1">
      <c r="A10" s="2185" t="s">
        <v>2445</v>
      </c>
      <c r="B10" s="2185"/>
      <c r="C10" s="2185"/>
      <c r="D10" s="2185"/>
      <c r="E10" s="2185"/>
      <c r="F10" s="2185"/>
      <c r="G10" s="2185"/>
      <c r="H10" s="2185"/>
      <c r="I10" s="2185"/>
      <c r="J10" s="2185"/>
      <c r="K10" s="2185"/>
      <c r="L10" s="2185"/>
      <c r="M10" s="2185"/>
      <c r="N10" s="2185"/>
      <c r="O10" s="2185"/>
      <c r="P10" s="2185"/>
      <c r="Q10" s="2185"/>
      <c r="R10" s="2185"/>
      <c r="S10" s="2185"/>
      <c r="T10" s="2185"/>
      <c r="U10" s="2185"/>
      <c r="V10" s="2185"/>
      <c r="W10" s="2185"/>
      <c r="X10" s="2185"/>
      <c r="Y10" s="2185"/>
      <c r="Z10" s="2185"/>
      <c r="AA10" s="2185"/>
      <c r="AB10" s="2185"/>
      <c r="AC10" s="2185"/>
      <c r="AD10" s="2185"/>
      <c r="AE10" s="2185"/>
      <c r="AF10" s="2185"/>
      <c r="AG10" s="2185"/>
      <c r="AH10" s="2185"/>
      <c r="AI10" s="2185"/>
      <c r="AJ10" s="2185"/>
      <c r="AK10" s="2185"/>
      <c r="AL10" s="2185"/>
      <c r="AM10" s="20"/>
      <c r="AN10" s="20"/>
      <c r="AO10" s="20"/>
      <c r="AP10" s="20"/>
      <c r="AQ10" s="20"/>
      <c r="AR10" s="20"/>
      <c r="AS10" s="20"/>
      <c r="AT10" s="20"/>
      <c r="AU10" s="20"/>
      <c r="AV10" s="20"/>
      <c r="AW10" s="20"/>
      <c r="AX10" s="20"/>
      <c r="AY10" s="20"/>
    </row>
    <row r="11" spans="1:96" ht="15" customHeight="1">
      <c r="A11" s="2046" t="s">
        <v>1961</v>
      </c>
      <c r="B11" s="2046"/>
      <c r="C11" s="2046"/>
      <c r="D11" s="2046"/>
      <c r="E11" s="2046"/>
      <c r="F11" s="2046"/>
      <c r="G11" s="2046"/>
      <c r="H11" s="2046"/>
      <c r="I11" s="2046"/>
      <c r="J11" s="2046"/>
      <c r="K11" s="2046"/>
      <c r="L11" s="2046"/>
      <c r="M11" s="2046"/>
      <c r="N11" s="2046"/>
      <c r="O11" s="2046"/>
      <c r="P11" s="2046"/>
      <c r="Q11" s="2046"/>
      <c r="R11" s="2046"/>
      <c r="S11" s="2046"/>
      <c r="T11" s="2046"/>
      <c r="U11" s="2046"/>
      <c r="V11" s="2046"/>
      <c r="W11" s="2046"/>
      <c r="X11" s="2046"/>
      <c r="Y11" s="2046"/>
      <c r="Z11" s="2046"/>
      <c r="AA11" s="2046"/>
      <c r="AB11" s="2046"/>
      <c r="AC11" s="2046"/>
      <c r="AD11" s="2046"/>
      <c r="AE11" s="2046"/>
      <c r="AF11" s="2046"/>
      <c r="AG11" s="2046"/>
      <c r="AH11" s="2046"/>
      <c r="AI11" s="2046"/>
      <c r="AJ11" s="2046"/>
      <c r="AK11" s="2046"/>
      <c r="AL11" s="2046"/>
      <c r="AM11" s="1459"/>
      <c r="AN11" s="1459"/>
      <c r="AO11" s="1459"/>
      <c r="AP11" s="1459"/>
      <c r="AQ11" s="1459"/>
      <c r="AR11" s="1459"/>
      <c r="AS11" s="1459"/>
      <c r="AT11" s="1459"/>
      <c r="AU11" s="1459"/>
      <c r="AV11" s="1459"/>
      <c r="AW11" s="1459"/>
      <c r="AX11" s="1459"/>
      <c r="AY11" s="1459"/>
    </row>
    <row r="12" spans="1:96" ht="12.75">
      <c r="A12" s="2193" t="s">
        <v>2479</v>
      </c>
      <c r="B12" s="2194"/>
      <c r="C12" s="2194"/>
      <c r="D12" s="2194"/>
      <c r="E12" s="2194"/>
      <c r="F12" s="2194"/>
      <c r="G12" s="2194"/>
      <c r="H12" s="2194"/>
      <c r="I12" s="2194"/>
      <c r="J12" s="2194"/>
      <c r="K12" s="2194"/>
      <c r="L12" s="2194"/>
      <c r="M12" s="2194"/>
      <c r="N12" s="2194"/>
      <c r="O12" s="2194"/>
      <c r="P12" s="2194"/>
      <c r="Q12" s="2194"/>
      <c r="R12" s="2194"/>
      <c r="S12" s="2194"/>
      <c r="T12" s="2194"/>
      <c r="U12" s="2194"/>
      <c r="V12" s="2194"/>
      <c r="W12" s="2194"/>
      <c r="X12" s="2194"/>
      <c r="Y12" s="2194"/>
      <c r="Z12" s="2194"/>
      <c r="AA12" s="2194"/>
      <c r="AB12" s="2194"/>
      <c r="AC12" s="2194"/>
      <c r="AD12" s="2194"/>
      <c r="AE12" s="2194"/>
      <c r="AF12" s="2194"/>
      <c r="AG12" s="2194"/>
      <c r="AH12" s="2194"/>
      <c r="AI12" s="2194"/>
      <c r="AJ12" s="2194"/>
      <c r="AK12" s="2194"/>
      <c r="AL12" s="2194"/>
      <c r="AM12" s="1465"/>
      <c r="AN12" s="1465"/>
      <c r="AO12" s="1465"/>
      <c r="AP12" s="1465"/>
      <c r="AQ12" s="1465"/>
      <c r="AR12" s="1465"/>
      <c r="AS12" s="1465"/>
      <c r="AT12" s="1465"/>
      <c r="AU12" s="1465"/>
      <c r="AV12" s="1465"/>
      <c r="AW12" s="1465"/>
      <c r="AX12" s="1465"/>
      <c r="AY12" s="1465"/>
    </row>
    <row r="13" spans="1:96" ht="12.75">
      <c r="A13" s="1827" t="s">
        <v>1382</v>
      </c>
      <c r="B13" s="1827"/>
      <c r="C13" s="1827"/>
      <c r="D13" s="1827"/>
      <c r="E13" s="1827"/>
      <c r="F13" s="1827"/>
      <c r="G13" s="1827"/>
      <c r="H13" s="1827"/>
      <c r="I13" s="1827"/>
      <c r="J13" s="1827"/>
      <c r="K13" s="1827"/>
      <c r="L13" s="1827"/>
      <c r="M13" s="1827"/>
      <c r="N13" s="1827"/>
      <c r="O13" s="1827"/>
      <c r="P13" s="1827"/>
      <c r="Q13" s="1827"/>
      <c r="R13" s="1827"/>
      <c r="S13" s="1827"/>
      <c r="T13" s="1827"/>
      <c r="U13" s="1827"/>
      <c r="V13" s="1827"/>
      <c r="W13" s="1827"/>
      <c r="X13" s="1827"/>
      <c r="Y13" s="1827"/>
      <c r="Z13" s="1827"/>
      <c r="AA13" s="1827"/>
      <c r="AB13" s="1827"/>
      <c r="AC13" s="1827"/>
      <c r="AD13" s="1827"/>
      <c r="AE13" s="1827"/>
      <c r="AF13" s="1827"/>
      <c r="AG13" s="1827"/>
      <c r="AH13" s="1827"/>
      <c r="AI13" s="1827"/>
      <c r="AJ13" s="1827"/>
      <c r="AK13" s="1827"/>
      <c r="AL13" s="1827"/>
      <c r="AM13" s="1476"/>
      <c r="AN13" s="1476"/>
      <c r="AO13" s="1476"/>
      <c r="AP13" s="1476"/>
      <c r="AQ13" s="1476"/>
      <c r="AR13" s="1476"/>
      <c r="AS13" s="1476"/>
      <c r="AT13" s="1476"/>
      <c r="AU13" s="1476"/>
      <c r="AV13" s="1476"/>
      <c r="AW13" s="1476"/>
      <c r="AX13" s="1476"/>
      <c r="AY13" s="1476"/>
    </row>
    <row r="14" spans="1:96" ht="12.75" customHeight="1" thickBot="1">
      <c r="A14" s="1828"/>
      <c r="B14" s="1828"/>
      <c r="C14" s="1828"/>
      <c r="D14" s="1828"/>
      <c r="E14" s="1828"/>
      <c r="F14" s="1828"/>
      <c r="G14" s="1828"/>
      <c r="H14" s="1828"/>
      <c r="I14" s="1828"/>
      <c r="J14" s="1828"/>
      <c r="K14" s="1828"/>
      <c r="L14" s="1828"/>
      <c r="M14" s="1828"/>
      <c r="N14" s="1828"/>
      <c r="O14" s="1828"/>
      <c r="P14" s="1828"/>
      <c r="Q14" s="1828"/>
      <c r="R14" s="1828"/>
      <c r="S14" s="1828"/>
      <c r="T14" s="1828"/>
      <c r="U14" s="1828"/>
      <c r="V14" s="1828"/>
      <c r="W14" s="1828"/>
      <c r="X14" s="1828"/>
      <c r="Y14" s="1828"/>
      <c r="Z14" s="1828"/>
      <c r="AA14" s="1828"/>
      <c r="AB14" s="1828"/>
      <c r="AC14" s="1828"/>
      <c r="AD14" s="1828"/>
      <c r="AE14" s="1828"/>
      <c r="AF14" s="1828"/>
      <c r="AG14" s="1828"/>
      <c r="AH14" s="1828"/>
      <c r="AI14" s="1828"/>
      <c r="AJ14" s="1828"/>
      <c r="AK14" s="1828"/>
      <c r="AL14" s="1828"/>
      <c r="AM14" s="1476"/>
      <c r="AN14" s="1476"/>
      <c r="AO14" s="1476"/>
      <c r="AP14" s="1476"/>
      <c r="AQ14" s="1476"/>
      <c r="AR14" s="1476"/>
      <c r="AS14" s="1476"/>
      <c r="AT14" s="1476"/>
      <c r="AU14" s="1476"/>
      <c r="AV14" s="1476"/>
      <c r="AW14" s="1476"/>
      <c r="AX14" s="1476"/>
      <c r="AY14" s="1476"/>
    </row>
    <row r="15" spans="1:96" ht="12.75" customHeight="1" thickTop="1">
      <c r="A15" s="145"/>
      <c r="B15" s="145"/>
      <c r="C15" s="145"/>
      <c r="D15" s="145"/>
      <c r="E15" s="145"/>
      <c r="F15" s="145"/>
      <c r="G15" s="145"/>
      <c r="AC15" s="145"/>
      <c r="AD15" s="145"/>
      <c r="AE15" s="145"/>
      <c r="AF15" s="145"/>
      <c r="AG15" s="145"/>
      <c r="AH15" s="145"/>
      <c r="AI15" s="145"/>
      <c r="AJ15" s="145"/>
      <c r="AK15" s="145"/>
      <c r="AL15" s="145"/>
      <c r="AM15" s="1477"/>
      <c r="AN15" s="1477"/>
      <c r="AO15" s="1477"/>
      <c r="AP15" s="1477"/>
      <c r="AQ15" s="1477"/>
      <c r="AR15" s="1477"/>
      <c r="AS15" s="1477"/>
      <c r="AT15" s="1477"/>
      <c r="AU15" s="1477"/>
      <c r="AV15" s="1477"/>
      <c r="AW15" s="1477"/>
      <c r="AX15" s="1477"/>
      <c r="AY15" s="1477"/>
    </row>
    <row r="16" spans="1:96" ht="12.75" customHeight="1">
      <c r="A16" s="134" t="s">
        <v>1370</v>
      </c>
      <c r="C16" s="7"/>
      <c r="D16" s="7"/>
      <c r="E16" s="7"/>
      <c r="F16" s="7"/>
      <c r="G16" s="7"/>
      <c r="H16" s="2184" t="s">
        <v>2521</v>
      </c>
      <c r="I16" s="2181"/>
      <c r="J16" s="2181"/>
      <c r="K16" s="2181"/>
      <c r="L16" s="2181"/>
      <c r="M16" s="2181"/>
      <c r="N16" s="2181"/>
      <c r="O16" s="2181"/>
      <c r="P16" s="2181"/>
      <c r="Q16" s="2181"/>
      <c r="R16" s="2181"/>
      <c r="S16" s="2181"/>
      <c r="T16" s="2181"/>
      <c r="U16" s="2181"/>
      <c r="V16" s="2181"/>
      <c r="W16" s="2181"/>
      <c r="X16" s="2181"/>
      <c r="Y16" s="2181"/>
      <c r="Z16" s="2181"/>
      <c r="AA16" s="2181"/>
      <c r="AB16" s="2181"/>
      <c r="AC16" s="2181"/>
      <c r="AD16" s="2181"/>
      <c r="AE16" s="2181"/>
      <c r="AF16" s="2181"/>
      <c r="AG16" s="2181"/>
      <c r="AH16" s="2181"/>
      <c r="AI16" s="2181"/>
      <c r="AJ16" s="2181"/>
    </row>
    <row r="17" spans="1:96" ht="12.75" customHeight="1"/>
    <row r="18" spans="1:96" ht="12.75" customHeight="1">
      <c r="A18" s="134" t="s">
        <v>106</v>
      </c>
      <c r="C18" s="7"/>
      <c r="D18" s="7"/>
      <c r="E18" s="7"/>
      <c r="F18" s="7"/>
      <c r="G18" s="7"/>
      <c r="H18" s="1999" t="s">
        <v>2522</v>
      </c>
      <c r="I18" s="2160"/>
      <c r="J18" s="2160"/>
      <c r="K18" s="2160"/>
      <c r="L18" s="2160"/>
      <c r="M18" s="2160"/>
      <c r="N18" s="2160"/>
      <c r="O18" s="2160"/>
      <c r="P18" s="2160"/>
      <c r="Q18" s="2160"/>
      <c r="R18" s="2160"/>
      <c r="S18" s="2160"/>
      <c r="T18" s="2160"/>
      <c r="U18" s="2160"/>
      <c r="V18" s="2160"/>
      <c r="W18" s="2160"/>
      <c r="X18" s="2160"/>
      <c r="Y18" s="2160"/>
      <c r="Z18" s="2160"/>
      <c r="AA18" s="2160"/>
      <c r="AB18" s="2160"/>
      <c r="AC18" s="2160"/>
      <c r="AD18" s="2160"/>
      <c r="AE18" s="2160"/>
      <c r="AF18" s="2160"/>
      <c r="AG18" s="2160"/>
      <c r="AH18" s="2160"/>
      <c r="AI18" s="2160"/>
      <c r="AJ18" s="2160"/>
    </row>
    <row r="19" spans="1:96" ht="12.75" customHeight="1"/>
    <row r="20" spans="1:96" ht="14.25" customHeight="1">
      <c r="A20" s="2187" t="s">
        <v>935</v>
      </c>
      <c r="B20" s="2187"/>
      <c r="C20" s="2187"/>
      <c r="D20" s="2187"/>
      <c r="E20" s="2187"/>
      <c r="F20" s="2187"/>
      <c r="G20" s="2187"/>
      <c r="H20" s="2187"/>
      <c r="I20" s="2187"/>
      <c r="J20" s="2187"/>
      <c r="K20" s="2187"/>
      <c r="L20" s="2187"/>
      <c r="M20" s="2187"/>
      <c r="N20" s="2187"/>
      <c r="O20" s="2187"/>
      <c r="P20" s="2187"/>
      <c r="Q20" s="2187"/>
      <c r="R20" s="2187"/>
      <c r="S20" s="2187"/>
      <c r="T20" s="2187"/>
      <c r="U20" s="2187"/>
      <c r="V20" s="2187"/>
      <c r="W20" s="2187"/>
      <c r="X20" s="2187"/>
      <c r="Y20" s="2187"/>
      <c r="Z20" s="2187"/>
      <c r="AA20" s="2187"/>
      <c r="AB20" s="2187"/>
      <c r="AC20" s="2187"/>
      <c r="AD20" s="2187"/>
      <c r="AE20" s="2187"/>
      <c r="AF20" s="2187"/>
      <c r="AG20" s="2187"/>
      <c r="AH20" s="2187"/>
      <c r="AI20" s="2187"/>
      <c r="AJ20" s="2187"/>
      <c r="AK20" s="2187"/>
      <c r="AL20" s="2187"/>
      <c r="AM20" s="1478"/>
      <c r="AN20" s="1478"/>
      <c r="AO20" s="1478"/>
      <c r="AP20" s="1478"/>
      <c r="AQ20" s="1478"/>
      <c r="AR20" s="1478"/>
      <c r="AS20" s="1478"/>
      <c r="AT20" s="1478"/>
      <c r="AU20" s="1478"/>
      <c r="AV20" s="1478"/>
      <c r="AW20" s="1478"/>
      <c r="AX20" s="1478"/>
      <c r="AY20" s="1478"/>
    </row>
    <row r="21" spans="1:96" ht="12.75" customHeight="1">
      <c r="A21" s="2196" t="s">
        <v>1112</v>
      </c>
      <c r="B21" s="2196"/>
      <c r="C21" s="2196"/>
      <c r="D21" s="2196"/>
      <c r="E21" s="2196"/>
      <c r="F21" s="2196"/>
      <c r="G21" s="2196"/>
      <c r="H21" s="2196"/>
      <c r="I21" s="2196"/>
      <c r="J21" s="2196"/>
      <c r="K21" s="2196"/>
      <c r="L21" s="2196"/>
      <c r="M21" s="2196"/>
      <c r="N21" s="2196"/>
      <c r="O21" s="2196"/>
      <c r="P21" s="2196"/>
      <c r="Q21" s="2196"/>
      <c r="R21" s="2196"/>
      <c r="S21" s="2196"/>
      <c r="T21" s="2196"/>
      <c r="U21" s="2196"/>
      <c r="V21" s="2196"/>
      <c r="W21" s="2196"/>
      <c r="X21" s="2196"/>
      <c r="Y21" s="2196"/>
      <c r="Z21" s="2196"/>
      <c r="AA21" s="2196"/>
      <c r="AB21" s="2196"/>
      <c r="AC21" s="2196"/>
      <c r="AD21" s="2196"/>
      <c r="AE21" s="2196"/>
      <c r="AF21" s="2196"/>
      <c r="AG21" s="2196"/>
      <c r="AH21" s="2196"/>
      <c r="AI21" s="2196"/>
      <c r="AJ21" s="2196"/>
      <c r="AK21" s="2196"/>
      <c r="AL21" s="2196"/>
      <c r="AM21" s="1479"/>
      <c r="AN21" s="1479"/>
      <c r="AO21" s="1479"/>
      <c r="AP21" s="1479"/>
      <c r="AQ21" s="1479"/>
      <c r="AR21" s="1479"/>
      <c r="AS21" s="1479"/>
      <c r="AT21" s="1479"/>
      <c r="AU21" s="1479"/>
      <c r="AV21" s="1479"/>
      <c r="AW21" s="1479"/>
      <c r="AX21" s="1479"/>
      <c r="AY21" s="1479"/>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1373</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80"/>
      <c r="AN23" s="1480"/>
      <c r="AO23" s="1480"/>
      <c r="AP23" s="1480"/>
      <c r="AQ23" s="1480"/>
      <c r="AR23" s="1480"/>
      <c r="AS23" s="1480"/>
      <c r="AT23" s="1480"/>
      <c r="AU23" s="1480"/>
      <c r="AV23" s="1480"/>
      <c r="AW23" s="1480"/>
      <c r="AX23" s="1480"/>
      <c r="AY23" s="1480"/>
      <c r="AZ23" s="28"/>
    </row>
    <row r="24" spans="1:96" ht="12.75" customHeight="1">
      <c r="A24" s="173" t="s">
        <v>1067</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80"/>
      <c r="AN24" s="1480"/>
      <c r="AO24" s="1480"/>
      <c r="AP24" s="1480"/>
      <c r="AQ24" s="1480"/>
      <c r="AR24" s="1480"/>
      <c r="AS24" s="1480"/>
      <c r="AT24" s="1480"/>
      <c r="AU24" s="1480"/>
      <c r="AV24" s="1480"/>
      <c r="AW24" s="1480"/>
      <c r="AX24" s="1480"/>
      <c r="AY24" s="1480"/>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195">
        <f>'Basis &amp; Credits'!AB56</f>
        <v>3579292</v>
      </c>
      <c r="N26" s="2195"/>
      <c r="O26" s="2195"/>
      <c r="P26" s="2195"/>
      <c r="Q26" s="2195"/>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03">
        <f>'Basis &amp; Credits'!AB77</f>
        <v>0</v>
      </c>
      <c r="N27" s="2103"/>
      <c r="O27" s="2103"/>
      <c r="P27" s="2103"/>
      <c r="Q27" s="2103"/>
      <c r="R27" s="58" t="s">
        <v>1493</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9"/>
    </row>
    <row r="33" spans="1:96" s="39" customFormat="1" ht="12.75" customHeight="1">
      <c r="A33" s="896" t="s">
        <v>1505</v>
      </c>
      <c r="C33" s="896"/>
      <c r="D33" s="896"/>
      <c r="E33" s="896"/>
      <c r="F33" s="896"/>
      <c r="G33" s="896"/>
      <c r="H33" s="896"/>
      <c r="I33" s="896"/>
      <c r="J33" s="896"/>
      <c r="K33" s="896"/>
      <c r="L33" s="896"/>
      <c r="M33" s="896"/>
      <c r="N33" s="896"/>
      <c r="O33" s="1995" t="s">
        <v>706</v>
      </c>
      <c r="P33" s="1995"/>
      <c r="Q33" s="896" t="s">
        <v>1506</v>
      </c>
      <c r="S33" s="896"/>
      <c r="T33" s="896"/>
      <c r="U33" s="896"/>
      <c r="V33" s="896"/>
      <c r="W33" s="896"/>
      <c r="X33" s="896"/>
      <c r="Y33" s="896"/>
      <c r="Z33" s="896"/>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9"/>
    </row>
    <row r="34" spans="1:96" s="39" customFormat="1" ht="12.75" customHeight="1">
      <c r="A34" s="239" t="s">
        <v>1508</v>
      </c>
      <c r="C34" s="896"/>
      <c r="D34" s="896"/>
      <c r="E34" s="896"/>
      <c r="F34" s="896"/>
      <c r="G34" s="896"/>
      <c r="H34" s="896"/>
      <c r="I34" s="896"/>
      <c r="J34" s="896"/>
      <c r="K34" s="896"/>
      <c r="L34" s="896"/>
      <c r="M34" s="896"/>
      <c r="N34" s="896"/>
      <c r="O34" s="896"/>
      <c r="P34" s="896"/>
      <c r="Q34" s="896"/>
      <c r="R34" s="896"/>
      <c r="S34" s="896"/>
      <c r="T34" s="896"/>
      <c r="U34" s="896"/>
      <c r="V34" s="896"/>
      <c r="W34" s="896"/>
      <c r="X34" s="896"/>
      <c r="Y34" s="896"/>
      <c r="Z34" s="896"/>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9"/>
    </row>
    <row r="35" spans="1:96" s="39" customFormat="1" ht="12.75" customHeight="1">
      <c r="A35" s="239" t="s">
        <v>1507</v>
      </c>
      <c r="C35" s="896"/>
      <c r="D35" s="896"/>
      <c r="E35" s="896"/>
      <c r="F35" s="896"/>
      <c r="G35" s="896"/>
      <c r="H35" s="896"/>
      <c r="I35" s="896"/>
      <c r="J35" s="896"/>
      <c r="K35" s="896"/>
      <c r="L35" s="896"/>
      <c r="M35" s="896"/>
      <c r="N35" s="896"/>
      <c r="O35" s="896"/>
      <c r="P35" s="896"/>
      <c r="Q35" s="896"/>
      <c r="R35" s="896"/>
      <c r="S35" s="896"/>
      <c r="T35" s="896"/>
      <c r="U35" s="896"/>
      <c r="V35" s="896"/>
      <c r="W35" s="896"/>
      <c r="X35" s="896"/>
      <c r="Y35" s="896"/>
      <c r="Z35" s="896"/>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9"/>
    </row>
    <row r="36" spans="1:96" ht="12.75" customHeight="1">
      <c r="A36" s="897" t="s">
        <v>1509</v>
      </c>
      <c r="B36" s="39"/>
      <c r="C36" s="896"/>
      <c r="D36" s="896"/>
      <c r="E36" s="896"/>
      <c r="F36" s="896"/>
      <c r="G36" s="896"/>
      <c r="H36" s="896"/>
      <c r="I36" s="896"/>
      <c r="J36" s="896"/>
      <c r="K36" s="896"/>
      <c r="L36" s="896"/>
      <c r="M36" s="896"/>
      <c r="N36" s="896"/>
      <c r="O36" s="896"/>
      <c r="P36" s="896"/>
      <c r="Q36" s="896"/>
      <c r="R36" s="896"/>
      <c r="S36" s="896"/>
      <c r="T36" s="896"/>
      <c r="U36" s="896"/>
      <c r="V36" s="896"/>
      <c r="W36" s="896"/>
      <c r="X36" s="896"/>
      <c r="Y36" s="896"/>
      <c r="Z36" s="896"/>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1510</v>
      </c>
      <c r="AZ37" s="31"/>
    </row>
    <row r="38" spans="1:96" ht="12.75" customHeight="1">
      <c r="A38" s="58" t="s">
        <v>1511</v>
      </c>
      <c r="AZ38" s="31"/>
    </row>
    <row r="39" spans="1:96" ht="12.75" customHeight="1">
      <c r="AZ39" s="31"/>
    </row>
    <row r="40" spans="1:96" ht="12.75" customHeight="1">
      <c r="A40" s="896" t="s">
        <v>1537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6" t="s">
        <v>1538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6" t="s">
        <v>1539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60"/>
      <c r="AN42" s="1460"/>
      <c r="AO42" s="1460"/>
      <c r="AP42" s="1460"/>
      <c r="AQ42" s="1460"/>
      <c r="AR42" s="1460"/>
      <c r="AS42" s="1460"/>
      <c r="AT42" s="1460"/>
      <c r="AU42" s="1460"/>
      <c r="AV42" s="1460"/>
      <c r="AW42" s="1460"/>
      <c r="AX42" s="1460"/>
      <c r="AY42" s="1460"/>
      <c r="AZ42" s="31"/>
    </row>
    <row r="43" spans="1:96" ht="12.75" customHeight="1">
      <c r="A43" s="906" t="s">
        <v>1540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7" t="s">
        <v>1541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7" t="s">
        <v>1542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7" t="s">
        <v>1543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8" t="s">
        <v>1544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5" t="s">
        <v>1545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5" t="s">
        <v>1546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5" t="s">
        <v>1547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5" t="s">
        <v>1548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9"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60"/>
      <c r="AN55" s="1460"/>
      <c r="AO55" s="1460"/>
      <c r="AP55" s="1460"/>
      <c r="AQ55" s="1460"/>
      <c r="AR55" s="1460"/>
      <c r="AS55" s="1460"/>
      <c r="AT55" s="1460"/>
      <c r="AU55" s="1460"/>
      <c r="AV55" s="1460"/>
      <c r="AW55" s="1460"/>
      <c r="AX55" s="1460"/>
      <c r="AY55" s="1460"/>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60"/>
      <c r="AN56" s="1460"/>
      <c r="AO56" s="1460"/>
      <c r="AP56" s="1460"/>
      <c r="AQ56" s="1460"/>
      <c r="AR56" s="1460"/>
      <c r="AS56" s="1460"/>
      <c r="AT56" s="1460"/>
      <c r="AU56" s="1460"/>
      <c r="AV56" s="1460"/>
      <c r="AW56" s="1460"/>
      <c r="AX56" s="1460"/>
      <c r="AY56" s="1460"/>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60"/>
      <c r="AN57" s="1460"/>
      <c r="AO57" s="1460"/>
      <c r="AP57" s="1460"/>
      <c r="AQ57" s="1460"/>
      <c r="AR57" s="1460"/>
      <c r="AS57" s="1460"/>
      <c r="AT57" s="1460"/>
      <c r="AU57" s="1460"/>
      <c r="AV57" s="1460"/>
      <c r="AW57" s="1460"/>
      <c r="AX57" s="1460"/>
      <c r="AY57" s="1460"/>
      <c r="AZ57" s="32"/>
    </row>
    <row r="58" spans="1:52" ht="12.75">
      <c r="A58" s="138" t="s">
        <v>1070</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60"/>
      <c r="AN58" s="1460"/>
      <c r="AO58" s="1460"/>
      <c r="AP58" s="1460"/>
      <c r="AQ58" s="1460"/>
      <c r="AR58" s="1460"/>
      <c r="AS58" s="1460"/>
      <c r="AT58" s="1460"/>
      <c r="AU58" s="1460"/>
      <c r="AV58" s="1460"/>
      <c r="AW58" s="1460"/>
      <c r="AX58" s="1460"/>
      <c r="AY58" s="1460"/>
      <c r="AZ58" s="32"/>
    </row>
    <row r="59" spans="1:52" ht="12.75">
      <c r="A59" s="175" t="s">
        <v>1071</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1072</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1073</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1074</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1075</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81"/>
      <c r="AN65" s="1481"/>
      <c r="AO65" s="1481"/>
      <c r="AP65" s="1481"/>
      <c r="AQ65" s="1481"/>
      <c r="AR65" s="1481"/>
      <c r="AS65" s="1481"/>
      <c r="AT65" s="1481"/>
      <c r="AU65" s="1481"/>
      <c r="AV65" s="1481"/>
      <c r="AW65" s="1481"/>
      <c r="AX65" s="1481"/>
      <c r="AY65" s="1481"/>
      <c r="AZ65" s="31"/>
    </row>
    <row r="66" spans="1:52" ht="12.75">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81"/>
      <c r="AN66" s="1481"/>
      <c r="AO66" s="1481"/>
      <c r="AP66" s="1481"/>
      <c r="AQ66" s="1481"/>
      <c r="AR66" s="1481"/>
      <c r="AS66" s="1481"/>
      <c r="AT66" s="1481"/>
      <c r="AU66" s="1481"/>
      <c r="AV66" s="1481"/>
      <c r="AW66" s="1481"/>
      <c r="AX66" s="1481"/>
      <c r="AY66" s="1481"/>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60"/>
      <c r="AN67" s="1460"/>
      <c r="AO67" s="1460"/>
      <c r="AP67" s="1460"/>
      <c r="AQ67" s="1460"/>
      <c r="AR67" s="1460"/>
      <c r="AS67" s="1460"/>
      <c r="AT67" s="1460"/>
      <c r="AU67" s="1460"/>
      <c r="AV67" s="1460"/>
      <c r="AW67" s="1460"/>
      <c r="AX67" s="1460"/>
      <c r="AY67" s="1460"/>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60"/>
      <c r="AN68" s="1460"/>
      <c r="AO68" s="1460"/>
      <c r="AP68" s="1460"/>
      <c r="AQ68" s="1460"/>
      <c r="AR68" s="1460"/>
      <c r="AS68" s="1460"/>
      <c r="AT68" s="1460"/>
      <c r="AU68" s="1460"/>
      <c r="AV68" s="1460"/>
      <c r="AW68" s="1460"/>
      <c r="AX68" s="1460"/>
      <c r="AY68" s="1460"/>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60"/>
      <c r="AN69" s="1460"/>
      <c r="AO69" s="1460"/>
      <c r="AP69" s="1460"/>
      <c r="AQ69" s="1460"/>
      <c r="AR69" s="1460"/>
      <c r="AS69" s="1460"/>
      <c r="AT69" s="1460"/>
      <c r="AU69" s="1460"/>
      <c r="AV69" s="1460"/>
      <c r="AW69" s="1460"/>
      <c r="AX69" s="1460"/>
      <c r="AY69" s="146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1116</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1077</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1076</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1069</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1068</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82"/>
      <c r="AN89" s="1482"/>
      <c r="AO89" s="1482"/>
      <c r="AP89" s="1482"/>
      <c r="AQ89" s="1482"/>
      <c r="AR89" s="1482"/>
      <c r="AS89" s="1482"/>
      <c r="AT89" s="1482"/>
      <c r="AU89" s="1482"/>
      <c r="AV89" s="1482"/>
      <c r="AW89" s="1482"/>
      <c r="AX89" s="1482"/>
      <c r="AY89" s="1482"/>
      <c r="AZ89" s="279"/>
      <c r="CR89" s="679"/>
    </row>
    <row r="90" spans="1:96" s="39" customFormat="1" ht="12.75">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82"/>
      <c r="AN90" s="1482"/>
      <c r="AO90" s="1482"/>
      <c r="AP90" s="1482"/>
      <c r="AQ90" s="1482"/>
      <c r="AR90" s="1482"/>
      <c r="AS90" s="1482"/>
      <c r="AT90" s="1482"/>
      <c r="AU90" s="1482"/>
      <c r="AV90" s="1482"/>
      <c r="AW90" s="1482"/>
      <c r="AX90" s="1482"/>
      <c r="AY90" s="1482"/>
      <c r="AZ90" s="279"/>
      <c r="CR90" s="679"/>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82"/>
      <c r="AN91" s="1482"/>
      <c r="AO91" s="1482"/>
      <c r="AP91" s="1482"/>
      <c r="AQ91" s="1482"/>
      <c r="AR91" s="1482"/>
      <c r="AS91" s="1482"/>
      <c r="AT91" s="1482"/>
      <c r="AU91" s="1482"/>
      <c r="AV91" s="1482"/>
      <c r="AW91" s="1482"/>
      <c r="AX91" s="1482"/>
      <c r="AY91" s="1482"/>
      <c r="AZ91" s="279"/>
      <c r="CR91" s="679"/>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9"/>
    </row>
    <row r="93" spans="1:96" s="39" customFormat="1" ht="12.75">
      <c r="A93" s="206" t="s">
        <v>1080</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9"/>
    </row>
    <row r="94" spans="1:96" s="39" customFormat="1" ht="12.75">
      <c r="A94" s="173" t="s">
        <v>1079</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9"/>
    </row>
    <row r="95" spans="1:96" s="39" customFormat="1" ht="12.75">
      <c r="A95" s="138" t="s">
        <v>1078</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9"/>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9"/>
    </row>
    <row r="97" spans="1:96" s="39" customFormat="1" ht="12.75">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9"/>
    </row>
    <row r="98" spans="1:96" s="39" customFormat="1" ht="12.75">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9"/>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9"/>
    </row>
    <row r="100" spans="1:96" s="39" customFormat="1" ht="12.75">
      <c r="A100" s="878" t="s">
        <v>1458</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9"/>
    </row>
    <row r="101" spans="1:96" s="39" customFormat="1" ht="12.75">
      <c r="A101" s="39" t="s">
        <v>1459</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9"/>
    </row>
    <row r="102" spans="1:96" s="39" customFormat="1" ht="12.75">
      <c r="A102" s="679" t="s">
        <v>1460</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9"/>
    </row>
    <row r="103" spans="1:96" ht="12.75">
      <c r="A103" s="879" t="s">
        <v>1461</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1462</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79" t="s">
        <v>1463</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79" t="s">
        <v>1464</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79" t="s">
        <v>1465</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79" t="s">
        <v>1466</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0" t="s">
        <v>1125</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1126</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9"/>
    </row>
    <row r="112" spans="1:96" ht="12.75">
      <c r="A112" s="451" t="s">
        <v>1128</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1127</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813</v>
      </c>
      <c r="B117" s="35"/>
      <c r="C117" s="35"/>
    </row>
    <row r="118" spans="1:96" ht="12.75"/>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188">
        <v>14</v>
      </c>
      <c r="H122" s="2188"/>
      <c r="I122" s="239" t="s">
        <v>187</v>
      </c>
      <c r="L122" s="2188" t="s">
        <v>2632</v>
      </c>
      <c r="M122" s="2188"/>
      <c r="N122" s="2188"/>
      <c r="O122" s="1965" t="s">
        <v>2633</v>
      </c>
      <c r="P122" s="1965"/>
      <c r="Q122" s="1965"/>
      <c r="R122" s="1965"/>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9"/>
    </row>
    <row r="124" spans="1:96" ht="12.75">
      <c r="A124" s="58"/>
      <c r="B124" s="58"/>
      <c r="C124" s="2161" t="s">
        <v>2536</v>
      </c>
      <c r="D124" s="2161"/>
      <c r="E124" s="2161"/>
      <c r="F124" s="2161"/>
      <c r="G124" s="2161"/>
      <c r="H124" s="2161"/>
      <c r="I124" s="2161"/>
      <c r="J124" s="2161"/>
      <c r="K124" s="2161"/>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663</v>
      </c>
      <c r="Y126" s="2188"/>
      <c r="Z126" s="2188"/>
      <c r="AA126" s="2188"/>
      <c r="AB126" s="2188"/>
      <c r="AC126" s="2188"/>
      <c r="AD126" s="2188"/>
      <c r="AE126" s="2188"/>
      <c r="AF126" s="2188"/>
      <c r="AG126" s="2188"/>
      <c r="AH126" s="2188"/>
      <c r="AI126" s="2188"/>
      <c r="AJ126" s="2188"/>
      <c r="AK126" s="2188"/>
    </row>
    <row r="127" spans="1:96" ht="12.7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5"/>
      <c r="B128" s="25"/>
      <c r="R128" s="25"/>
      <c r="S128" s="25"/>
      <c r="T128" s="25"/>
      <c r="U128" s="25"/>
      <c r="V128" s="25"/>
      <c r="W128" s="25"/>
      <c r="X128" s="58"/>
      <c r="AL128" s="695"/>
      <c r="AM128" s="1483"/>
      <c r="AN128" s="1483"/>
      <c r="AO128" s="1483"/>
      <c r="AP128" s="1483"/>
      <c r="AQ128" s="1483"/>
      <c r="AR128" s="1483"/>
      <c r="AS128" s="1483"/>
      <c r="AT128" s="1483"/>
      <c r="AU128" s="1483"/>
      <c r="AV128" s="1483"/>
      <c r="AW128" s="1483"/>
      <c r="AX128" s="1483"/>
      <c r="AY128" s="1483"/>
    </row>
    <row r="129" spans="1:96" ht="12.75">
      <c r="A129" s="695"/>
      <c r="B129" s="150"/>
      <c r="R129" s="265"/>
      <c r="S129" s="265"/>
      <c r="T129" s="265"/>
      <c r="U129" s="265"/>
      <c r="V129" s="265"/>
      <c r="W129" s="265"/>
      <c r="X129" s="58"/>
      <c r="Y129" s="2188" t="s">
        <v>2538</v>
      </c>
      <c r="Z129" s="2188"/>
      <c r="AA129" s="2188"/>
      <c r="AB129" s="2188"/>
      <c r="AC129" s="2188"/>
      <c r="AD129" s="2188"/>
      <c r="AE129" s="2188"/>
      <c r="AF129" s="2188"/>
      <c r="AG129" s="2188"/>
      <c r="AH129" s="2188"/>
      <c r="AI129" s="2188"/>
      <c r="AJ129" s="2188"/>
      <c r="AK129" s="2188"/>
      <c r="AL129" s="695"/>
      <c r="AM129" s="1483"/>
      <c r="AN129" s="1483"/>
      <c r="AO129" s="1483"/>
      <c r="AP129" s="1483"/>
      <c r="AQ129" s="1483"/>
      <c r="AR129" s="1483"/>
      <c r="AS129" s="1483"/>
      <c r="AT129" s="1483"/>
      <c r="AU129" s="1483"/>
      <c r="AV129" s="1483"/>
      <c r="AW129" s="1483"/>
      <c r="AX129" s="1483"/>
      <c r="AY129" s="1483"/>
    </row>
    <row r="130" spans="1:96" ht="12.7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5"/>
      <c r="G132" s="895"/>
      <c r="H132" s="895"/>
      <c r="I132" s="895"/>
      <c r="J132" s="895"/>
      <c r="K132" s="895"/>
      <c r="L132" s="895"/>
      <c r="M132" s="895"/>
      <c r="N132" s="177"/>
      <c r="O132" s="25"/>
      <c r="P132" s="177"/>
      <c r="Q132" s="177"/>
      <c r="R132" s="25"/>
      <c r="S132" s="25"/>
      <c r="T132" s="25"/>
      <c r="U132" s="177"/>
      <c r="V132" s="177"/>
      <c r="W132" s="177"/>
      <c r="X132" s="177"/>
      <c r="Y132" s="2198" t="s">
        <v>2631</v>
      </c>
      <c r="Z132" s="2198"/>
      <c r="AA132" s="2198"/>
      <c r="AB132" s="2198"/>
      <c r="AC132" s="2198"/>
      <c r="AD132" s="2198"/>
      <c r="AE132" s="2198"/>
      <c r="AF132" s="2198"/>
      <c r="AG132" s="2198"/>
      <c r="AH132" s="2198"/>
      <c r="AI132" s="2198"/>
      <c r="AJ132" s="2198"/>
      <c r="AK132" s="2198"/>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7"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7"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7"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7"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7"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7"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5"/>
      <c r="U139" s="885"/>
      <c r="V139" s="885"/>
      <c r="W139" s="885"/>
      <c r="X139" s="885"/>
      <c r="Y139" s="885"/>
      <c r="Z139" s="885"/>
      <c r="AA139" s="885"/>
      <c r="AB139" s="885"/>
      <c r="AC139" s="885"/>
      <c r="AD139" s="885"/>
      <c r="AE139" s="885"/>
      <c r="AF139" s="885"/>
      <c r="AG139" s="885"/>
      <c r="AH139" s="885"/>
      <c r="AI139" s="885"/>
      <c r="AJ139" s="885"/>
      <c r="AK139" s="177"/>
      <c r="AL139" s="177"/>
      <c r="AM139" s="240"/>
      <c r="AN139" s="240"/>
      <c r="AO139" s="240"/>
      <c r="AP139" s="240"/>
      <c r="AQ139" s="240"/>
      <c r="AR139" s="240"/>
      <c r="AS139" s="240"/>
      <c r="AT139" s="240"/>
      <c r="AU139" s="240"/>
      <c r="AV139" s="240"/>
      <c r="AW139" s="240"/>
      <c r="AX139" s="240"/>
      <c r="AY139" s="240"/>
      <c r="CR139" s="25"/>
    </row>
    <row r="140" spans="1:96" s="717" customFormat="1" ht="12.75" customHeight="1">
      <c r="A140" s="177"/>
      <c r="B140" s="886"/>
      <c r="C140" s="885"/>
      <c r="D140" s="885"/>
      <c r="E140" s="885"/>
      <c r="F140" s="885"/>
      <c r="G140" s="885"/>
      <c r="H140" s="885"/>
      <c r="I140" s="885"/>
      <c r="J140" s="885"/>
      <c r="K140" s="885"/>
      <c r="L140" s="885"/>
      <c r="M140" s="885"/>
      <c r="N140" s="885"/>
      <c r="O140" s="885"/>
      <c r="P140" s="885"/>
      <c r="Q140" s="885"/>
      <c r="R140" s="885"/>
      <c r="S140" s="885"/>
      <c r="T140" s="885"/>
      <c r="U140" s="885"/>
      <c r="V140" s="885"/>
      <c r="W140" s="885"/>
      <c r="X140" s="885"/>
      <c r="Y140" s="885"/>
      <c r="Z140" s="885"/>
      <c r="AA140" s="885"/>
      <c r="AB140" s="885"/>
      <c r="AC140" s="885"/>
      <c r="AD140" s="885"/>
      <c r="AE140" s="885"/>
      <c r="AF140" s="885"/>
      <c r="AG140" s="885"/>
      <c r="AH140" s="885"/>
      <c r="AI140" s="885"/>
      <c r="AJ140" s="885"/>
      <c r="AK140" s="177"/>
      <c r="AL140" s="177"/>
      <c r="AM140" s="240"/>
      <c r="AN140" s="240"/>
      <c r="AO140" s="240"/>
      <c r="AP140" s="240"/>
      <c r="AQ140" s="240"/>
      <c r="AR140" s="240"/>
      <c r="AS140" s="240"/>
      <c r="AT140" s="240"/>
      <c r="AU140" s="240"/>
      <c r="AV140" s="240"/>
      <c r="AW140" s="240"/>
      <c r="AX140" s="240"/>
      <c r="AY140" s="240"/>
      <c r="CR140" s="25"/>
    </row>
    <row r="141" spans="1:96" s="717" customFormat="1" ht="12.75" customHeight="1">
      <c r="A141" s="177"/>
      <c r="B141" s="886"/>
      <c r="C141" s="885"/>
      <c r="D141" s="885"/>
      <c r="E141" s="885"/>
      <c r="F141" s="885"/>
      <c r="G141" s="885"/>
      <c r="H141" s="885"/>
      <c r="I141" s="885"/>
      <c r="J141" s="885"/>
      <c r="K141" s="885"/>
      <c r="L141" s="885"/>
      <c r="M141" s="885"/>
      <c r="N141" s="885"/>
      <c r="O141" s="885"/>
      <c r="P141" s="885"/>
      <c r="Q141" s="885"/>
      <c r="R141" s="885"/>
      <c r="S141" s="885"/>
      <c r="T141" s="885"/>
      <c r="U141" s="885"/>
      <c r="V141" s="885"/>
      <c r="W141" s="885"/>
      <c r="X141" s="885"/>
      <c r="Y141" s="885"/>
      <c r="Z141" s="885"/>
      <c r="AA141" s="885"/>
      <c r="AB141" s="885"/>
      <c r="AC141" s="885"/>
      <c r="AD141" s="885"/>
      <c r="AE141" s="885"/>
      <c r="AF141" s="885"/>
      <c r="AG141" s="885"/>
      <c r="AH141" s="885"/>
      <c r="AI141" s="885"/>
      <c r="AJ141" s="885"/>
      <c r="AK141" s="177"/>
      <c r="AL141" s="177"/>
      <c r="AM141" s="240"/>
      <c r="AN141" s="240"/>
      <c r="AO141" s="240"/>
      <c r="AP141" s="240"/>
      <c r="AQ141" s="240"/>
      <c r="AR141" s="240"/>
      <c r="AS141" s="240"/>
      <c r="AT141" s="240"/>
      <c r="AU141" s="240"/>
      <c r="AV141" s="240"/>
      <c r="AW141" s="240"/>
      <c r="AX141" s="240"/>
      <c r="AY141" s="240"/>
      <c r="CR141" s="25"/>
    </row>
    <row r="142" spans="1:96" s="717" customFormat="1" ht="12.75" customHeight="1">
      <c r="A142" s="177"/>
      <c r="B142" s="886"/>
      <c r="C142" s="887"/>
      <c r="D142" s="887"/>
      <c r="E142" s="887"/>
      <c r="F142" s="887"/>
      <c r="G142" s="887"/>
      <c r="H142" s="887"/>
      <c r="I142" s="887"/>
      <c r="J142" s="887"/>
      <c r="K142" s="887"/>
      <c r="L142" s="887"/>
      <c r="M142" s="887"/>
      <c r="N142" s="887"/>
      <c r="O142" s="887"/>
      <c r="P142" s="887"/>
      <c r="Q142" s="887"/>
      <c r="R142" s="887"/>
      <c r="S142" s="887"/>
      <c r="T142" s="887"/>
      <c r="U142" s="887"/>
      <c r="V142" s="887"/>
      <c r="W142" s="887"/>
      <c r="X142" s="887"/>
      <c r="Y142" s="887"/>
      <c r="Z142" s="887"/>
      <c r="AA142" s="887"/>
      <c r="AB142" s="887"/>
      <c r="AC142" s="887"/>
      <c r="AD142" s="887"/>
      <c r="AE142" s="887"/>
      <c r="AF142" s="887"/>
      <c r="AG142" s="887"/>
      <c r="AH142" s="887"/>
      <c r="AI142" s="887"/>
      <c r="AJ142" s="887"/>
      <c r="AK142" s="177"/>
      <c r="AL142" s="177"/>
      <c r="AM142" s="240"/>
      <c r="AN142" s="240"/>
      <c r="AO142" s="240"/>
      <c r="AP142" s="240"/>
      <c r="AQ142" s="240"/>
      <c r="AR142" s="240"/>
      <c r="AS142" s="240"/>
      <c r="AT142" s="240"/>
      <c r="AU142" s="240"/>
      <c r="AV142" s="240"/>
      <c r="AW142" s="240"/>
      <c r="AX142" s="240"/>
      <c r="AY142" s="240"/>
      <c r="CR142" s="25"/>
    </row>
    <row r="143" spans="1:96" s="717" customFormat="1" ht="12.75" customHeight="1">
      <c r="A143" s="177"/>
      <c r="B143" s="25"/>
      <c r="C143" s="25"/>
      <c r="D143" s="887"/>
      <c r="E143" s="887"/>
      <c r="F143" s="887"/>
      <c r="G143" s="887"/>
      <c r="H143" s="887"/>
      <c r="I143" s="887"/>
      <c r="J143" s="887"/>
      <c r="K143" s="887"/>
      <c r="L143" s="887"/>
      <c r="M143" s="887"/>
      <c r="N143" s="887"/>
      <c r="O143" s="887"/>
      <c r="P143" s="887"/>
      <c r="Q143" s="887"/>
      <c r="R143" s="887"/>
      <c r="S143" s="887"/>
      <c r="T143" s="887"/>
      <c r="U143" s="887"/>
      <c r="V143" s="887"/>
      <c r="W143" s="887"/>
      <c r="X143" s="887"/>
      <c r="Y143" s="887"/>
      <c r="Z143" s="887"/>
      <c r="AA143" s="887"/>
      <c r="AB143" s="887"/>
      <c r="AC143" s="887"/>
      <c r="AD143" s="887"/>
      <c r="AE143" s="887"/>
      <c r="AF143" s="887"/>
      <c r="AG143" s="887"/>
      <c r="AH143" s="887"/>
      <c r="AI143" s="887"/>
      <c r="AJ143" s="887"/>
      <c r="AK143" s="177"/>
      <c r="AL143" s="177"/>
      <c r="AM143" s="240"/>
      <c r="AN143" s="240"/>
      <c r="AO143" s="240"/>
      <c r="AP143" s="240"/>
      <c r="AQ143" s="240"/>
      <c r="AR143" s="240"/>
      <c r="AS143" s="240"/>
      <c r="AT143" s="240"/>
      <c r="AU143" s="240"/>
      <c r="AV143" s="240"/>
      <c r="AW143" s="240"/>
      <c r="AX143" s="240"/>
      <c r="AY143" s="240"/>
      <c r="CR143" s="25"/>
    </row>
    <row r="144" spans="1:96" s="717" customFormat="1" ht="12.75" customHeight="1">
      <c r="A144" s="177"/>
      <c r="B144" s="888"/>
      <c r="C144" s="887"/>
      <c r="D144" s="887"/>
      <c r="E144" s="887"/>
      <c r="F144" s="887"/>
      <c r="G144" s="887"/>
      <c r="H144" s="887"/>
      <c r="I144" s="887"/>
      <c r="J144" s="887"/>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7"/>
      <c r="AJ144" s="887"/>
      <c r="AK144" s="177"/>
      <c r="AL144" s="177"/>
      <c r="AM144" s="240"/>
      <c r="AN144" s="240"/>
      <c r="AO144" s="240"/>
      <c r="AP144" s="240"/>
      <c r="AQ144" s="240"/>
      <c r="AR144" s="240"/>
      <c r="AS144" s="240"/>
      <c r="AT144" s="240"/>
      <c r="AU144" s="240"/>
      <c r="AV144" s="240"/>
      <c r="AW144" s="240"/>
      <c r="AX144" s="240"/>
      <c r="AY144" s="240"/>
      <c r="CR144" s="25"/>
    </row>
    <row r="145" spans="1:96" s="717" customFormat="1" ht="12.75" customHeight="1">
      <c r="A145" s="177"/>
      <c r="B145" s="178"/>
      <c r="C145" s="887"/>
      <c r="D145" s="887"/>
      <c r="E145" s="887"/>
      <c r="F145" s="887"/>
      <c r="G145" s="887"/>
      <c r="H145" s="887"/>
      <c r="I145" s="887"/>
      <c r="J145" s="887"/>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7"/>
      <c r="AJ145" s="887"/>
      <c r="AK145" s="177"/>
      <c r="AL145" s="177"/>
      <c r="AM145" s="240"/>
      <c r="AN145" s="240"/>
      <c r="AO145" s="240"/>
      <c r="AP145" s="240"/>
      <c r="AQ145" s="240"/>
      <c r="AR145" s="240"/>
      <c r="AS145" s="240"/>
      <c r="AT145" s="240"/>
      <c r="AU145" s="240"/>
      <c r="AV145" s="240"/>
      <c r="AW145" s="240"/>
      <c r="AX145" s="240"/>
      <c r="AY145" s="240"/>
      <c r="CR145" s="25"/>
    </row>
    <row r="146" spans="1:96" s="717" customFormat="1" ht="12.75" customHeight="1">
      <c r="A146" s="177"/>
      <c r="B146" s="25"/>
      <c r="C146" s="25"/>
      <c r="D146" s="887"/>
      <c r="E146" s="887"/>
      <c r="F146" s="887"/>
      <c r="G146" s="887"/>
      <c r="H146" s="887"/>
      <c r="I146" s="887"/>
      <c r="J146" s="887"/>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7"/>
      <c r="AJ146" s="887"/>
      <c r="AK146" s="177"/>
      <c r="AL146" s="177"/>
      <c r="AM146" s="240"/>
      <c r="AN146" s="240"/>
      <c r="AO146" s="240"/>
      <c r="AP146" s="240"/>
      <c r="AQ146" s="240"/>
      <c r="AR146" s="240"/>
      <c r="AS146" s="240"/>
      <c r="AT146" s="240"/>
      <c r="AU146" s="240"/>
      <c r="AV146" s="240"/>
      <c r="AW146" s="240"/>
      <c r="AX146" s="240"/>
      <c r="AY146" s="240"/>
      <c r="CR146" s="25"/>
    </row>
    <row r="147" spans="1:96" s="717" customFormat="1" ht="12.75" customHeight="1">
      <c r="A147" s="177"/>
      <c r="B147" s="888"/>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7"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7"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7" customFormat="1" ht="12.75" customHeight="1">
      <c r="A150" s="177"/>
      <c r="B150" s="177"/>
      <c r="C150" s="25"/>
      <c r="D150" s="177"/>
      <c r="E150" s="177"/>
      <c r="F150" s="2086"/>
      <c r="G150" s="2086"/>
      <c r="H150" s="2086"/>
      <c r="I150" s="2086"/>
      <c r="J150" s="2086"/>
      <c r="K150" s="2086"/>
      <c r="L150" s="2086"/>
      <c r="M150" s="2086"/>
      <c r="N150" s="2086"/>
      <c r="O150" s="2086"/>
      <c r="P150" s="2086"/>
      <c r="Q150" s="2086"/>
      <c r="R150" s="2086"/>
      <c r="S150" s="2086"/>
      <c r="T150" s="2086"/>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680</v>
      </c>
      <c r="F153" s="32"/>
      <c r="G153" s="32"/>
      <c r="H153" s="32"/>
      <c r="I153" s="32"/>
      <c r="J153" s="32"/>
      <c r="K153" s="32"/>
      <c r="L153" s="32"/>
      <c r="M153" s="32"/>
      <c r="N153" s="32"/>
      <c r="O153" s="1999" t="s">
        <v>2523</v>
      </c>
      <c r="P153" s="2160"/>
      <c r="Q153" s="2160"/>
      <c r="R153" s="2160"/>
      <c r="S153" s="2160"/>
      <c r="T153" s="2160"/>
      <c r="U153" s="2160"/>
      <c r="V153" s="2160"/>
      <c r="W153" s="2160"/>
      <c r="X153" s="2160"/>
      <c r="Y153" s="2160"/>
      <c r="Z153" s="2160"/>
      <c r="AA153" s="2160"/>
      <c r="AB153" s="2160"/>
      <c r="AC153" s="2160"/>
      <c r="AD153" s="2160"/>
      <c r="AE153" s="2160"/>
      <c r="AF153" s="2160"/>
      <c r="AG153" s="2160"/>
      <c r="AH153" s="2160"/>
    </row>
    <row r="154" spans="1:96" ht="12.75" customHeight="1">
      <c r="D154" s="466" t="s">
        <v>462</v>
      </c>
      <c r="F154" s="32"/>
      <c r="G154" s="32"/>
      <c r="H154" s="32"/>
      <c r="I154" s="32"/>
      <c r="J154" s="32"/>
      <c r="K154" s="32"/>
      <c r="L154" s="32"/>
      <c r="M154" s="32"/>
      <c r="N154" s="32"/>
      <c r="O154" s="2062" t="s">
        <v>2524</v>
      </c>
      <c r="P154" s="1987"/>
      <c r="Q154" s="1987"/>
      <c r="R154" s="1987"/>
      <c r="S154" s="1987"/>
      <c r="T154" s="1987"/>
      <c r="U154" s="1987"/>
      <c r="V154" s="1987"/>
      <c r="W154" s="1987"/>
      <c r="X154" s="1987"/>
      <c r="Y154" s="1987"/>
      <c r="Z154" s="1987"/>
      <c r="AA154" s="1987"/>
      <c r="AB154" s="1987"/>
      <c r="AC154" s="1987"/>
      <c r="AD154" s="1987"/>
      <c r="AE154" s="1987"/>
      <c r="AF154" s="1987"/>
      <c r="AG154" s="1987"/>
      <c r="AH154" s="1987"/>
      <c r="AZ154" s="25"/>
    </row>
    <row r="155" spans="1:96" ht="12.75">
      <c r="D155" s="13" t="s">
        <v>464</v>
      </c>
      <c r="F155" s="13"/>
      <c r="G155" s="13"/>
      <c r="H155" s="13"/>
      <c r="I155" s="13"/>
      <c r="J155" s="13"/>
      <c r="K155" s="13"/>
      <c r="L155" s="13"/>
      <c r="M155" s="13"/>
      <c r="N155" s="13"/>
      <c r="O155" s="2199" t="s">
        <v>463</v>
      </c>
      <c r="P155" s="2199"/>
      <c r="Q155" s="2199"/>
      <c r="R155" s="2199"/>
      <c r="S155" s="2199"/>
      <c r="T155" s="2199"/>
      <c r="U155" s="2199"/>
      <c r="V155" s="2199"/>
      <c r="W155" s="2199"/>
      <c r="X155" s="2199"/>
      <c r="Y155" s="2199"/>
      <c r="Z155" s="2199"/>
      <c r="AA155" s="2199"/>
      <c r="AB155" s="2199"/>
      <c r="AC155" s="2199"/>
      <c r="AD155" s="2199"/>
      <c r="AE155" s="2199"/>
      <c r="AF155" s="2199"/>
      <c r="AG155" s="2199"/>
      <c r="AH155" s="2199"/>
      <c r="AZ155" s="25"/>
    </row>
    <row r="156" spans="1:96" ht="12.75">
      <c r="D156" s="32" t="s">
        <v>322</v>
      </c>
      <c r="F156" s="32"/>
      <c r="G156" s="32"/>
      <c r="H156" s="32"/>
      <c r="I156" s="32"/>
      <c r="J156" s="32"/>
      <c r="K156" s="32"/>
      <c r="L156" s="32"/>
      <c r="M156" s="32"/>
      <c r="N156" s="32"/>
      <c r="O156" s="1996" t="s">
        <v>2528</v>
      </c>
      <c r="P156" s="1996"/>
      <c r="Q156" s="1996"/>
      <c r="R156" s="1996"/>
      <c r="S156" s="1996"/>
      <c r="T156" s="1996"/>
      <c r="U156" s="1996"/>
      <c r="V156" s="1996"/>
      <c r="W156" s="1996"/>
      <c r="X156" s="1996"/>
      <c r="Y156" s="1996"/>
      <c r="Z156" s="1996"/>
      <c r="AA156" s="1996"/>
      <c r="AB156" s="1996"/>
      <c r="AC156" s="1996"/>
      <c r="AD156" s="1996"/>
      <c r="AE156" s="1996"/>
      <c r="AF156" s="1996"/>
      <c r="AG156" s="1996"/>
      <c r="AH156" s="1996"/>
      <c r="BT156" s="12" t="s">
        <v>316</v>
      </c>
    </row>
    <row r="157" spans="1:96" ht="12.75">
      <c r="D157" s="32" t="s">
        <v>323</v>
      </c>
      <c r="F157" s="32"/>
      <c r="G157" s="32"/>
      <c r="H157" s="32"/>
      <c r="I157" s="32"/>
      <c r="J157" s="32"/>
      <c r="K157" s="32"/>
      <c r="L157" s="32"/>
      <c r="M157" s="32"/>
      <c r="N157" s="32"/>
      <c r="O157" s="1999" t="s">
        <v>2526</v>
      </c>
      <c r="P157" s="2160"/>
      <c r="Q157" s="2160"/>
      <c r="R157" s="2160"/>
      <c r="S157" s="2160"/>
      <c r="T157" s="2160"/>
      <c r="U157" s="2160"/>
      <c r="V157" s="2160"/>
      <c r="W157" s="2160"/>
      <c r="X157" s="2160"/>
      <c r="Y157" s="14"/>
      <c r="Z157" s="14"/>
      <c r="AA157" s="14"/>
      <c r="AB157" s="14"/>
      <c r="AC157" s="14"/>
      <c r="AD157" s="14"/>
      <c r="AE157" s="14"/>
      <c r="AF157" s="14"/>
      <c r="BN157" s="36" t="s">
        <v>671</v>
      </c>
      <c r="BT157" s="12" t="s">
        <v>509</v>
      </c>
    </row>
    <row r="158" spans="1:96" ht="12.75">
      <c r="D158" s="32" t="s">
        <v>324</v>
      </c>
      <c r="F158" s="32"/>
      <c r="G158" s="32"/>
      <c r="H158" s="32"/>
      <c r="I158" s="32"/>
      <c r="J158" s="32"/>
      <c r="K158" s="32"/>
      <c r="L158" s="32"/>
      <c r="M158" s="32"/>
      <c r="N158" s="32"/>
      <c r="O158" s="2200">
        <v>94804</v>
      </c>
      <c r="P158" s="2200"/>
      <c r="Q158" s="2200"/>
      <c r="R158" s="2200"/>
      <c r="S158" s="15"/>
      <c r="T158" s="15"/>
      <c r="U158" s="15"/>
      <c r="V158" s="15"/>
      <c r="W158" s="15"/>
      <c r="X158" s="15"/>
      <c r="Y158" s="15"/>
      <c r="Z158" s="15"/>
      <c r="AA158" s="15"/>
      <c r="AB158" s="15"/>
      <c r="AC158" s="15"/>
      <c r="AD158" s="15"/>
      <c r="AE158" s="15"/>
      <c r="AF158" s="15"/>
      <c r="BN158" s="36" t="s">
        <v>672</v>
      </c>
      <c r="BT158" s="12" t="s">
        <v>510</v>
      </c>
    </row>
    <row r="159" spans="1:96" ht="12.75">
      <c r="D159" s="32" t="s">
        <v>325</v>
      </c>
      <c r="F159" s="32"/>
      <c r="G159" s="32"/>
      <c r="H159" s="32"/>
      <c r="I159" s="32"/>
      <c r="J159" s="32"/>
      <c r="K159" s="32"/>
      <c r="L159" s="32"/>
      <c r="M159" s="32"/>
      <c r="N159" s="32"/>
      <c r="O159" s="2162" t="s">
        <v>2527</v>
      </c>
      <c r="P159" s="2162"/>
      <c r="Q159" s="2162"/>
      <c r="R159" s="2162"/>
      <c r="S159" s="2162"/>
      <c r="T159" s="2162"/>
      <c r="V159" s="146" t="s">
        <v>277</v>
      </c>
      <c r="W159" s="2201"/>
      <c r="X159" s="2201"/>
      <c r="Y159" s="16"/>
      <c r="Z159" s="16"/>
      <c r="AA159" s="16"/>
      <c r="AB159" s="16"/>
      <c r="AC159" s="16"/>
      <c r="AD159" s="16"/>
      <c r="AE159" s="16"/>
      <c r="AF159" s="16"/>
      <c r="BN159" s="36" t="s">
        <v>349</v>
      </c>
      <c r="BT159" s="12" t="s">
        <v>511</v>
      </c>
    </row>
    <row r="160" spans="1:96" ht="12.75">
      <c r="D160" s="32" t="s">
        <v>326</v>
      </c>
      <c r="F160" s="32"/>
      <c r="G160" s="32"/>
      <c r="H160" s="32"/>
      <c r="I160" s="32"/>
      <c r="J160" s="32"/>
      <c r="K160" s="32"/>
      <c r="L160" s="32"/>
      <c r="M160" s="32"/>
      <c r="N160" s="32"/>
      <c r="O160" s="2162" t="s">
        <v>2529</v>
      </c>
      <c r="P160" s="2162"/>
      <c r="Q160" s="2162"/>
      <c r="R160" s="2162"/>
      <c r="S160" s="2162"/>
      <c r="T160" s="2162"/>
      <c r="U160" s="16"/>
      <c r="V160" s="16"/>
      <c r="W160" s="16"/>
      <c r="X160" s="16"/>
      <c r="Y160" s="16"/>
      <c r="Z160" s="16"/>
      <c r="AA160" s="16"/>
      <c r="AB160" s="16"/>
      <c r="AC160" s="16"/>
      <c r="AD160" s="16"/>
      <c r="AE160" s="16"/>
      <c r="AF160" s="16"/>
      <c r="BN160" s="36" t="s">
        <v>697</v>
      </c>
      <c r="BT160" s="12" t="s">
        <v>512</v>
      </c>
    </row>
    <row r="161" spans="1:72" ht="12.75">
      <c r="D161" s="32" t="s">
        <v>327</v>
      </c>
      <c r="F161" s="32"/>
      <c r="G161" s="32"/>
      <c r="H161" s="32"/>
      <c r="I161" s="32"/>
      <c r="J161" s="32"/>
      <c r="K161" s="32"/>
      <c r="L161" s="32"/>
      <c r="M161" s="32"/>
      <c r="N161" s="32"/>
      <c r="O161" s="2163" t="s">
        <v>2525</v>
      </c>
      <c r="P161" s="2163"/>
      <c r="Q161" s="2163"/>
      <c r="R161" s="2163"/>
      <c r="S161" s="2163"/>
      <c r="T161" s="2163"/>
      <c r="U161" s="2163"/>
      <c r="V161" s="2163"/>
      <c r="W161" s="2163"/>
      <c r="X161" s="2163"/>
      <c r="Y161" s="2163"/>
      <c r="Z161" s="2163"/>
      <c r="AA161" s="2163"/>
      <c r="AB161" s="2163"/>
      <c r="AC161" s="2163"/>
      <c r="AD161" s="2163"/>
      <c r="AE161" s="2163"/>
      <c r="AF161" s="2163"/>
      <c r="AG161" s="2163"/>
      <c r="AH161" s="2163"/>
      <c r="BJ161" s="12" t="s">
        <v>706</v>
      </c>
      <c r="BN161" s="36" t="s">
        <v>698</v>
      </c>
      <c r="BT161" s="12" t="s">
        <v>513</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2.75">
      <c r="C164" s="141"/>
      <c r="D164" s="2164" t="s">
        <v>1450</v>
      </c>
      <c r="E164" s="2164"/>
      <c r="F164" s="2164"/>
      <c r="G164" s="2164"/>
      <c r="H164" s="2164"/>
      <c r="I164" s="2164"/>
      <c r="J164" s="2164"/>
      <c r="K164" s="2164"/>
      <c r="L164" s="2164"/>
      <c r="M164" s="2164"/>
      <c r="N164" s="2164"/>
      <c r="O164" s="2164"/>
      <c r="P164" s="2164"/>
      <c r="Q164" s="2164"/>
      <c r="R164" s="2164"/>
      <c r="S164" s="2164"/>
      <c r="T164" s="2164"/>
      <c r="U164" s="2164"/>
      <c r="V164" s="2164"/>
      <c r="W164" s="2164"/>
      <c r="X164" s="2164"/>
      <c r="Y164" s="2164"/>
      <c r="Z164" s="2164"/>
      <c r="AA164" s="2164"/>
      <c r="AB164" s="2164"/>
      <c r="AC164" s="2164"/>
      <c r="AD164" s="2164"/>
      <c r="AE164" s="2164"/>
      <c r="AF164" s="2164"/>
      <c r="AG164" s="2164"/>
      <c r="AH164" s="2164"/>
      <c r="AI164" s="39"/>
      <c r="AJ164" s="39"/>
      <c r="AK164" s="39"/>
      <c r="AL164" s="39"/>
      <c r="BN164" s="36" t="s">
        <v>701</v>
      </c>
      <c r="BT164" s="12" t="s">
        <v>516</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2.75">
      <c r="A169" s="2041" t="s">
        <v>572</v>
      </c>
      <c r="B169" s="2041"/>
      <c r="C169" s="2041"/>
      <c r="D169" s="2041"/>
      <c r="E169" s="2041"/>
      <c r="F169" s="2041"/>
      <c r="G169" s="2041"/>
      <c r="H169" s="2041"/>
      <c r="I169" s="2041"/>
      <c r="J169" s="2041"/>
      <c r="K169" s="2041"/>
      <c r="L169" s="2041"/>
      <c r="M169" s="2041"/>
      <c r="N169" s="2041"/>
      <c r="O169" s="2041"/>
      <c r="P169" s="2041"/>
      <c r="Q169" s="2041"/>
      <c r="R169" s="2041"/>
      <c r="S169" s="2041"/>
      <c r="T169" s="2041"/>
      <c r="U169" s="2041"/>
      <c r="V169" s="2041"/>
      <c r="W169" s="2041"/>
      <c r="X169" s="2041"/>
      <c r="Y169" s="2041"/>
      <c r="Z169" s="2041"/>
      <c r="AA169" s="2041"/>
      <c r="AB169" s="2041"/>
      <c r="AC169" s="2041"/>
      <c r="AD169" s="2041"/>
      <c r="AE169" s="2041"/>
      <c r="AF169" s="2041"/>
      <c r="AG169" s="2041"/>
      <c r="AH169" s="2041"/>
      <c r="AI169" s="2041"/>
      <c r="AJ169" s="2041"/>
      <c r="AK169" s="2041"/>
      <c r="AL169" s="2041"/>
      <c r="AM169" s="144"/>
      <c r="AN169" s="144"/>
      <c r="AO169" s="144"/>
      <c r="AP169" s="144"/>
      <c r="AQ169" s="144"/>
      <c r="AR169" s="144"/>
      <c r="AS169" s="144"/>
      <c r="AT169" s="144"/>
      <c r="AU169" s="144"/>
      <c r="AV169" s="144"/>
      <c r="AW169" s="144"/>
      <c r="AX169" s="144"/>
      <c r="AY169" s="144"/>
      <c r="BN169" s="36" t="s">
        <v>710</v>
      </c>
      <c r="BT169" s="12" t="s">
        <v>521</v>
      </c>
    </row>
    <row r="170" spans="1:72" ht="13.5" thickBot="1">
      <c r="A170" s="2042"/>
      <c r="B170" s="2042"/>
      <c r="C170" s="2042"/>
      <c r="D170" s="2042"/>
      <c r="E170" s="2042"/>
      <c r="F170" s="2042"/>
      <c r="G170" s="2042"/>
      <c r="H170" s="2042"/>
      <c r="I170" s="2042"/>
      <c r="J170" s="2042"/>
      <c r="K170" s="2042"/>
      <c r="L170" s="2042"/>
      <c r="M170" s="2042"/>
      <c r="N170" s="2042"/>
      <c r="O170" s="2042"/>
      <c r="P170" s="2042"/>
      <c r="Q170" s="2042"/>
      <c r="R170" s="2042"/>
      <c r="S170" s="2042"/>
      <c r="T170" s="2042"/>
      <c r="U170" s="2042"/>
      <c r="V170" s="2042"/>
      <c r="W170" s="2042"/>
      <c r="X170" s="2042"/>
      <c r="Y170" s="2042"/>
      <c r="Z170" s="2042"/>
      <c r="AA170" s="2042"/>
      <c r="AB170" s="2042"/>
      <c r="AC170" s="2042"/>
      <c r="AD170" s="2042"/>
      <c r="AE170" s="2042"/>
      <c r="AF170" s="2042"/>
      <c r="AG170" s="2042"/>
      <c r="AH170" s="2042"/>
      <c r="AI170" s="2042"/>
      <c r="AJ170" s="2042"/>
      <c r="AK170" s="2042"/>
      <c r="AL170" s="2042"/>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79"/>
      <c r="AN171" s="679"/>
      <c r="AO171" s="679"/>
      <c r="AP171" s="679"/>
      <c r="AQ171" s="679"/>
      <c r="AR171" s="679"/>
      <c r="AS171" s="679"/>
      <c r="AT171" s="679"/>
      <c r="AU171" s="679"/>
      <c r="AV171" s="679"/>
      <c r="AW171" s="679"/>
      <c r="AX171" s="679"/>
      <c r="AY171" s="679"/>
      <c r="BN171" s="36" t="s">
        <v>217</v>
      </c>
      <c r="BT171" s="12" t="s">
        <v>523</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79"/>
      <c r="AN172" s="679"/>
      <c r="AO172" s="679"/>
      <c r="AP172" s="679"/>
      <c r="AQ172" s="679"/>
      <c r="AR172" s="679"/>
      <c r="AS172" s="679"/>
      <c r="AT172" s="679"/>
      <c r="AU172" s="679"/>
      <c r="AV172" s="679"/>
      <c r="AW172" s="679"/>
      <c r="AX172" s="679"/>
      <c r="AY172" s="679"/>
      <c r="BN172" s="36" t="s">
        <v>219</v>
      </c>
      <c r="BT172" s="12" t="s">
        <v>524</v>
      </c>
    </row>
    <row r="173" spans="1:72" ht="12.75">
      <c r="A173" s="25"/>
      <c r="C173" s="38"/>
      <c r="D173" s="39" t="s">
        <v>330</v>
      </c>
      <c r="J173" s="2197" t="s">
        <v>389</v>
      </c>
      <c r="K173" s="2197"/>
      <c r="L173" s="2197"/>
      <c r="M173" s="2197"/>
      <c r="N173" s="2197"/>
      <c r="O173" s="2197"/>
      <c r="P173" s="2197"/>
      <c r="Q173" s="2197"/>
      <c r="R173" s="2197"/>
      <c r="S173" s="2197"/>
      <c r="U173" s="40"/>
      <c r="X173" s="40"/>
      <c r="AF173" s="25"/>
      <c r="AH173" s="25"/>
      <c r="AJ173" s="3"/>
      <c r="AK173" s="3"/>
      <c r="AL173" s="3"/>
      <c r="AM173" s="679"/>
      <c r="AN173" s="679"/>
      <c r="AO173" s="679"/>
      <c r="AP173" s="679"/>
      <c r="AQ173" s="679"/>
      <c r="AR173" s="679"/>
      <c r="AS173" s="679"/>
      <c r="AT173" s="679"/>
      <c r="AU173" s="679"/>
      <c r="AV173" s="679"/>
      <c r="AW173" s="679"/>
      <c r="AX173" s="679"/>
      <c r="AY173" s="679"/>
      <c r="BN173" s="36" t="s">
        <v>220</v>
      </c>
      <c r="BT173" s="12" t="s">
        <v>525</v>
      </c>
    </row>
    <row r="174" spans="1:72" ht="12.75">
      <c r="A174" s="25"/>
      <c r="C174" s="38"/>
      <c r="D174" s="58" t="s">
        <v>1405</v>
      </c>
      <c r="E174" s="25"/>
      <c r="F174" s="25"/>
      <c r="G174" s="25"/>
      <c r="H174" s="25"/>
      <c r="I174" s="25"/>
      <c r="J174" s="1996" t="s">
        <v>2530</v>
      </c>
      <c r="K174" s="1996"/>
      <c r="L174" s="1996"/>
      <c r="M174" s="1996"/>
      <c r="N174" s="1996"/>
      <c r="O174" s="1996"/>
      <c r="P174" s="1996"/>
      <c r="Q174" s="1996"/>
      <c r="R174" s="1996"/>
      <c r="S174" s="1996"/>
      <c r="T174" s="1996"/>
      <c r="U174" s="1996"/>
      <c r="V174" s="1996"/>
      <c r="W174" s="1996"/>
      <c r="X174" s="1996"/>
      <c r="Y174" s="1996"/>
      <c r="Z174" s="1996"/>
      <c r="AA174" s="3"/>
      <c r="AH174" s="25"/>
      <c r="AJ174" s="3"/>
      <c r="AK174" s="3"/>
      <c r="AL174" s="3"/>
      <c r="AM174" s="679"/>
      <c r="AN174" s="679"/>
      <c r="AO174" s="679"/>
      <c r="AP174" s="679"/>
      <c r="AQ174" s="679"/>
      <c r="AR174" s="679"/>
      <c r="AS174" s="679"/>
      <c r="AT174" s="679"/>
      <c r="AU174" s="679"/>
      <c r="AV174" s="679"/>
      <c r="AW174" s="679"/>
      <c r="AX174" s="679"/>
      <c r="AY174" s="679"/>
      <c r="BN174" s="36" t="s">
        <v>222</v>
      </c>
      <c r="BT174" s="12" t="s">
        <v>526</v>
      </c>
    </row>
    <row r="175" spans="1:72" ht="12.75">
      <c r="A175" s="25"/>
      <c r="C175" s="13"/>
      <c r="D175" s="58" t="s">
        <v>331</v>
      </c>
      <c r="F175" s="717"/>
      <c r="G175" s="717"/>
      <c r="H175" s="717"/>
      <c r="I175" s="717"/>
      <c r="J175" s="717"/>
      <c r="K175" s="717"/>
      <c r="L175" s="717"/>
      <c r="M175" s="717"/>
      <c r="N175" s="717"/>
      <c r="O175" s="42"/>
      <c r="Q175" s="25"/>
      <c r="R175" s="25"/>
      <c r="T175" s="717"/>
      <c r="U175" s="1995" t="s">
        <v>706</v>
      </c>
      <c r="V175" s="1995"/>
      <c r="Z175" s="25"/>
      <c r="AC175" s="25"/>
      <c r="AD175" s="25"/>
      <c r="AE175" s="25"/>
      <c r="AF175" s="25"/>
      <c r="AH175" s="25"/>
      <c r="AJ175" s="3"/>
      <c r="AK175" s="3"/>
      <c r="AL175" s="3"/>
      <c r="AM175" s="679"/>
      <c r="AN175" s="679"/>
      <c r="AO175" s="679"/>
      <c r="AP175" s="679"/>
      <c r="AQ175" s="679"/>
      <c r="AR175" s="679"/>
      <c r="AS175" s="679"/>
      <c r="AT175" s="679"/>
      <c r="AU175" s="679"/>
      <c r="AV175" s="679"/>
      <c r="AW175" s="679"/>
      <c r="AX175" s="679"/>
      <c r="AY175" s="679"/>
      <c r="BN175" s="36" t="s">
        <v>223</v>
      </c>
      <c r="BT175" s="12" t="s">
        <v>527</v>
      </c>
    </row>
    <row r="176" spans="1:72" ht="12.75">
      <c r="A176" s="25"/>
      <c r="C176" s="13"/>
      <c r="D176" s="41"/>
      <c r="E176" s="717" t="s">
        <v>312</v>
      </c>
      <c r="F176" s="717"/>
      <c r="G176" s="717"/>
      <c r="H176" s="717"/>
      <c r="I176" s="717"/>
      <c r="J176" s="717"/>
      <c r="K176" s="717"/>
      <c r="L176" s="717"/>
      <c r="M176" s="717"/>
      <c r="N176" s="717"/>
      <c r="O176" s="42"/>
      <c r="P176" s="25" t="s">
        <v>313</v>
      </c>
      <c r="Q176" s="25"/>
      <c r="R176" s="25"/>
      <c r="S176" s="25" t="s">
        <v>314</v>
      </c>
      <c r="T176" s="717"/>
      <c r="U176" s="2119"/>
      <c r="V176" s="2119"/>
      <c r="W176" s="4" t="s">
        <v>315</v>
      </c>
      <c r="X176" s="2178"/>
      <c r="Y176" s="2178"/>
      <c r="AC176" s="25"/>
      <c r="AD176" s="25"/>
      <c r="AE176" s="25"/>
      <c r="AF176" s="25"/>
      <c r="AH176" s="25"/>
      <c r="AJ176" s="3"/>
      <c r="AK176" s="3"/>
      <c r="AL176" s="3"/>
      <c r="AM176" s="679"/>
      <c r="AN176" s="679"/>
      <c r="AO176" s="679"/>
      <c r="AP176" s="679"/>
      <c r="AQ176" s="679"/>
      <c r="AR176" s="679"/>
      <c r="AS176" s="679"/>
      <c r="AT176" s="679"/>
      <c r="AU176" s="679"/>
      <c r="AV176" s="679"/>
      <c r="AW176" s="679"/>
      <c r="AX176" s="679"/>
      <c r="AY176" s="679"/>
      <c r="BN176" s="36" t="s">
        <v>225</v>
      </c>
      <c r="BT176" s="12" t="s">
        <v>528</v>
      </c>
    </row>
    <row r="177" spans="1:96" s="717" customFormat="1" ht="12.75">
      <c r="A177" s="25"/>
      <c r="B177" s="12"/>
      <c r="C177" s="43"/>
      <c r="D177" s="25" t="s">
        <v>255</v>
      </c>
      <c r="E177" s="12"/>
      <c r="F177" s="12"/>
      <c r="G177" s="12"/>
      <c r="H177" s="12"/>
      <c r="I177" s="12"/>
      <c r="J177" s="12"/>
      <c r="K177" s="12"/>
      <c r="L177" s="12"/>
      <c r="M177" s="25"/>
      <c r="N177" s="12"/>
      <c r="O177" s="12"/>
      <c r="P177" s="12"/>
      <c r="Q177" s="12"/>
      <c r="R177" s="1995" t="s">
        <v>706</v>
      </c>
      <c r="S177" s="1995"/>
      <c r="T177" s="3"/>
      <c r="V177" s="12"/>
      <c r="W177" s="3"/>
      <c r="X177" s="3"/>
      <c r="Y177" s="3"/>
      <c r="AD177" s="25"/>
      <c r="AF177" s="25"/>
      <c r="AH177" s="25"/>
      <c r="AJ177" s="679"/>
      <c r="AK177" s="679"/>
      <c r="AL177" s="679"/>
      <c r="AM177" s="679"/>
      <c r="AN177" s="679"/>
      <c r="AO177" s="679"/>
      <c r="AP177" s="679"/>
      <c r="AQ177" s="679"/>
      <c r="AR177" s="679"/>
      <c r="AS177" s="679"/>
      <c r="AT177" s="679"/>
      <c r="AU177" s="679"/>
      <c r="AV177" s="679"/>
      <c r="AW177" s="679"/>
      <c r="AX177" s="679"/>
      <c r="AY177" s="679"/>
      <c r="BN177" s="36" t="s">
        <v>226</v>
      </c>
      <c r="BT177" s="717" t="s">
        <v>529</v>
      </c>
      <c r="CR177" s="25"/>
    </row>
    <row r="178" spans="1:96" s="717" customFormat="1" ht="12.75">
      <c r="A178" s="25"/>
      <c r="B178" s="12"/>
      <c r="C178" s="43"/>
      <c r="D178" s="58" t="s">
        <v>1406</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373"/>
      <c r="AG178" s="2373"/>
      <c r="AH178" s="4" t="s">
        <v>315</v>
      </c>
      <c r="AI178" s="2149"/>
      <c r="AJ178" s="2149"/>
      <c r="AK178" s="2149"/>
      <c r="AL178" s="679"/>
      <c r="AM178" s="679"/>
      <c r="AN178" s="679"/>
      <c r="AO178" s="679"/>
      <c r="AP178" s="679"/>
      <c r="AQ178" s="679"/>
      <c r="AR178" s="679"/>
      <c r="AS178" s="679"/>
      <c r="AT178" s="679"/>
      <c r="AU178" s="679"/>
      <c r="AV178" s="679"/>
      <c r="AW178" s="679"/>
      <c r="AX178" s="679"/>
      <c r="AY178" s="679"/>
      <c r="BN178" s="36" t="s">
        <v>227</v>
      </c>
      <c r="BT178" s="717" t="s">
        <v>56</v>
      </c>
      <c r="CR178" s="25"/>
    </row>
    <row r="179" spans="1:96" s="717" customFormat="1" ht="12.75">
      <c r="A179" s="25"/>
      <c r="B179" s="12"/>
      <c r="C179" s="43"/>
      <c r="AL179" s="679"/>
      <c r="AM179" s="679"/>
      <c r="AN179" s="679"/>
      <c r="AO179" s="679"/>
      <c r="AP179" s="679"/>
      <c r="AQ179" s="679"/>
      <c r="AR179" s="679"/>
      <c r="AS179" s="679"/>
      <c r="AT179" s="679"/>
      <c r="AU179" s="679"/>
      <c r="AV179" s="679"/>
      <c r="AW179" s="679"/>
      <c r="AX179" s="679"/>
      <c r="AY179" s="679"/>
      <c r="BN179" s="36" t="s">
        <v>228</v>
      </c>
      <c r="BT179" s="717" t="s">
        <v>57</v>
      </c>
      <c r="CR179" s="25"/>
    </row>
    <row r="180" spans="1:96" s="717" customFormat="1" ht="12.75">
      <c r="A180" s="25"/>
      <c r="B180" s="12"/>
      <c r="C180" s="43"/>
      <c r="D180" s="679" t="s">
        <v>465</v>
      </c>
      <c r="E180" s="25"/>
      <c r="X180" s="1995" t="s">
        <v>706</v>
      </c>
      <c r="Y180" s="1995"/>
      <c r="Z180" s="875"/>
      <c r="AK180" s="679"/>
      <c r="AL180" s="679"/>
      <c r="AM180" s="679"/>
      <c r="AN180" s="679"/>
      <c r="AO180" s="679"/>
      <c r="AP180" s="679"/>
      <c r="AQ180" s="679"/>
      <c r="AR180" s="679"/>
      <c r="AS180" s="679"/>
      <c r="AT180" s="679"/>
      <c r="AU180" s="679"/>
      <c r="AV180" s="679"/>
      <c r="AW180" s="679"/>
      <c r="AX180" s="679"/>
      <c r="AY180" s="679"/>
      <c r="BN180" s="36" t="s">
        <v>230</v>
      </c>
      <c r="BT180" s="717" t="s">
        <v>58</v>
      </c>
      <c r="CR180" s="25"/>
    </row>
    <row r="181" spans="1:96" s="717" customFormat="1" ht="12.95" customHeight="1">
      <c r="A181" s="25"/>
      <c r="B181" s="12"/>
      <c r="C181" s="44"/>
      <c r="E181" s="7" t="s">
        <v>1054</v>
      </c>
      <c r="Z181" s="25"/>
      <c r="AA181" s="25"/>
      <c r="AJ181" s="679"/>
      <c r="AK181" s="679"/>
      <c r="AL181" s="679"/>
      <c r="AM181" s="679"/>
      <c r="AN181" s="679"/>
      <c r="AO181" s="679"/>
      <c r="AP181" s="679"/>
      <c r="AQ181" s="679"/>
      <c r="AR181" s="679"/>
      <c r="AS181" s="679"/>
      <c r="AT181" s="679"/>
      <c r="AU181" s="679"/>
      <c r="AV181" s="679"/>
      <c r="AW181" s="679"/>
      <c r="AX181" s="679"/>
      <c r="AY181" s="679"/>
      <c r="BN181" s="36" t="s">
        <v>231</v>
      </c>
      <c r="BT181" s="717" t="s">
        <v>59</v>
      </c>
      <c r="CR181" s="25"/>
    </row>
    <row r="182" spans="1:96" ht="12.75">
      <c r="A182" s="3"/>
      <c r="C182" s="912"/>
      <c r="D182" s="25"/>
      <c r="E182" s="25"/>
      <c r="F182" s="25"/>
      <c r="G182" s="25"/>
      <c r="H182" s="25"/>
      <c r="I182" s="25"/>
      <c r="J182" s="25"/>
      <c r="S182" s="25"/>
      <c r="T182" s="25"/>
      <c r="Z182" s="25"/>
      <c r="AA182" s="25"/>
      <c r="AD182" s="25"/>
      <c r="AE182" s="25"/>
      <c r="AF182" s="25"/>
      <c r="AH182" s="25"/>
      <c r="AJ182" s="3"/>
      <c r="AK182" s="3"/>
      <c r="AL182" s="3"/>
      <c r="AM182" s="679"/>
      <c r="AN182" s="679"/>
      <c r="AO182" s="679"/>
      <c r="AP182" s="679"/>
      <c r="AQ182" s="679"/>
      <c r="AR182" s="679"/>
      <c r="AS182" s="679"/>
      <c r="AT182" s="679"/>
      <c r="AU182" s="679"/>
      <c r="AV182" s="679"/>
      <c r="AW182" s="679"/>
      <c r="AX182" s="679"/>
      <c r="AY182" s="679"/>
      <c r="BN182" s="36" t="s">
        <v>232</v>
      </c>
      <c r="BT182" s="12" t="s">
        <v>63</v>
      </c>
    </row>
    <row r="183" spans="1:96" ht="12.75">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9"/>
      <c r="AN183" s="679"/>
      <c r="AO183" s="679"/>
      <c r="AP183" s="679"/>
      <c r="AQ183" s="679"/>
      <c r="AR183" s="679"/>
      <c r="AS183" s="679"/>
      <c r="AT183" s="679"/>
      <c r="AU183" s="679"/>
      <c r="AV183" s="679"/>
      <c r="AW183" s="679"/>
      <c r="AX183" s="679"/>
      <c r="AY183" s="679"/>
      <c r="BN183" s="36" t="s">
        <v>234</v>
      </c>
      <c r="BT183" s="12" t="s">
        <v>64</v>
      </c>
    </row>
    <row r="184" spans="1:96" ht="12.75">
      <c r="A184" s="25"/>
      <c r="C184" s="45"/>
      <c r="D184" s="25" t="s">
        <v>613</v>
      </c>
      <c r="E184" s="25"/>
      <c r="F184" s="25"/>
      <c r="G184" s="25"/>
      <c r="H184" s="25"/>
      <c r="I184" s="1997" t="str">
        <f>H18</f>
        <v>Nevin Plaza I</v>
      </c>
      <c r="J184" s="1997"/>
      <c r="K184" s="1997"/>
      <c r="L184" s="1997"/>
      <c r="M184" s="1997"/>
      <c r="N184" s="1997"/>
      <c r="O184" s="1997"/>
      <c r="P184" s="1997"/>
      <c r="Q184" s="1997"/>
      <c r="R184" s="1997"/>
      <c r="S184" s="1997"/>
      <c r="T184" s="1997"/>
      <c r="U184" s="1997"/>
      <c r="V184" s="1997"/>
      <c r="W184" s="1997"/>
      <c r="X184" s="1997"/>
      <c r="Y184" s="1997"/>
      <c r="Z184" s="1997"/>
      <c r="AA184" s="1997"/>
      <c r="AB184" s="1997"/>
      <c r="AC184" s="1997"/>
      <c r="AD184" s="1997"/>
      <c r="AE184" s="1997"/>
      <c r="AF184" s="25"/>
      <c r="AH184" s="25"/>
      <c r="AJ184" s="3"/>
      <c r="AK184" s="3"/>
      <c r="AL184" s="3"/>
      <c r="AM184" s="679"/>
      <c r="AN184" s="679"/>
      <c r="AO184" s="679"/>
      <c r="AP184" s="679"/>
      <c r="AQ184" s="679"/>
      <c r="AR184" s="679"/>
      <c r="AS184" s="679"/>
      <c r="AT184" s="679"/>
      <c r="AU184" s="679"/>
      <c r="AV184" s="679"/>
      <c r="AW184" s="679"/>
      <c r="AX184" s="679"/>
      <c r="AY184" s="679"/>
      <c r="BC184" s="25" t="s">
        <v>622</v>
      </c>
      <c r="BN184" s="36" t="s">
        <v>236</v>
      </c>
      <c r="BT184" s="12" t="s">
        <v>65</v>
      </c>
    </row>
    <row r="185" spans="1:96" ht="12.75">
      <c r="A185" s="25"/>
      <c r="C185" s="45"/>
      <c r="D185" s="25" t="s">
        <v>614</v>
      </c>
      <c r="E185" s="25"/>
      <c r="F185" s="25"/>
      <c r="G185" s="25"/>
      <c r="H185" s="25"/>
      <c r="I185" s="1998" t="s">
        <v>2531</v>
      </c>
      <c r="J185" s="1998"/>
      <c r="K185" s="1998"/>
      <c r="L185" s="1998"/>
      <c r="M185" s="1998"/>
      <c r="N185" s="1998"/>
      <c r="O185" s="1998"/>
      <c r="P185" s="1998"/>
      <c r="Q185" s="1998"/>
      <c r="R185" s="1998"/>
      <c r="S185" s="1998"/>
      <c r="T185" s="1998"/>
      <c r="U185" s="1998"/>
      <c r="V185" s="1998"/>
      <c r="W185" s="1998"/>
      <c r="X185" s="1998"/>
      <c r="Y185" s="1998"/>
      <c r="Z185" s="1998"/>
      <c r="AA185" s="1998"/>
      <c r="AB185" s="1998"/>
      <c r="AC185" s="1998"/>
      <c r="AD185" s="1998"/>
      <c r="AE185" s="1998"/>
      <c r="AF185" s="25"/>
      <c r="AH185" s="25"/>
      <c r="AJ185" s="3"/>
      <c r="AK185" s="3"/>
      <c r="AL185" s="3"/>
      <c r="AM185" s="679"/>
      <c r="AN185" s="679"/>
      <c r="AO185" s="679"/>
      <c r="AP185" s="679"/>
      <c r="AQ185" s="679"/>
      <c r="AR185" s="679"/>
      <c r="AS185" s="679"/>
      <c r="AT185" s="679"/>
      <c r="AU185" s="679"/>
      <c r="AV185" s="679"/>
      <c r="AW185" s="679"/>
      <c r="AX185" s="679"/>
      <c r="AY185" s="679"/>
      <c r="BC185" s="25" t="s">
        <v>623</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9"/>
      <c r="AN186" s="679"/>
      <c r="AO186" s="679"/>
      <c r="AP186" s="679"/>
      <c r="AQ186" s="679"/>
      <c r="AR186" s="679"/>
      <c r="AS186" s="679"/>
      <c r="AT186" s="679"/>
      <c r="AU186" s="679"/>
      <c r="AV186" s="679"/>
      <c r="AW186" s="679"/>
      <c r="AX186" s="679"/>
      <c r="AY186" s="679"/>
      <c r="BN186" s="36" t="s">
        <v>238</v>
      </c>
      <c r="BT186" s="12" t="s">
        <v>67</v>
      </c>
    </row>
    <row r="187" spans="1:96" ht="12.75">
      <c r="A187" s="25"/>
      <c r="C187" s="45"/>
      <c r="D187" s="25"/>
      <c r="E187" s="2173"/>
      <c r="F187" s="2173"/>
      <c r="G187" s="2173"/>
      <c r="H187" s="2173"/>
      <c r="I187" s="2173"/>
      <c r="J187" s="2173"/>
      <c r="K187" s="2173"/>
      <c r="L187" s="2173"/>
      <c r="M187" s="2173"/>
      <c r="N187" s="2173"/>
      <c r="O187" s="2173"/>
      <c r="P187" s="2173"/>
      <c r="Q187" s="2173"/>
      <c r="R187" s="2173"/>
      <c r="S187" s="2173"/>
      <c r="T187" s="2173"/>
      <c r="U187" s="2173"/>
      <c r="V187" s="2173"/>
      <c r="W187" s="2173"/>
      <c r="X187" s="2173"/>
      <c r="Y187" s="2173"/>
      <c r="Z187" s="2173"/>
      <c r="AA187" s="2173"/>
      <c r="AB187" s="2173"/>
      <c r="AC187" s="2173"/>
      <c r="AD187" s="2173"/>
      <c r="AE187" s="2173"/>
      <c r="AF187" s="25"/>
      <c r="AH187" s="25"/>
      <c r="AJ187" s="3"/>
      <c r="AK187" s="3"/>
      <c r="AL187" s="3"/>
      <c r="AM187" s="679"/>
      <c r="AN187" s="679"/>
      <c r="AO187" s="679"/>
      <c r="AP187" s="679"/>
      <c r="AQ187" s="679"/>
      <c r="AR187" s="679"/>
      <c r="AS187" s="679"/>
      <c r="AT187" s="679"/>
      <c r="AU187" s="679"/>
      <c r="AV187" s="679"/>
      <c r="AW187" s="679"/>
      <c r="AX187" s="679"/>
      <c r="AY187" s="679"/>
      <c r="BN187" s="36" t="s">
        <v>239</v>
      </c>
      <c r="BT187" s="12" t="s">
        <v>68</v>
      </c>
    </row>
    <row r="188" spans="1:96" ht="12.75">
      <c r="A188" s="25"/>
      <c r="C188" s="45"/>
      <c r="D188" s="25"/>
      <c r="E188" s="2045"/>
      <c r="F188" s="2045"/>
      <c r="G188" s="2045"/>
      <c r="H188" s="2045"/>
      <c r="I188" s="2045"/>
      <c r="J188" s="2045"/>
      <c r="K188" s="2045"/>
      <c r="L188" s="2045"/>
      <c r="M188" s="2045"/>
      <c r="N188" s="2045"/>
      <c r="O188" s="2045"/>
      <c r="P188" s="2045"/>
      <c r="Q188" s="2045"/>
      <c r="R188" s="2045"/>
      <c r="S188" s="2045"/>
      <c r="T188" s="2045"/>
      <c r="U188" s="2045"/>
      <c r="V188" s="2045"/>
      <c r="W188" s="2045"/>
      <c r="X188" s="2045"/>
      <c r="Y188" s="2045"/>
      <c r="Z188" s="2045"/>
      <c r="AA188" s="2045"/>
      <c r="AB188" s="2045"/>
      <c r="AC188" s="2045"/>
      <c r="AD188" s="2045"/>
      <c r="AE188" s="2045"/>
      <c r="AF188" s="25"/>
      <c r="AH188" s="25"/>
      <c r="AJ188" s="3"/>
      <c r="AK188" s="3"/>
      <c r="AL188" s="3"/>
      <c r="AM188" s="679"/>
      <c r="AN188" s="679"/>
      <c r="AO188" s="679"/>
      <c r="AP188" s="679"/>
      <c r="AQ188" s="679"/>
      <c r="AR188" s="679"/>
      <c r="AS188" s="679"/>
      <c r="AT188" s="679"/>
      <c r="AU188" s="679"/>
      <c r="AV188" s="679"/>
      <c r="AW188" s="679"/>
      <c r="AX188" s="679"/>
      <c r="AY188" s="679"/>
      <c r="BN188" s="36" t="s">
        <v>241</v>
      </c>
      <c r="BT188" s="12" t="s">
        <v>69</v>
      </c>
    </row>
    <row r="189" spans="1:96" ht="12.75">
      <c r="A189" s="25"/>
      <c r="C189" s="45"/>
      <c r="D189" s="25" t="s">
        <v>615</v>
      </c>
      <c r="E189" s="25"/>
      <c r="I189" s="1996" t="s">
        <v>2526</v>
      </c>
      <c r="J189" s="1996"/>
      <c r="K189" s="1996"/>
      <c r="L189" s="1996"/>
      <c r="M189" s="1996"/>
      <c r="N189" s="1996"/>
      <c r="O189" s="1996"/>
      <c r="P189" s="1996"/>
      <c r="Q189" s="25" t="s">
        <v>617</v>
      </c>
      <c r="T189" s="1996" t="s">
        <v>515</v>
      </c>
      <c r="U189" s="1996"/>
      <c r="V189" s="1996"/>
      <c r="W189" s="1996"/>
      <c r="X189" s="1996"/>
      <c r="Y189" s="1996"/>
      <c r="Z189" s="1996"/>
      <c r="AA189" s="1996"/>
      <c r="AB189" s="1996"/>
      <c r="AC189" s="1996"/>
      <c r="AD189" s="1996"/>
      <c r="AE189" s="1996"/>
      <c r="AH189" s="25"/>
      <c r="AJ189" s="3"/>
      <c r="AK189" s="3"/>
      <c r="AL189" s="3"/>
      <c r="AM189" s="679"/>
      <c r="AN189" s="679"/>
      <c r="AO189" s="679"/>
      <c r="AP189" s="679"/>
      <c r="AQ189" s="679"/>
      <c r="AR189" s="679"/>
      <c r="AS189" s="679"/>
      <c r="AT189" s="679"/>
      <c r="AU189" s="679"/>
      <c r="AV189" s="679"/>
      <c r="AW189" s="679"/>
      <c r="AX189" s="679"/>
      <c r="AY189" s="679"/>
      <c r="BC189" s="717" t="s">
        <v>316</v>
      </c>
      <c r="BH189" s="58" t="s">
        <v>626</v>
      </c>
      <c r="BN189" s="36" t="s">
        <v>242</v>
      </c>
      <c r="BT189" s="12" t="s">
        <v>70</v>
      </c>
    </row>
    <row r="190" spans="1:96" ht="12.75">
      <c r="A190" s="25"/>
      <c r="C190" s="46"/>
      <c r="D190" s="25" t="s">
        <v>618</v>
      </c>
      <c r="E190" s="25"/>
      <c r="F190" s="25"/>
      <c r="G190" s="25"/>
      <c r="I190" s="1998">
        <v>94804</v>
      </c>
      <c r="J190" s="1998"/>
      <c r="K190" s="1998"/>
      <c r="L190" s="1998"/>
      <c r="M190" s="1998"/>
      <c r="N190" s="1998"/>
      <c r="O190" s="25" t="s">
        <v>620</v>
      </c>
      <c r="P190" s="25"/>
      <c r="Q190" s="25"/>
      <c r="R190" s="25"/>
      <c r="S190" s="25"/>
      <c r="T190" s="2190">
        <v>3740</v>
      </c>
      <c r="U190" s="2190"/>
      <c r="V190" s="2190"/>
      <c r="W190" s="2190"/>
      <c r="X190" s="2190"/>
      <c r="Y190" s="2190"/>
      <c r="Z190" s="2190"/>
      <c r="AA190" s="2190"/>
      <c r="AB190" s="2190"/>
      <c r="AC190" s="2190"/>
      <c r="AD190" s="2190"/>
      <c r="AE190" s="2190"/>
      <c r="AF190" s="25"/>
      <c r="AH190" s="25"/>
      <c r="AJ190" s="3"/>
      <c r="AK190" s="3"/>
      <c r="AL190" s="3"/>
      <c r="AM190" s="679"/>
      <c r="AN190" s="679"/>
      <c r="AO190" s="679"/>
      <c r="AP190" s="679"/>
      <c r="AQ190" s="679"/>
      <c r="AR190" s="679"/>
      <c r="AS190" s="679"/>
      <c r="AT190" s="679"/>
      <c r="AU190" s="679"/>
      <c r="AV190" s="679"/>
      <c r="AW190" s="679"/>
      <c r="AX190" s="679"/>
      <c r="AY190" s="679"/>
      <c r="BC190" s="717" t="s">
        <v>1151</v>
      </c>
      <c r="BH190" s="717" t="s">
        <v>1151</v>
      </c>
      <c r="BN190" s="36" t="s">
        <v>670</v>
      </c>
      <c r="BT190" s="12" t="s">
        <v>71</v>
      </c>
    </row>
    <row r="191" spans="1:96" ht="12.75">
      <c r="A191" s="25"/>
      <c r="C191" s="46"/>
      <c r="D191" s="25" t="s">
        <v>495</v>
      </c>
      <c r="E191" s="25"/>
      <c r="F191" s="25"/>
      <c r="G191" s="25"/>
      <c r="H191" s="25"/>
      <c r="I191" s="25"/>
      <c r="J191" s="25"/>
      <c r="K191" s="25"/>
      <c r="L191" s="25"/>
      <c r="M191" s="25"/>
      <c r="N191" s="2192" t="s">
        <v>2532</v>
      </c>
      <c r="O191" s="2173"/>
      <c r="P191" s="2173"/>
      <c r="Q191" s="2173"/>
      <c r="R191" s="2173"/>
      <c r="S191" s="2173"/>
      <c r="T191" s="2173"/>
      <c r="U191" s="2173"/>
      <c r="V191" s="2173"/>
      <c r="W191" s="2173"/>
      <c r="X191" s="2173"/>
      <c r="Y191" s="2173"/>
      <c r="Z191" s="2173"/>
      <c r="AA191" s="2173"/>
      <c r="AB191" s="2173"/>
      <c r="AC191" s="2173"/>
      <c r="AD191" s="2173"/>
      <c r="AE191" s="2173"/>
      <c r="AF191" s="25"/>
      <c r="AH191" s="25"/>
      <c r="AJ191" s="3"/>
      <c r="AK191" s="3"/>
      <c r="AL191" s="3"/>
      <c r="AM191" s="679"/>
      <c r="AN191" s="679"/>
      <c r="AO191" s="679"/>
      <c r="AP191" s="679"/>
      <c r="AQ191" s="679"/>
      <c r="AR191" s="679"/>
      <c r="AS191" s="679"/>
      <c r="AT191" s="679"/>
      <c r="AU191" s="679"/>
      <c r="AV191" s="679"/>
      <c r="AW191" s="679"/>
      <c r="AX191" s="679"/>
      <c r="AY191" s="679"/>
      <c r="BC191" s="717" t="s">
        <v>1150</v>
      </c>
      <c r="BH191" s="717" t="s">
        <v>1150</v>
      </c>
      <c r="BN191" s="36" t="s">
        <v>726</v>
      </c>
      <c r="BT191" s="12" t="s">
        <v>768</v>
      </c>
    </row>
    <row r="192" spans="1:96" ht="12.75">
      <c r="A192" s="25"/>
      <c r="C192" s="46"/>
      <c r="D192" s="25"/>
      <c r="E192" s="25"/>
      <c r="F192" s="25"/>
      <c r="G192" s="25"/>
      <c r="H192" s="25"/>
      <c r="I192" s="25"/>
      <c r="J192" s="25"/>
      <c r="K192" s="25"/>
      <c r="L192" s="25"/>
      <c r="M192" s="170"/>
      <c r="N192" s="2045"/>
      <c r="O192" s="2045"/>
      <c r="P192" s="2045"/>
      <c r="Q192" s="2045"/>
      <c r="R192" s="2045"/>
      <c r="S192" s="2045"/>
      <c r="T192" s="2045"/>
      <c r="U192" s="2045"/>
      <c r="V192" s="2045"/>
      <c r="W192" s="2045"/>
      <c r="X192" s="2045"/>
      <c r="Y192" s="2045"/>
      <c r="Z192" s="2045"/>
      <c r="AA192" s="2045"/>
      <c r="AB192" s="2045"/>
      <c r="AC192" s="2045"/>
      <c r="AD192" s="2045"/>
      <c r="AE192" s="2045"/>
      <c r="AF192" s="25"/>
      <c r="AH192" s="25"/>
      <c r="AJ192" s="3"/>
      <c r="AK192" s="3"/>
      <c r="AL192" s="3"/>
      <c r="AM192" s="679"/>
      <c r="AN192" s="679"/>
      <c r="AO192" s="679"/>
      <c r="AP192" s="679"/>
      <c r="AQ192" s="679"/>
      <c r="AR192" s="679"/>
      <c r="AS192" s="679"/>
      <c r="AT192" s="679"/>
      <c r="AU192" s="679"/>
      <c r="AV192" s="679"/>
      <c r="AW192" s="679"/>
      <c r="AX192" s="679"/>
      <c r="AY192" s="679"/>
      <c r="BC192" s="717" t="s">
        <v>1153</v>
      </c>
      <c r="BH192" s="58" t="s">
        <v>1927</v>
      </c>
      <c r="BN192" s="36" t="s">
        <v>727</v>
      </c>
      <c r="BT192" s="12" t="s">
        <v>769</v>
      </c>
    </row>
    <row r="193" spans="1:96" ht="12.75">
      <c r="A193" s="25"/>
      <c r="B193" s="717"/>
      <c r="C193" s="46"/>
      <c r="D193" s="685" t="s">
        <v>1963</v>
      </c>
      <c r="E193" s="25"/>
      <c r="F193" s="25"/>
      <c r="G193" s="25"/>
      <c r="H193" s="25"/>
      <c r="I193" s="25"/>
      <c r="J193" s="25"/>
      <c r="K193" s="25"/>
      <c r="L193" s="25"/>
      <c r="M193" s="170"/>
      <c r="N193" s="1467"/>
      <c r="O193" s="1467"/>
      <c r="P193" s="1467"/>
      <c r="Q193" s="1467"/>
      <c r="R193" s="1467"/>
      <c r="S193" s="1467"/>
      <c r="T193" s="2182" t="s">
        <v>2533</v>
      </c>
      <c r="U193" s="2182"/>
      <c r="V193" s="2182"/>
      <c r="W193" s="2182"/>
      <c r="X193" s="2182"/>
      <c r="Y193" s="2182"/>
      <c r="Z193" s="2182"/>
      <c r="AA193" s="2182"/>
      <c r="AB193" s="2182"/>
      <c r="AC193" s="2182"/>
      <c r="AD193" s="2182"/>
      <c r="AE193" s="2182"/>
      <c r="AF193" s="2182"/>
      <c r="AG193" s="2182"/>
      <c r="AH193" s="2182"/>
      <c r="AI193" s="2182"/>
      <c r="AJ193" s="679"/>
      <c r="AK193" s="679"/>
      <c r="AL193" s="679"/>
      <c r="AM193" s="679"/>
      <c r="AN193" s="679"/>
      <c r="AO193" s="679"/>
      <c r="AP193" s="679"/>
      <c r="AQ193" s="679"/>
      <c r="AR193" s="679"/>
      <c r="AS193" s="679"/>
      <c r="AT193" s="679"/>
      <c r="AU193" s="679"/>
      <c r="AV193" s="679"/>
      <c r="AW193" s="679"/>
      <c r="AX193" s="679"/>
      <c r="AY193" s="679"/>
      <c r="BC193" s="717" t="s">
        <v>1152</v>
      </c>
      <c r="BH193" s="58" t="s">
        <v>1928</v>
      </c>
      <c r="BN193" s="36" t="s">
        <v>728</v>
      </c>
      <c r="BT193" s="12" t="s">
        <v>770</v>
      </c>
    </row>
    <row r="194" spans="1:96" ht="12.75">
      <c r="A194" s="25"/>
      <c r="C194" s="46"/>
      <c r="D194" s="25" t="s">
        <v>340</v>
      </c>
      <c r="E194" s="25"/>
      <c r="F194" s="25"/>
      <c r="G194" s="25"/>
      <c r="H194" s="25"/>
      <c r="I194" s="25"/>
      <c r="J194" s="25"/>
      <c r="K194" s="25"/>
      <c r="L194" s="25"/>
      <c r="M194" s="25"/>
      <c r="N194" s="25"/>
      <c r="O194" s="25"/>
      <c r="P194" s="25"/>
      <c r="Q194" s="25"/>
      <c r="R194" s="25"/>
      <c r="T194" s="1995" t="s">
        <v>706</v>
      </c>
      <c r="U194" s="1995"/>
      <c r="W194" s="25" t="s">
        <v>722</v>
      </c>
      <c r="X194" s="25"/>
      <c r="Y194" s="25"/>
      <c r="Z194" s="25"/>
      <c r="AA194" s="25"/>
      <c r="AB194" s="25"/>
      <c r="AC194" s="25"/>
      <c r="AD194" s="25"/>
      <c r="AE194" s="25"/>
      <c r="AF194" s="25"/>
      <c r="AG194" s="25"/>
      <c r="AH194" s="1995">
        <v>11</v>
      </c>
      <c r="AI194" s="1995"/>
      <c r="AJ194" s="3"/>
      <c r="AK194" s="3"/>
      <c r="AL194" s="3"/>
      <c r="AM194" s="679"/>
      <c r="AN194" s="679"/>
      <c r="AO194" s="679"/>
      <c r="AP194" s="679"/>
      <c r="AQ194" s="679"/>
      <c r="AR194" s="679"/>
      <c r="AS194" s="679"/>
      <c r="AT194" s="679"/>
      <c r="AU194" s="679"/>
      <c r="AV194" s="679"/>
      <c r="AW194" s="679"/>
      <c r="AX194" s="679"/>
      <c r="AY194" s="679"/>
      <c r="BC194" s="717" t="s">
        <v>1625</v>
      </c>
      <c r="BN194" s="36" t="s">
        <v>729</v>
      </c>
      <c r="BT194" s="12" t="s">
        <v>771</v>
      </c>
    </row>
    <row r="195" spans="1:96" s="717" customFormat="1" ht="12.75">
      <c r="A195" s="25"/>
      <c r="B195" s="12"/>
      <c r="C195" s="46"/>
      <c r="D195" s="25" t="s">
        <v>404</v>
      </c>
      <c r="E195" s="25"/>
      <c r="F195" s="25"/>
      <c r="G195" s="25"/>
      <c r="H195" s="25"/>
      <c r="I195" s="25"/>
      <c r="J195" s="25"/>
      <c r="K195" s="25"/>
      <c r="L195" s="25"/>
      <c r="M195" s="25"/>
      <c r="N195" s="25"/>
      <c r="O195" s="25"/>
      <c r="P195" s="25"/>
      <c r="Q195" s="25"/>
      <c r="R195" s="25"/>
      <c r="S195" s="12"/>
      <c r="T195" s="2017" t="s">
        <v>578</v>
      </c>
      <c r="U195" s="2017"/>
      <c r="V195" s="12"/>
      <c r="W195" s="25" t="s">
        <v>723</v>
      </c>
      <c r="X195" s="25"/>
      <c r="Y195" s="25"/>
      <c r="Z195" s="25"/>
      <c r="AA195" s="25"/>
      <c r="AB195" s="25"/>
      <c r="AC195" s="25"/>
      <c r="AD195" s="25"/>
      <c r="AE195" s="25"/>
      <c r="AF195" s="25"/>
      <c r="AG195" s="25"/>
      <c r="AH195" s="1995">
        <v>15</v>
      </c>
      <c r="AI195" s="1995"/>
      <c r="AJ195" s="3"/>
      <c r="AK195" s="3"/>
      <c r="AL195" s="3"/>
      <c r="AM195" s="679"/>
      <c r="AN195" s="679"/>
      <c r="AO195" s="679"/>
      <c r="AP195" s="679"/>
      <c r="AQ195" s="679"/>
      <c r="AR195" s="679"/>
      <c r="AS195" s="679"/>
      <c r="AT195" s="679"/>
      <c r="AU195" s="679"/>
      <c r="AV195" s="679"/>
      <c r="AW195" s="679"/>
      <c r="AX195" s="679"/>
      <c r="AY195" s="679"/>
      <c r="BC195" s="717" t="s">
        <v>2298</v>
      </c>
      <c r="BN195" s="36" t="s">
        <v>248</v>
      </c>
      <c r="BT195" s="12" t="s">
        <v>772</v>
      </c>
      <c r="CR195" s="25"/>
    </row>
    <row r="196" spans="1:96" ht="12.75">
      <c r="A196" s="25"/>
      <c r="C196" s="46"/>
      <c r="D196" s="177" t="s">
        <v>174</v>
      </c>
      <c r="E196" s="25"/>
      <c r="F196" s="25"/>
      <c r="G196" s="25"/>
      <c r="H196" s="25"/>
      <c r="I196" s="25"/>
      <c r="J196" s="25"/>
      <c r="K196" s="25"/>
      <c r="L196" s="25"/>
      <c r="M196" s="25"/>
      <c r="N196" s="25"/>
      <c r="O196" s="25"/>
      <c r="P196" s="25"/>
      <c r="Q196" s="25"/>
      <c r="R196" s="25"/>
      <c r="T196" s="2017" t="s">
        <v>706</v>
      </c>
      <c r="U196" s="2017"/>
      <c r="W196" s="25" t="s">
        <v>724</v>
      </c>
      <c r="X196" s="25"/>
      <c r="Y196" s="25"/>
      <c r="Z196" s="25"/>
      <c r="AA196" s="25"/>
      <c r="AB196" s="25"/>
      <c r="AC196" s="25"/>
      <c r="AD196" s="25"/>
      <c r="AE196" s="25"/>
      <c r="AF196" s="25"/>
      <c r="AG196" s="25"/>
      <c r="AH196" s="1995">
        <v>9</v>
      </c>
      <c r="AI196" s="1995"/>
      <c r="AJ196" s="3"/>
      <c r="AK196" s="3"/>
      <c r="AL196" s="3"/>
      <c r="AM196" s="679"/>
      <c r="AN196" s="679"/>
      <c r="AO196" s="679"/>
      <c r="AP196" s="679"/>
      <c r="AQ196" s="679"/>
      <c r="AR196" s="679"/>
      <c r="AS196" s="679"/>
      <c r="AT196" s="679"/>
      <c r="AU196" s="679"/>
      <c r="AV196" s="679"/>
      <c r="AW196" s="679"/>
      <c r="AX196" s="679"/>
      <c r="AY196" s="679"/>
      <c r="BN196" s="36" t="s">
        <v>249</v>
      </c>
      <c r="BT196" s="12" t="s">
        <v>72</v>
      </c>
    </row>
    <row r="197" spans="1:96" ht="12.75" customHeight="1">
      <c r="A197" s="25"/>
      <c r="B197" s="717"/>
      <c r="C197" s="46"/>
      <c r="D197" s="240" t="s">
        <v>1955</v>
      </c>
      <c r="E197" s="25"/>
      <c r="F197" s="25"/>
      <c r="G197" s="25"/>
      <c r="H197" s="25"/>
      <c r="I197" s="25"/>
      <c r="J197" s="25"/>
      <c r="K197" s="25"/>
      <c r="L197" s="25"/>
      <c r="M197" s="25"/>
      <c r="N197" s="25"/>
      <c r="O197" s="25"/>
      <c r="P197" s="25"/>
      <c r="Q197" s="25"/>
      <c r="R197" s="25"/>
      <c r="S197" s="717"/>
      <c r="T197" s="2017"/>
      <c r="U197" s="2017"/>
      <c r="V197" s="717"/>
      <c r="W197" s="25"/>
      <c r="X197" s="25"/>
      <c r="Y197" s="25"/>
      <c r="Z197" s="25"/>
      <c r="AA197" s="25"/>
      <c r="AB197" s="25"/>
      <c r="AC197" s="25"/>
      <c r="AD197" s="25"/>
      <c r="AE197" s="25"/>
      <c r="AF197" s="25"/>
      <c r="AG197" s="25"/>
      <c r="AH197" s="51"/>
      <c r="AI197" s="51"/>
      <c r="AJ197" s="679"/>
      <c r="AK197" s="679"/>
      <c r="AL197" s="679"/>
      <c r="AM197" s="679"/>
      <c r="AN197" s="679"/>
      <c r="AO197" s="679"/>
      <c r="AP197" s="679"/>
      <c r="AQ197" s="679"/>
      <c r="AR197" s="679"/>
      <c r="AS197" s="679"/>
      <c r="AT197" s="679"/>
      <c r="AU197" s="679"/>
      <c r="AV197" s="679"/>
      <c r="AW197" s="679"/>
      <c r="AX197" s="679"/>
      <c r="AY197" s="679"/>
      <c r="BC197" s="680" t="s">
        <v>316</v>
      </c>
      <c r="BD197" s="678"/>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752" t="s">
        <v>2480</v>
      </c>
      <c r="Y198" s="1995" t="s">
        <v>706</v>
      </c>
      <c r="Z198" s="1995"/>
      <c r="AA198" s="25"/>
      <c r="AB198" s="25"/>
      <c r="AC198" s="25"/>
      <c r="AD198" s="25"/>
      <c r="AE198" s="25"/>
      <c r="AF198" s="25"/>
      <c r="AG198" s="25"/>
      <c r="AJ198" s="679"/>
      <c r="AK198" s="679"/>
      <c r="AL198" s="679"/>
      <c r="AM198" s="679"/>
      <c r="AN198" s="679"/>
      <c r="AO198" s="679"/>
      <c r="AP198" s="679"/>
      <c r="AQ198" s="679"/>
      <c r="AR198" s="679"/>
      <c r="AS198" s="679"/>
      <c r="AT198" s="679"/>
      <c r="AU198" s="679"/>
      <c r="AV198" s="679"/>
      <c r="AW198" s="679"/>
      <c r="AX198" s="679"/>
      <c r="AY198" s="679"/>
      <c r="AZ198" s="52"/>
      <c r="BA198" s="52"/>
      <c r="BB198" s="21"/>
      <c r="BC198" s="685" t="s">
        <v>939</v>
      </c>
      <c r="BD198" s="678"/>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9"/>
      <c r="AH199" s="1682"/>
      <c r="AI199" s="1682"/>
      <c r="AJ199" s="679"/>
      <c r="AK199" s="679"/>
      <c r="AL199" s="679"/>
      <c r="AM199" s="679"/>
      <c r="AN199" s="679"/>
      <c r="AO199" s="679"/>
      <c r="AP199" s="679"/>
      <c r="AQ199" s="679"/>
      <c r="AR199" s="679"/>
      <c r="AS199" s="679"/>
      <c r="AT199" s="679"/>
      <c r="AU199" s="679"/>
      <c r="AV199" s="679"/>
      <c r="AW199" s="679"/>
      <c r="AX199" s="679"/>
      <c r="AY199" s="679"/>
      <c r="AZ199" s="52"/>
      <c r="BA199" s="52"/>
      <c r="BB199" s="21"/>
      <c r="BC199" s="684" t="s">
        <v>938</v>
      </c>
      <c r="BD199" s="715"/>
      <c r="BE199" s="21"/>
      <c r="BF199" s="21"/>
      <c r="BN199" s="36" t="s">
        <v>737</v>
      </c>
      <c r="BO199" s="717"/>
      <c r="BP199" s="717"/>
      <c r="BQ199" s="717"/>
      <c r="BR199" s="717"/>
      <c r="BS199" s="717"/>
      <c r="BT199" s="54" t="s">
        <v>198</v>
      </c>
      <c r="BU199" s="717"/>
      <c r="BV199" s="53"/>
      <c r="CR199" s="112"/>
    </row>
    <row r="200" spans="1:96" s="51" customFormat="1" ht="12.75"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79"/>
      <c r="AN200" s="679"/>
      <c r="AO200" s="679"/>
      <c r="AP200" s="679"/>
      <c r="AQ200" s="679"/>
      <c r="AR200" s="679"/>
      <c r="AS200" s="679"/>
      <c r="AT200" s="679"/>
      <c r="AU200" s="679"/>
      <c r="AV200" s="679"/>
      <c r="AW200" s="679"/>
      <c r="AX200" s="679"/>
      <c r="AY200" s="679"/>
      <c r="AZ200" s="52"/>
      <c r="BA200" s="52"/>
      <c r="BB200" s="21"/>
      <c r="BC200" s="684" t="s">
        <v>1176</v>
      </c>
      <c r="BD200" s="681"/>
      <c r="BE200" s="21"/>
      <c r="BF200" s="21"/>
      <c r="BN200" s="36" t="s">
        <v>738</v>
      </c>
      <c r="BO200" s="12"/>
      <c r="BP200" s="12"/>
      <c r="BQ200" s="12"/>
      <c r="BR200" s="12"/>
      <c r="BS200" s="12"/>
      <c r="BT200" s="54" t="s">
        <v>199</v>
      </c>
      <c r="BU200" s="12"/>
      <c r="CR200" s="112"/>
    </row>
    <row r="201" spans="1:96" s="51" customFormat="1" ht="12.75">
      <c r="A201" s="25"/>
      <c r="B201" s="12"/>
      <c r="C201" s="46"/>
      <c r="D201" s="910"/>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9"/>
      <c r="AN201" s="679"/>
      <c r="AO201" s="679"/>
      <c r="AP201" s="679"/>
      <c r="AQ201" s="679"/>
      <c r="AR201" s="679"/>
      <c r="AS201" s="679"/>
      <c r="AT201" s="679"/>
      <c r="AU201" s="679"/>
      <c r="AV201" s="679"/>
      <c r="AW201" s="679"/>
      <c r="AX201" s="679"/>
      <c r="AY201" s="679"/>
      <c r="AZ201" s="52"/>
      <c r="BA201" s="52"/>
      <c r="BB201" s="21"/>
      <c r="BC201" s="682" t="s">
        <v>646</v>
      </c>
      <c r="BD201" s="681"/>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9"/>
      <c r="AN202" s="679"/>
      <c r="AO202" s="679"/>
      <c r="AP202" s="679"/>
      <c r="AQ202" s="679"/>
      <c r="AR202" s="679"/>
      <c r="AS202" s="679"/>
      <c r="AT202" s="679"/>
      <c r="AU202" s="679"/>
      <c r="AV202" s="679"/>
      <c r="AW202" s="679"/>
      <c r="AX202" s="679"/>
      <c r="AY202" s="679"/>
      <c r="BC202" s="682" t="s">
        <v>1177</v>
      </c>
      <c r="BD202" s="681"/>
      <c r="BN202" s="36" t="s">
        <v>740</v>
      </c>
      <c r="BO202" s="51"/>
      <c r="BP202" s="54"/>
      <c r="BQ202" s="54"/>
      <c r="BR202" s="54"/>
      <c r="BS202" s="54"/>
      <c r="BT202" s="55" t="s">
        <v>201</v>
      </c>
    </row>
    <row r="203" spans="1:96" ht="12.75" customHeight="1">
      <c r="A203" s="25"/>
      <c r="C203" s="25"/>
      <c r="D203" s="1997" t="s">
        <v>403</v>
      </c>
      <c r="E203" s="1997"/>
      <c r="F203" s="1997"/>
      <c r="G203" s="1997"/>
      <c r="H203" s="1997"/>
      <c r="I203" s="1997"/>
      <c r="J203" s="1997"/>
      <c r="K203" s="1997"/>
      <c r="L203" s="1997"/>
      <c r="M203" s="1997"/>
      <c r="P203" s="2186">
        <f>M26</f>
        <v>3579292</v>
      </c>
      <c r="Q203" s="2177"/>
      <c r="R203" s="2177"/>
      <c r="S203" s="2177"/>
      <c r="T203" s="2177"/>
      <c r="U203" s="2177"/>
      <c r="V203" s="25"/>
      <c r="W203" s="25"/>
      <c r="X203" s="25"/>
      <c r="Y203" s="25"/>
      <c r="Z203" s="2175" t="s">
        <v>1380</v>
      </c>
      <c r="AA203" s="2175"/>
      <c r="AB203" s="2175"/>
      <c r="AC203" s="2175"/>
      <c r="AD203" s="2175"/>
      <c r="AE203" s="2175"/>
      <c r="AF203" s="2175"/>
      <c r="AG203" s="25"/>
      <c r="AH203" s="25"/>
      <c r="AI203" s="25"/>
      <c r="AJ203" s="3"/>
      <c r="AK203" s="3"/>
      <c r="AL203" s="3"/>
      <c r="AM203" s="679"/>
      <c r="AN203" s="679"/>
      <c r="AO203" s="679"/>
      <c r="AP203" s="679"/>
      <c r="AQ203" s="679"/>
      <c r="AR203" s="679"/>
      <c r="AS203" s="679"/>
      <c r="AT203" s="679"/>
      <c r="AU203" s="679"/>
      <c r="AV203" s="679"/>
      <c r="AW203" s="679"/>
      <c r="AX203" s="679"/>
      <c r="AY203" s="679"/>
      <c r="BC203" s="679" t="s">
        <v>1178</v>
      </c>
      <c r="BD203" s="678"/>
      <c r="BN203" s="36" t="s">
        <v>741</v>
      </c>
      <c r="BO203" s="51"/>
      <c r="BP203" s="54"/>
      <c r="BQ203" s="54"/>
      <c r="BR203" s="54"/>
      <c r="BS203" s="55"/>
      <c r="BT203" s="55" t="s">
        <v>202</v>
      </c>
    </row>
    <row r="204" spans="1:96" ht="12.75" customHeight="1">
      <c r="A204" s="25"/>
      <c r="C204" s="45"/>
      <c r="D204" s="2183" t="s">
        <v>1471</v>
      </c>
      <c r="E204" s="1997"/>
      <c r="F204" s="1997"/>
      <c r="G204" s="1997"/>
      <c r="H204" s="1997"/>
      <c r="I204" s="1997"/>
      <c r="J204" s="1997"/>
      <c r="K204" s="1997"/>
      <c r="L204" s="1997"/>
      <c r="M204" s="1997"/>
      <c r="P204" s="2177">
        <f>M27</f>
        <v>0</v>
      </c>
      <c r="Q204" s="2177"/>
      <c r="R204" s="2177"/>
      <c r="S204" s="2177"/>
      <c r="T204" s="2177"/>
      <c r="U204" s="2177"/>
      <c r="V204" s="47"/>
      <c r="W204" s="58" t="s">
        <v>2146</v>
      </c>
      <c r="Z204" s="2175"/>
      <c r="AA204" s="2175"/>
      <c r="AB204" s="2175"/>
      <c r="AC204" s="2175"/>
      <c r="AD204" s="2175"/>
      <c r="AE204" s="2175"/>
      <c r="AF204" s="2175"/>
      <c r="AG204" s="25" t="s">
        <v>1472</v>
      </c>
      <c r="AH204" s="25"/>
      <c r="AI204" s="25"/>
      <c r="AJ204" s="25"/>
      <c r="AK204" s="25"/>
      <c r="AL204" s="25"/>
      <c r="AM204" s="25"/>
      <c r="AN204" s="25"/>
      <c r="AO204" s="25"/>
      <c r="AP204" s="1995" t="s">
        <v>706</v>
      </c>
      <c r="AQ204" s="1995"/>
      <c r="AR204" s="679"/>
      <c r="AS204" s="679"/>
      <c r="AT204" s="679"/>
      <c r="AU204" s="679"/>
      <c r="AV204" s="679"/>
      <c r="AW204" s="679"/>
      <c r="AX204" s="679"/>
      <c r="AY204" s="679"/>
      <c r="BC204" s="682" t="s">
        <v>645</v>
      </c>
      <c r="BD204" s="678"/>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176"/>
      <c r="AA205" s="2176"/>
      <c r="AB205" s="2176"/>
      <c r="AC205" s="2176"/>
      <c r="AD205" s="2176"/>
      <c r="AE205" s="2176"/>
      <c r="AF205" s="2176"/>
      <c r="AH205" s="25"/>
      <c r="AJ205" s="3"/>
      <c r="AK205" s="3"/>
      <c r="AL205" s="3"/>
      <c r="AM205" s="679"/>
      <c r="AN205" s="679"/>
      <c r="AO205" s="679"/>
      <c r="AP205" s="679"/>
      <c r="AQ205" s="679"/>
      <c r="AR205" s="679"/>
      <c r="AS205" s="679"/>
      <c r="AT205" s="679"/>
      <c r="AU205" s="679"/>
      <c r="AV205" s="679"/>
      <c r="AW205" s="679"/>
      <c r="AX205" s="679"/>
      <c r="AY205" s="679"/>
      <c r="BC205" s="682" t="s">
        <v>1135</v>
      </c>
      <c r="BD205" s="678"/>
      <c r="BN205" s="36" t="s">
        <v>114</v>
      </c>
      <c r="BT205" s="55" t="s">
        <v>179</v>
      </c>
      <c r="BU205" s="51"/>
    </row>
    <row r="206" spans="1:96" ht="12.75">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9"/>
      <c r="AN206" s="679"/>
      <c r="AO206" s="679"/>
      <c r="AP206" s="679"/>
      <c r="AQ206" s="679"/>
      <c r="AR206" s="679"/>
      <c r="AS206" s="679"/>
      <c r="AT206" s="679"/>
      <c r="AU206" s="679"/>
      <c r="AV206" s="679"/>
      <c r="AW206" s="679"/>
      <c r="AX206" s="679"/>
      <c r="AY206" s="679"/>
      <c r="BC206" s="683" t="s">
        <v>1179</v>
      </c>
      <c r="BD206" s="678"/>
      <c r="BN206" s="36" t="s">
        <v>115</v>
      </c>
      <c r="BT206" s="55" t="s">
        <v>204</v>
      </c>
      <c r="BU206" s="56"/>
    </row>
    <row r="207" spans="1:96" ht="12.75">
      <c r="A207" s="25"/>
      <c r="C207" s="45"/>
      <c r="D207" s="2160" t="s">
        <v>2534</v>
      </c>
      <c r="E207" s="2160"/>
      <c r="F207" s="2160"/>
      <c r="G207" s="2160"/>
      <c r="H207" s="2160"/>
      <c r="I207" s="2160"/>
      <c r="J207" s="2160"/>
      <c r="K207" s="2160"/>
      <c r="L207" s="2160"/>
      <c r="M207" s="2160"/>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9"/>
      <c r="AN207" s="679"/>
      <c r="AO207" s="679"/>
      <c r="AP207" s="679"/>
      <c r="AQ207" s="679"/>
      <c r="AR207" s="679"/>
      <c r="AS207" s="679"/>
      <c r="AT207" s="679"/>
      <c r="AU207" s="679"/>
      <c r="AV207" s="679"/>
      <c r="AW207" s="679"/>
      <c r="AX207" s="679"/>
      <c r="AY207" s="679"/>
      <c r="BC207" s="684" t="s">
        <v>1422</v>
      </c>
      <c r="BD207" s="678"/>
      <c r="BN207" s="36" t="s">
        <v>48</v>
      </c>
      <c r="BT207" s="55" t="s">
        <v>205</v>
      </c>
    </row>
    <row r="208" spans="1:96" ht="12.75">
      <c r="T208" s="25"/>
      <c r="U208" s="25"/>
      <c r="V208" s="25"/>
      <c r="W208" s="25"/>
      <c r="X208" s="25"/>
      <c r="Y208" s="25"/>
      <c r="Z208" s="25"/>
      <c r="AA208" s="25"/>
      <c r="AB208" s="25"/>
      <c r="AC208" s="25"/>
      <c r="AD208" s="25"/>
      <c r="AE208" s="25"/>
      <c r="AF208" s="25"/>
      <c r="AG208" s="717"/>
      <c r="AH208" s="25"/>
      <c r="AI208" s="717"/>
      <c r="AJ208" s="679"/>
      <c r="AK208" s="679"/>
      <c r="AL208" s="679"/>
      <c r="AM208" s="679"/>
      <c r="AN208" s="679"/>
      <c r="AO208" s="679"/>
      <c r="AP208" s="679"/>
      <c r="AQ208" s="679"/>
      <c r="AR208" s="679"/>
      <c r="AS208" s="679"/>
      <c r="AT208" s="679"/>
      <c r="AU208" s="679"/>
      <c r="AV208" s="679"/>
      <c r="AW208" s="679"/>
      <c r="AX208" s="679"/>
      <c r="AY208" s="679"/>
      <c r="BC208" s="679" t="s">
        <v>1180</v>
      </c>
      <c r="BD208" s="678"/>
      <c r="BN208" s="36" t="s">
        <v>49</v>
      </c>
      <c r="BT208" s="55" t="s">
        <v>206</v>
      </c>
    </row>
    <row r="209" spans="1:96" ht="12.75">
      <c r="A209" s="50" t="s">
        <v>625</v>
      </c>
      <c r="C209" s="50" t="s">
        <v>406</v>
      </c>
      <c r="Z209" s="717"/>
      <c r="AA209" s="25"/>
      <c r="AB209" s="25"/>
      <c r="AC209" s="25"/>
      <c r="AD209" s="25"/>
      <c r="AE209" s="25"/>
      <c r="AF209" s="25"/>
      <c r="AG209" s="717"/>
      <c r="AH209" s="717"/>
      <c r="AI209" s="717"/>
      <c r="AJ209" s="679"/>
      <c r="AK209" s="679"/>
      <c r="AL209" s="679"/>
      <c r="AM209" s="679"/>
      <c r="AN209" s="679"/>
      <c r="AO209" s="679"/>
      <c r="AP209" s="679"/>
      <c r="AQ209" s="679"/>
      <c r="AR209" s="679"/>
      <c r="AS209" s="679"/>
      <c r="AT209" s="679"/>
      <c r="AU209" s="679"/>
      <c r="AV209" s="679"/>
      <c r="AW209" s="679"/>
      <c r="AX209" s="679"/>
      <c r="AY209" s="679"/>
      <c r="BC209" s="682" t="s">
        <v>696</v>
      </c>
      <c r="BD209" s="678"/>
      <c r="BN209" s="36" t="s">
        <v>50</v>
      </c>
      <c r="BT209" s="55" t="s">
        <v>207</v>
      </c>
    </row>
    <row r="210" spans="1:96" ht="12.75">
      <c r="C210" s="45"/>
      <c r="D210" s="2160" t="s">
        <v>1150</v>
      </c>
      <c r="E210" s="2160"/>
      <c r="F210" s="2160"/>
      <c r="G210" s="2160"/>
      <c r="H210" s="2160"/>
      <c r="I210" s="2160"/>
      <c r="J210" s="2160"/>
      <c r="K210" s="2160"/>
      <c r="L210" s="2160"/>
      <c r="M210" s="2160"/>
      <c r="O210" s="717"/>
      <c r="P210" s="717"/>
      <c r="Q210" s="717"/>
      <c r="R210" s="717"/>
      <c r="S210" s="717"/>
      <c r="T210" s="717"/>
      <c r="U210" s="717"/>
      <c r="V210" s="717"/>
      <c r="W210" s="717"/>
      <c r="X210" s="717"/>
      <c r="Y210" s="717"/>
      <c r="Z210" s="717"/>
      <c r="AA210" s="717"/>
      <c r="AB210" s="717"/>
      <c r="AC210" s="717"/>
      <c r="AD210" s="717"/>
      <c r="AE210" s="717"/>
      <c r="AF210" s="717"/>
      <c r="AG210" s="717"/>
      <c r="AH210" s="88"/>
      <c r="AI210" s="88"/>
      <c r="AJ210" s="679"/>
      <c r="AK210" s="679"/>
      <c r="AL210" s="679"/>
      <c r="AM210" s="679"/>
      <c r="AN210" s="679"/>
      <c r="AO210" s="679"/>
      <c r="AP210" s="679"/>
      <c r="AQ210" s="679"/>
      <c r="AR210" s="679"/>
      <c r="AS210" s="679"/>
      <c r="AT210" s="679"/>
      <c r="AU210" s="679"/>
      <c r="AV210" s="679"/>
      <c r="AW210" s="679"/>
      <c r="AX210" s="679"/>
      <c r="AY210" s="679"/>
      <c r="BD210" s="678"/>
      <c r="BN210" s="36" t="s">
        <v>51</v>
      </c>
      <c r="BT210" s="55" t="s">
        <v>208</v>
      </c>
    </row>
    <row r="211" spans="1:96" ht="12.75">
      <c r="A211" s="717"/>
      <c r="B211" s="717"/>
      <c r="C211" s="45"/>
      <c r="D211" s="717" t="s">
        <v>1457</v>
      </c>
      <c r="E211" s="717"/>
      <c r="F211" s="717"/>
      <c r="G211" s="717"/>
      <c r="H211" s="717"/>
      <c r="I211" s="717"/>
      <c r="J211" s="717"/>
      <c r="K211" s="717"/>
      <c r="L211" s="717"/>
      <c r="M211" s="717"/>
      <c r="N211" s="717"/>
      <c r="O211" s="717"/>
      <c r="P211" s="717"/>
      <c r="Q211" s="717"/>
      <c r="R211" s="717"/>
      <c r="S211" s="717"/>
      <c r="T211" s="717"/>
      <c r="U211" s="717"/>
      <c r="V211" s="717"/>
      <c r="W211" s="717"/>
      <c r="X211" s="717"/>
      <c r="Y211" s="1995"/>
      <c r="Z211" s="1995"/>
      <c r="AA211" s="717"/>
      <c r="AB211" s="717"/>
      <c r="AC211" s="717"/>
      <c r="AD211" s="717"/>
      <c r="AE211" s="717"/>
      <c r="AF211" s="717"/>
      <c r="AG211" s="717"/>
      <c r="AH211" s="717"/>
      <c r="AI211" s="717"/>
      <c r="AJ211" s="679"/>
      <c r="AK211" s="679"/>
      <c r="AL211" s="679"/>
      <c r="AM211" s="679"/>
      <c r="AN211" s="679"/>
      <c r="AO211" s="679"/>
      <c r="AP211" s="679"/>
      <c r="AQ211" s="679"/>
      <c r="AR211" s="679"/>
      <c r="AS211" s="679"/>
      <c r="AT211" s="679"/>
      <c r="AU211" s="679"/>
      <c r="AV211" s="679"/>
      <c r="AW211" s="679"/>
      <c r="AX211" s="679"/>
      <c r="AY211" s="679"/>
      <c r="BN211" s="36" t="s">
        <v>134</v>
      </c>
      <c r="BT211" s="55" t="s">
        <v>135</v>
      </c>
    </row>
    <row r="212" spans="1:96" ht="12.75">
      <c r="D212" s="58" t="s">
        <v>1926</v>
      </c>
      <c r="E212" s="717"/>
      <c r="F212" s="717"/>
      <c r="G212" s="717"/>
      <c r="H212" s="717"/>
      <c r="I212" s="717"/>
      <c r="J212" s="717"/>
      <c r="K212" s="717"/>
      <c r="L212" s="717"/>
      <c r="M212" s="717"/>
      <c r="N212" s="717"/>
      <c r="O212" s="717"/>
      <c r="P212" s="717"/>
      <c r="Q212" s="717"/>
      <c r="R212" s="717"/>
      <c r="S212" s="717"/>
      <c r="T212" s="717"/>
      <c r="U212" s="717"/>
      <c r="V212" s="717"/>
      <c r="W212" s="717"/>
      <c r="X212" s="717"/>
      <c r="Y212" s="717"/>
      <c r="Z212" s="717"/>
      <c r="AG212" s="3"/>
      <c r="AJ212" s="3"/>
      <c r="AK212" s="3"/>
      <c r="AL212" s="3"/>
      <c r="AM212" s="679"/>
      <c r="AN212" s="679"/>
      <c r="AO212" s="679"/>
      <c r="AP212" s="679"/>
      <c r="AQ212" s="679"/>
      <c r="AR212" s="679"/>
      <c r="AS212" s="679"/>
      <c r="AT212" s="679"/>
      <c r="AU212" s="679"/>
      <c r="AV212" s="679"/>
      <c r="AW212" s="679"/>
      <c r="AX212" s="679"/>
      <c r="AY212" s="679"/>
      <c r="BC212" s="479" t="s">
        <v>316</v>
      </c>
      <c r="BN212" s="36" t="s">
        <v>52</v>
      </c>
      <c r="BT212" s="55" t="s">
        <v>209</v>
      </c>
    </row>
    <row r="213" spans="1:96" s="717" customFormat="1" ht="12.75">
      <c r="D213" s="2023" t="s">
        <v>626</v>
      </c>
      <c r="E213" s="2023"/>
      <c r="F213" s="2023"/>
      <c r="G213" s="2023"/>
      <c r="H213" s="2023"/>
      <c r="I213" s="2023"/>
      <c r="J213" s="2023"/>
      <c r="K213" s="2023"/>
      <c r="L213" s="2023"/>
      <c r="M213" s="2023"/>
      <c r="N213" s="2023"/>
      <c r="O213" s="2023"/>
      <c r="P213" s="2023"/>
      <c r="Q213" s="2023"/>
      <c r="R213" s="2023"/>
      <c r="S213" s="2023"/>
      <c r="T213" s="2023"/>
      <c r="U213" s="2023"/>
      <c r="V213" s="2023"/>
      <c r="W213" s="2023"/>
      <c r="X213" s="2023"/>
      <c r="Y213" s="2023"/>
      <c r="Z213" s="2023"/>
      <c r="AG213" s="679"/>
      <c r="AJ213" s="679"/>
      <c r="AK213" s="679"/>
      <c r="AL213" s="679"/>
      <c r="AM213" s="679"/>
      <c r="AN213" s="679"/>
      <c r="AO213" s="679"/>
      <c r="AP213" s="679"/>
      <c r="AQ213" s="679"/>
      <c r="AR213" s="679"/>
      <c r="AS213" s="679"/>
      <c r="AT213" s="679"/>
      <c r="AU213" s="679"/>
      <c r="AV213" s="679"/>
      <c r="AW213" s="679"/>
      <c r="AX213" s="679"/>
      <c r="AY213" s="679"/>
      <c r="BC213" s="12" t="s">
        <v>559</v>
      </c>
      <c r="BN213" s="36" t="s">
        <v>53</v>
      </c>
      <c r="BT213" s="55" t="s">
        <v>210</v>
      </c>
      <c r="CR213" s="25"/>
    </row>
    <row r="214" spans="1:96" ht="12.75">
      <c r="A214" s="717"/>
      <c r="B214" s="717"/>
      <c r="C214" s="717"/>
      <c r="D214" s="58" t="s">
        <v>1956</v>
      </c>
      <c r="E214" s="717"/>
      <c r="F214" s="717"/>
      <c r="G214" s="717"/>
      <c r="H214" s="717"/>
      <c r="I214" s="717"/>
      <c r="J214" s="717"/>
      <c r="K214" s="717"/>
      <c r="L214" s="717"/>
      <c r="M214" s="717"/>
      <c r="N214" s="717"/>
      <c r="O214" s="717"/>
      <c r="P214" s="717"/>
      <c r="Q214" s="717"/>
      <c r="R214" s="717"/>
      <c r="S214" s="717"/>
      <c r="T214" s="717"/>
      <c r="U214" s="717"/>
      <c r="V214" s="717"/>
      <c r="W214" s="717"/>
      <c r="X214" s="717"/>
      <c r="Y214" s="717"/>
      <c r="Z214" s="69"/>
      <c r="AA214" s="717"/>
      <c r="AB214" s="2047">
        <v>62</v>
      </c>
      <c r="AC214" s="2047"/>
      <c r="AD214" s="2047"/>
      <c r="AE214" s="2047"/>
      <c r="AF214" s="2047"/>
      <c r="AG214" s="2047"/>
      <c r="AH214" s="2047"/>
      <c r="AI214" s="2047"/>
      <c r="AJ214" s="2047"/>
      <c r="AK214" s="2047"/>
      <c r="AL214" s="2047"/>
      <c r="AM214" s="46"/>
      <c r="AN214" s="46"/>
      <c r="AO214" s="46"/>
      <c r="AP214" s="46"/>
      <c r="AQ214" s="46"/>
      <c r="AR214" s="46"/>
      <c r="AS214" s="46"/>
      <c r="AT214" s="46"/>
      <c r="AU214" s="46"/>
      <c r="AV214" s="46"/>
      <c r="AW214" s="46"/>
      <c r="AX214" s="46"/>
      <c r="AY214" s="46"/>
      <c r="AZ214" s="717"/>
      <c r="BA214" s="717"/>
      <c r="BC214" s="12" t="s">
        <v>563</v>
      </c>
      <c r="BN214" s="36" t="s">
        <v>335</v>
      </c>
      <c r="BT214" s="55" t="s">
        <v>211</v>
      </c>
    </row>
    <row r="215" spans="1:96" s="717" customFormat="1" ht="12.75" customHeight="1">
      <c r="A215" s="12"/>
      <c r="B215" s="12"/>
      <c r="C215" s="12"/>
      <c r="D215" s="58" t="s">
        <v>1954</v>
      </c>
      <c r="Z215" s="69"/>
      <c r="AB215" s="2047"/>
      <c r="AC215" s="2047"/>
      <c r="AD215" s="2047"/>
      <c r="AE215" s="2047"/>
      <c r="AF215" s="2047"/>
      <c r="AG215" s="2047"/>
      <c r="AH215" s="2047"/>
      <c r="AI215" s="2047"/>
      <c r="AJ215" s="2047"/>
      <c r="AK215" s="2047"/>
      <c r="AL215" s="2047"/>
      <c r="AM215" s="46"/>
      <c r="AN215" s="46"/>
      <c r="AO215" s="46"/>
      <c r="AP215" s="46"/>
      <c r="AQ215" s="46"/>
      <c r="AR215" s="46"/>
      <c r="AS215" s="46"/>
      <c r="AT215" s="46"/>
      <c r="AU215" s="46"/>
      <c r="AV215" s="46"/>
      <c r="AW215" s="46"/>
      <c r="AX215" s="46"/>
      <c r="AY215" s="46"/>
      <c r="BC215" s="39" t="s">
        <v>560</v>
      </c>
      <c r="CR215" s="25"/>
    </row>
    <row r="216" spans="1:96" s="717"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7" customFormat="1" ht="12.75">
      <c r="A217" s="502" t="s">
        <v>627</v>
      </c>
      <c r="B217" s="39"/>
      <c r="C217" s="502" t="s">
        <v>1431</v>
      </c>
      <c r="D217" s="865"/>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9"/>
      <c r="AH217" s="39"/>
      <c r="AI217" s="39"/>
      <c r="AJ217" s="679"/>
      <c r="AK217" s="679"/>
      <c r="AL217" s="679"/>
      <c r="AM217" s="679"/>
      <c r="AN217" s="679"/>
      <c r="AO217" s="679"/>
      <c r="AP217" s="679"/>
      <c r="AQ217" s="679"/>
      <c r="AR217" s="679"/>
      <c r="AS217" s="679"/>
      <c r="AT217" s="679"/>
      <c r="AU217" s="679"/>
      <c r="AV217" s="679"/>
      <c r="AW217" s="679"/>
      <c r="AX217" s="679"/>
      <c r="AY217" s="679"/>
      <c r="BC217" s="12" t="s">
        <v>561</v>
      </c>
      <c r="CR217" s="25"/>
    </row>
    <row r="218" spans="1:96" ht="12.75">
      <c r="A218" s="50"/>
      <c r="C218" s="50"/>
      <c r="D218" s="7" t="s">
        <v>1083</v>
      </c>
      <c r="AA218" s="717"/>
      <c r="AB218" s="717"/>
      <c r="AC218" s="717"/>
      <c r="AD218" s="717"/>
      <c r="AE218" s="717"/>
      <c r="AF218" s="717"/>
      <c r="AG218" s="679"/>
      <c r="AH218" s="717"/>
      <c r="AI218" s="717"/>
      <c r="AJ218" s="679"/>
      <c r="AK218" s="679"/>
      <c r="AL218" s="679"/>
      <c r="AM218" s="679"/>
      <c r="AN218" s="679"/>
      <c r="AO218" s="679"/>
      <c r="AP218" s="679"/>
      <c r="AQ218" s="679"/>
      <c r="AR218" s="679"/>
      <c r="AS218" s="679"/>
      <c r="AT218" s="679"/>
      <c r="AU218" s="679"/>
      <c r="AV218" s="679"/>
      <c r="AW218" s="679"/>
      <c r="AX218" s="679"/>
      <c r="AY218" s="679"/>
      <c r="AZ218" s="717"/>
      <c r="BC218" s="12" t="s">
        <v>562</v>
      </c>
    </row>
    <row r="219" spans="1:96" s="39" customFormat="1" ht="12.75" customHeight="1">
      <c r="A219" s="50"/>
      <c r="B219" s="12"/>
      <c r="C219" s="50"/>
      <c r="D219" s="2160" t="s">
        <v>1178</v>
      </c>
      <c r="E219" s="2160"/>
      <c r="F219" s="2160"/>
      <c r="G219" s="2160"/>
      <c r="H219" s="2160"/>
      <c r="I219" s="2160"/>
      <c r="J219" s="2160"/>
      <c r="K219" s="2160"/>
      <c r="L219" s="2160"/>
      <c r="M219" s="2160"/>
      <c r="N219" s="2160"/>
      <c r="O219" s="2160"/>
      <c r="P219" s="2160"/>
      <c r="Q219" s="2160"/>
      <c r="R219" s="2160"/>
      <c r="S219" s="2160"/>
      <c r="T219" s="2160"/>
      <c r="U219" s="2160"/>
      <c r="V219" s="2160"/>
      <c r="W219" s="2160"/>
      <c r="X219" s="2160"/>
      <c r="Y219" s="2160"/>
      <c r="Z219" s="2160"/>
      <c r="AA219" s="717"/>
      <c r="AB219" s="717"/>
      <c r="AC219" s="717"/>
      <c r="AD219" s="717"/>
      <c r="AE219" s="717"/>
      <c r="AF219" s="717"/>
      <c r="AG219" s="679"/>
      <c r="AH219" s="717"/>
      <c r="AI219" s="717"/>
      <c r="AJ219" s="679"/>
      <c r="AK219" s="679"/>
      <c r="AL219" s="679"/>
      <c r="AM219" s="679"/>
      <c r="AN219" s="679"/>
      <c r="AO219" s="679"/>
      <c r="AP219" s="679"/>
      <c r="AQ219" s="679"/>
      <c r="AR219" s="679"/>
      <c r="AS219" s="679"/>
      <c r="AT219" s="679"/>
      <c r="AU219" s="679"/>
      <c r="AV219" s="679"/>
      <c r="AW219" s="679"/>
      <c r="AX219" s="679"/>
      <c r="AY219" s="679"/>
      <c r="AZ219" s="239"/>
      <c r="BA219" s="239"/>
      <c r="BC219" s="12" t="s">
        <v>395</v>
      </c>
      <c r="CR219" s="679"/>
    </row>
    <row r="220" spans="1:96" ht="12.75">
      <c r="A220" s="50"/>
      <c r="B220" s="51"/>
      <c r="C220" s="50"/>
      <c r="AA220" s="717"/>
      <c r="AB220" s="717"/>
      <c r="AC220" s="717"/>
      <c r="AD220" s="717"/>
      <c r="AE220" s="717"/>
      <c r="AF220" s="717"/>
      <c r="AG220" s="679"/>
      <c r="AH220" s="717"/>
      <c r="AI220" s="717"/>
      <c r="AJ220" s="679"/>
      <c r="AK220" s="679"/>
      <c r="AL220" s="679"/>
      <c r="AM220" s="679"/>
      <c r="AN220" s="679"/>
      <c r="AO220" s="679"/>
      <c r="AP220" s="679"/>
      <c r="AQ220" s="679"/>
      <c r="AR220" s="679"/>
      <c r="AS220" s="679"/>
      <c r="AT220" s="679"/>
      <c r="AU220" s="679"/>
      <c r="AV220" s="679"/>
      <c r="AW220" s="679"/>
      <c r="AX220" s="679"/>
      <c r="AY220" s="679"/>
      <c r="BA220" s="58"/>
      <c r="BC220" s="12" t="s">
        <v>308</v>
      </c>
    </row>
    <row r="221" spans="1:96" ht="12.75">
      <c r="A221" s="2041" t="s">
        <v>573</v>
      </c>
      <c r="B221" s="2041"/>
      <c r="C221" s="2041"/>
      <c r="D221" s="2041"/>
      <c r="E221" s="2041"/>
      <c r="F221" s="2041"/>
      <c r="G221" s="2041"/>
      <c r="H221" s="2041"/>
      <c r="I221" s="2041"/>
      <c r="J221" s="2041"/>
      <c r="K221" s="2041"/>
      <c r="L221" s="2041"/>
      <c r="M221" s="2041"/>
      <c r="N221" s="2041"/>
      <c r="O221" s="2041"/>
      <c r="P221" s="2041"/>
      <c r="Q221" s="2041"/>
      <c r="R221" s="2041"/>
      <c r="S221" s="2041"/>
      <c r="T221" s="2041"/>
      <c r="U221" s="2041"/>
      <c r="V221" s="2041"/>
      <c r="W221" s="2041"/>
      <c r="X221" s="2041"/>
      <c r="Y221" s="2041"/>
      <c r="Z221" s="2041"/>
      <c r="AA221" s="2041"/>
      <c r="AB221" s="2041"/>
      <c r="AC221" s="2041"/>
      <c r="AD221" s="2041"/>
      <c r="AE221" s="2041"/>
      <c r="AF221" s="2041"/>
      <c r="AG221" s="2041"/>
      <c r="AH221" s="2041"/>
      <c r="AI221" s="2041"/>
      <c r="AJ221" s="2041"/>
      <c r="AK221" s="2041"/>
      <c r="AL221" s="2041"/>
      <c r="AM221" s="144"/>
      <c r="AN221" s="144"/>
      <c r="AO221" s="144"/>
      <c r="AP221" s="144"/>
      <c r="AQ221" s="144"/>
      <c r="AR221" s="144"/>
      <c r="AS221" s="144"/>
      <c r="AT221" s="144"/>
      <c r="AU221" s="144"/>
      <c r="AV221" s="144"/>
      <c r="AW221" s="144"/>
      <c r="AX221" s="144"/>
      <c r="AY221" s="144"/>
      <c r="BA221" s="58"/>
    </row>
    <row r="222" spans="1:96" ht="13.5" thickBot="1">
      <c r="A222" s="2042"/>
      <c r="B222" s="2042"/>
      <c r="C222" s="2042"/>
      <c r="D222" s="2042"/>
      <c r="E222" s="2042"/>
      <c r="F222" s="2042"/>
      <c r="G222" s="2042"/>
      <c r="H222" s="2042"/>
      <c r="I222" s="2042"/>
      <c r="J222" s="2042"/>
      <c r="K222" s="2042"/>
      <c r="L222" s="2042"/>
      <c r="M222" s="2042"/>
      <c r="N222" s="2042"/>
      <c r="O222" s="2042"/>
      <c r="P222" s="2042"/>
      <c r="Q222" s="2042"/>
      <c r="R222" s="2042"/>
      <c r="S222" s="2042"/>
      <c r="T222" s="2042"/>
      <c r="U222" s="2042"/>
      <c r="V222" s="2042"/>
      <c r="W222" s="2042"/>
      <c r="X222" s="2042"/>
      <c r="Y222" s="2042"/>
      <c r="Z222" s="2042"/>
      <c r="AA222" s="2042"/>
      <c r="AB222" s="2042"/>
      <c r="AC222" s="2042"/>
      <c r="AD222" s="2042"/>
      <c r="AE222" s="2042"/>
      <c r="AF222" s="2042"/>
      <c r="AG222" s="2042"/>
      <c r="AH222" s="2042"/>
      <c r="AI222" s="2042"/>
      <c r="AJ222" s="2042"/>
      <c r="AK222" s="2042"/>
      <c r="AL222" s="2042"/>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1371</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1995" t="s">
        <v>626</v>
      </c>
      <c r="AJ225" s="1995"/>
      <c r="AL225" s="58"/>
      <c r="AM225" s="239"/>
      <c r="AN225" s="239"/>
      <c r="AO225" s="239"/>
      <c r="AP225" s="239"/>
      <c r="AQ225" s="239"/>
      <c r="AR225" s="239"/>
      <c r="AS225" s="239"/>
      <c r="AT225" s="239"/>
      <c r="AU225" s="239"/>
      <c r="AV225" s="239"/>
      <c r="AW225" s="239"/>
      <c r="AX225" s="239"/>
      <c r="AY225" s="239"/>
      <c r="BO225" s="61"/>
    </row>
    <row r="226" spans="1:69" ht="12.7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1995" t="s">
        <v>578</v>
      </c>
      <c r="AJ226" s="1995"/>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1995" t="s">
        <v>578</v>
      </c>
      <c r="AJ227" s="1995"/>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1995" t="s">
        <v>626</v>
      </c>
      <c r="AJ228" s="1995"/>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0</v>
      </c>
      <c r="BO229" s="61"/>
    </row>
    <row r="230" spans="1:69" ht="12.75">
      <c r="A230" s="50" t="s">
        <v>611</v>
      </c>
      <c r="B230" s="30"/>
      <c r="C230" s="50" t="s">
        <v>1372</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2.75">
      <c r="D231" s="57" t="s">
        <v>503</v>
      </c>
      <c r="E231" s="57"/>
      <c r="F231" s="57"/>
      <c r="G231" s="57"/>
      <c r="H231" s="57"/>
      <c r="I231" s="57"/>
      <c r="J231" s="57"/>
      <c r="K231" s="7"/>
      <c r="M231" s="2191" t="str">
        <f>H16</f>
        <v>Nevin Plaza I, L.P.</v>
      </c>
      <c r="N231" s="2191"/>
      <c r="O231" s="2191"/>
      <c r="P231" s="2191"/>
      <c r="Q231" s="2191"/>
      <c r="R231" s="2191"/>
      <c r="S231" s="2191"/>
      <c r="T231" s="2191"/>
      <c r="U231" s="2191"/>
      <c r="V231" s="2191"/>
      <c r="W231" s="2191"/>
      <c r="X231" s="2191"/>
      <c r="Y231" s="2191"/>
      <c r="Z231" s="2191"/>
      <c r="AA231" s="2191"/>
      <c r="AB231" s="2191"/>
      <c r="AC231" s="2191"/>
      <c r="AD231" s="2191"/>
      <c r="AE231" s="2191"/>
      <c r="AF231" s="2191"/>
      <c r="AG231" s="2191"/>
      <c r="AH231" s="2191"/>
      <c r="AI231" s="2191"/>
      <c r="AJ231" s="2191"/>
      <c r="AK231" s="2191"/>
      <c r="BA231" s="58"/>
      <c r="BB231" s="384"/>
      <c r="BG231" s="387"/>
      <c r="BQ231" s="61"/>
    </row>
    <row r="232" spans="1:69" ht="12.75">
      <c r="D232" s="57" t="s">
        <v>90</v>
      </c>
      <c r="E232" s="57"/>
      <c r="F232" s="57"/>
      <c r="G232" s="57"/>
      <c r="H232" s="57"/>
      <c r="I232" s="57"/>
      <c r="J232" s="57"/>
      <c r="K232" s="7"/>
      <c r="M232" s="1999" t="s">
        <v>2535</v>
      </c>
      <c r="N232" s="2160"/>
      <c r="O232" s="2160"/>
      <c r="P232" s="2160"/>
      <c r="Q232" s="2160"/>
      <c r="R232" s="2160"/>
      <c r="S232" s="2160"/>
      <c r="T232" s="2160"/>
      <c r="U232" s="2160"/>
      <c r="V232" s="2160"/>
      <c r="W232" s="2160"/>
      <c r="X232" s="2160"/>
      <c r="Y232" s="2160"/>
      <c r="Z232" s="2160"/>
      <c r="AA232" s="2160"/>
      <c r="AB232" s="2160"/>
      <c r="AC232" s="2160"/>
      <c r="AD232" s="2160"/>
      <c r="AE232" s="2160"/>
      <c r="AZ232" s="7"/>
      <c r="BA232" s="58"/>
      <c r="BB232" s="334" t="s">
        <v>571</v>
      </c>
      <c r="BG232" s="389">
        <f>IF(AND(AND($M$248="nonprofit",$M$256="nonprofit",$M$264="for profit")),2,0)</f>
        <v>0</v>
      </c>
      <c r="BQ232" s="61"/>
    </row>
    <row r="233" spans="1:69" ht="12.75">
      <c r="D233" s="57" t="s">
        <v>615</v>
      </c>
      <c r="E233" s="57"/>
      <c r="M233" s="1999" t="s">
        <v>2536</v>
      </c>
      <c r="N233" s="2160"/>
      <c r="O233" s="2160"/>
      <c r="P233" s="2160"/>
      <c r="Q233" s="2160"/>
      <c r="R233" s="2160"/>
      <c r="S233" s="2160"/>
      <c r="T233" s="2160"/>
      <c r="V233" s="59" t="s">
        <v>91</v>
      </c>
      <c r="W233" s="2062" t="s">
        <v>2537</v>
      </c>
      <c r="X233" s="1987"/>
      <c r="Y233" s="57" t="s">
        <v>618</v>
      </c>
      <c r="AC233" s="2160">
        <v>94901</v>
      </c>
      <c r="AD233" s="2160"/>
      <c r="AE233" s="2160"/>
      <c r="BB233" s="334" t="s">
        <v>571</v>
      </c>
      <c r="BG233" s="389">
        <f>IF(AND(AND($M$248="nonprofit",$M$256="for profit",$M$264="nonprofit")),2,0)</f>
        <v>0</v>
      </c>
    </row>
    <row r="234" spans="1:69" ht="12.75">
      <c r="D234" s="60" t="s">
        <v>92</v>
      </c>
      <c r="E234" s="7"/>
      <c r="F234" s="7"/>
      <c r="G234" s="7"/>
      <c r="H234" s="7"/>
      <c r="I234" s="7"/>
      <c r="J234" s="7"/>
      <c r="K234" s="29"/>
      <c r="M234" s="1999" t="s">
        <v>2538</v>
      </c>
      <c r="N234" s="2160"/>
      <c r="O234" s="2160"/>
      <c r="P234" s="2160"/>
      <c r="Q234" s="2160"/>
      <c r="R234" s="2160"/>
      <c r="S234" s="2160"/>
      <c r="T234" s="2160"/>
      <c r="U234" s="2160"/>
      <c r="V234" s="2160"/>
      <c r="W234" s="2160"/>
      <c r="X234" s="2160"/>
      <c r="Y234" s="2160"/>
      <c r="Z234" s="2160"/>
      <c r="AA234" s="2160"/>
      <c r="AB234" s="2160"/>
      <c r="AC234" s="2160"/>
      <c r="AD234" s="2160"/>
      <c r="AE234" s="2160"/>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2.75">
      <c r="D235" s="60" t="s">
        <v>93</v>
      </c>
      <c r="E235" s="7"/>
      <c r="F235" s="7"/>
      <c r="M235" s="2061" t="s">
        <v>2539</v>
      </c>
      <c r="N235" s="2021"/>
      <c r="O235" s="2021"/>
      <c r="P235" s="2021"/>
      <c r="Q235" s="2021"/>
      <c r="R235" s="2021"/>
      <c r="S235" s="7" t="s">
        <v>212</v>
      </c>
      <c r="T235" s="7"/>
      <c r="U235" s="1987"/>
      <c r="V235" s="1987"/>
      <c r="W235" s="1987"/>
      <c r="X235" s="7" t="s">
        <v>94</v>
      </c>
      <c r="Z235" s="2061" t="s">
        <v>2540</v>
      </c>
      <c r="AA235" s="2021"/>
      <c r="AB235" s="2021"/>
      <c r="AC235" s="2021"/>
      <c r="AD235" s="2021"/>
      <c r="AE235" s="2021"/>
      <c r="BB235" s="385"/>
      <c r="BG235" s="386"/>
    </row>
    <row r="236" spans="1:69" ht="12.75">
      <c r="D236" s="60" t="s">
        <v>95</v>
      </c>
      <c r="E236" s="7"/>
      <c r="F236" s="7"/>
      <c r="M236" s="2163" t="s">
        <v>2541</v>
      </c>
      <c r="N236" s="2163"/>
      <c r="O236" s="2163"/>
      <c r="P236" s="2163"/>
      <c r="Q236" s="2163"/>
      <c r="R236" s="2163"/>
      <c r="S236" s="2163"/>
      <c r="T236" s="2163"/>
      <c r="U236" s="2163"/>
      <c r="V236" s="2163"/>
      <c r="W236" s="2163"/>
      <c r="X236" s="2163"/>
      <c r="Y236" s="2163"/>
      <c r="Z236" s="2163"/>
      <c r="AA236" s="2163"/>
      <c r="AB236" s="2163"/>
      <c r="AC236" s="2163"/>
      <c r="AD236" s="2163"/>
      <c r="AE236" s="2163"/>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2.75">
      <c r="A237" s="50" t="s">
        <v>621</v>
      </c>
      <c r="C237" s="37" t="s">
        <v>558</v>
      </c>
      <c r="M237" s="1998" t="s">
        <v>561</v>
      </c>
      <c r="N237" s="1998"/>
      <c r="O237" s="1998"/>
      <c r="P237" s="1998"/>
      <c r="Q237" s="1998"/>
      <c r="R237" s="1998"/>
      <c r="S237" s="1998"/>
      <c r="T237" s="1998"/>
      <c r="U237" s="387" t="s">
        <v>974</v>
      </c>
      <c r="V237" s="325"/>
      <c r="W237" s="325"/>
      <c r="X237" s="325"/>
      <c r="Y237" s="325"/>
      <c r="Z237" s="325"/>
      <c r="AA237" s="2179" t="s">
        <v>2542</v>
      </c>
      <c r="AB237" s="2180"/>
      <c r="AC237" s="2180"/>
      <c r="AD237" s="2180"/>
      <c r="AE237" s="2180"/>
      <c r="AF237" s="2180"/>
      <c r="AG237" s="2180"/>
      <c r="AH237" s="2180"/>
      <c r="AI237" s="2180"/>
      <c r="AJ237" s="2180"/>
      <c r="AK237" s="2180"/>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75">
      <c r="D238" s="12" t="s">
        <v>564</v>
      </c>
      <c r="M238" s="1996"/>
      <c r="N238" s="1996"/>
      <c r="O238" s="1996"/>
      <c r="P238" s="1996"/>
      <c r="Q238" s="1996"/>
      <c r="R238" s="1996"/>
      <c r="S238" s="1996"/>
      <c r="T238" s="1996"/>
      <c r="U238" s="1996"/>
      <c r="V238" s="1996"/>
      <c r="W238" s="1996"/>
      <c r="X238" s="1996"/>
      <c r="Y238" s="1996"/>
      <c r="Z238" s="1996"/>
      <c r="AA238" s="1996"/>
      <c r="AB238" s="1996"/>
      <c r="AC238" s="1996"/>
      <c r="AD238" s="1996"/>
      <c r="AE238" s="1996"/>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1</v>
      </c>
      <c r="BN238" s="61"/>
    </row>
    <row r="239" spans="1:69" ht="12.75">
      <c r="D239" s="60"/>
      <c r="K239" s="3"/>
      <c r="BB239" s="383" t="s">
        <v>941</v>
      </c>
      <c r="BG239" s="389">
        <f>IF(AND(AND($M$248="for profit",$M$256="for profit",$M$264="(select one)")),3,0)</f>
        <v>0</v>
      </c>
    </row>
    <row r="240" spans="1:69" ht="12.75">
      <c r="A240" s="50" t="s">
        <v>624</v>
      </c>
      <c r="C240" s="50" t="s">
        <v>1379</v>
      </c>
      <c r="D240" s="60"/>
      <c r="K240" s="3"/>
      <c r="L240" s="14"/>
      <c r="M240" s="14"/>
      <c r="N240" s="14"/>
      <c r="BB240" s="383" t="s">
        <v>941</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2.75">
      <c r="A242" s="29"/>
      <c r="B242" s="7"/>
      <c r="C242" s="136" t="s">
        <v>506</v>
      </c>
      <c r="D242" s="57" t="s">
        <v>565</v>
      </c>
      <c r="E242" s="57"/>
      <c r="F242" s="57"/>
      <c r="G242" s="57"/>
      <c r="H242" s="57"/>
      <c r="I242" s="57"/>
      <c r="J242" s="57"/>
      <c r="K242" s="57"/>
      <c r="L242" s="7"/>
      <c r="M242" s="2184" t="s">
        <v>2543</v>
      </c>
      <c r="N242" s="2181"/>
      <c r="O242" s="2181"/>
      <c r="P242" s="2181"/>
      <c r="Q242" s="2181"/>
      <c r="R242" s="2181"/>
      <c r="S242" s="2181"/>
      <c r="T242" s="2181"/>
      <c r="U242" s="2181"/>
      <c r="V242" s="2181"/>
      <c r="W242" s="2181"/>
      <c r="X242" s="2181"/>
      <c r="Y242" s="2181"/>
      <c r="Z242" s="2181"/>
      <c r="AA242" s="2181"/>
      <c r="AB242" s="2181"/>
      <c r="AC242" s="2181"/>
      <c r="AD242" s="2181"/>
      <c r="AE242" s="2181"/>
      <c r="AF242" s="2181" t="s">
        <v>2544</v>
      </c>
      <c r="AG242" s="2181"/>
      <c r="AH242" s="2181"/>
      <c r="AI242" s="2181"/>
      <c r="AJ242" s="2181"/>
      <c r="AK242" s="2181"/>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1999" t="s">
        <v>2535</v>
      </c>
      <c r="N243" s="2160"/>
      <c r="O243" s="2160"/>
      <c r="P243" s="2160"/>
      <c r="Q243" s="2160"/>
      <c r="R243" s="2160"/>
      <c r="S243" s="2160"/>
      <c r="T243" s="2160"/>
      <c r="U243" s="2160"/>
      <c r="V243" s="2160"/>
      <c r="W243" s="2160"/>
      <c r="X243" s="2160"/>
      <c r="Y243" s="2160"/>
      <c r="Z243" s="2160"/>
      <c r="AA243" s="2160"/>
      <c r="AB243" s="2160"/>
      <c r="AC243" s="2160"/>
      <c r="AD243" s="2160"/>
      <c r="AE243" s="2160"/>
      <c r="AF243" s="58" t="s">
        <v>1375</v>
      </c>
      <c r="AG243" s="717"/>
      <c r="AH243" s="717"/>
      <c r="AI243" s="717"/>
      <c r="AJ243" s="717"/>
      <c r="AK243" s="717"/>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615</v>
      </c>
      <c r="E244" s="57"/>
      <c r="M244" s="1999" t="s">
        <v>2536</v>
      </c>
      <c r="N244" s="2160"/>
      <c r="O244" s="2160"/>
      <c r="P244" s="2160"/>
      <c r="Q244" s="2160"/>
      <c r="R244" s="2160"/>
      <c r="S244" s="2160"/>
      <c r="T244" s="2160"/>
      <c r="V244" s="59" t="s">
        <v>91</v>
      </c>
      <c r="W244" s="2062" t="s">
        <v>2537</v>
      </c>
      <c r="X244" s="1987"/>
      <c r="Y244" s="57" t="s">
        <v>618</v>
      </c>
      <c r="AC244" s="2160">
        <v>94901</v>
      </c>
      <c r="AD244" s="2160"/>
      <c r="AE244" s="2160"/>
      <c r="AF244" s="58" t="s">
        <v>1376</v>
      </c>
      <c r="AG244" s="717"/>
      <c r="AH244" s="717"/>
      <c r="AI244" s="717"/>
      <c r="AJ244" s="717"/>
      <c r="AK244" s="717"/>
      <c r="BB244" s="12" t="s">
        <v>316</v>
      </c>
      <c r="BG244" s="12">
        <v>1</v>
      </c>
      <c r="BH244" s="12" t="s">
        <v>567</v>
      </c>
      <c r="BM244" s="25"/>
      <c r="BN244" s="3"/>
      <c r="BO244" s="3"/>
    </row>
    <row r="245" spans="1:72" ht="12.75">
      <c r="A245" s="29"/>
      <c r="B245" s="7"/>
      <c r="C245" s="7"/>
      <c r="D245" s="60" t="s">
        <v>92</v>
      </c>
      <c r="E245" s="7"/>
      <c r="F245" s="7"/>
      <c r="G245" s="7"/>
      <c r="H245" s="7"/>
      <c r="I245" s="7"/>
      <c r="J245" s="7"/>
      <c r="K245" s="7"/>
      <c r="L245" s="29"/>
      <c r="M245" s="1999" t="s">
        <v>2538</v>
      </c>
      <c r="N245" s="2160"/>
      <c r="O245" s="2160"/>
      <c r="P245" s="2160"/>
      <c r="Q245" s="2160"/>
      <c r="R245" s="2160"/>
      <c r="S245" s="2160"/>
      <c r="T245" s="2160"/>
      <c r="U245" s="2160"/>
      <c r="V245" s="2160"/>
      <c r="W245" s="2160"/>
      <c r="X245" s="2160"/>
      <c r="Y245" s="2160"/>
      <c r="Z245" s="2160"/>
      <c r="AA245" s="2160"/>
      <c r="AB245" s="2160"/>
      <c r="AC245" s="2160"/>
      <c r="AD245" s="2160"/>
      <c r="AE245" s="2160"/>
      <c r="AH245" s="2063">
        <v>0.01</v>
      </c>
      <c r="AI245" s="2063"/>
      <c r="AJ245" s="2063"/>
      <c r="AK245" s="2063"/>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Nonprofit</v>
      </c>
    </row>
    <row r="246" spans="1:72" ht="12.75">
      <c r="A246" s="29"/>
      <c r="B246" s="7"/>
      <c r="C246" s="7"/>
      <c r="D246" s="60" t="s">
        <v>93</v>
      </c>
      <c r="E246" s="7"/>
      <c r="F246" s="7"/>
      <c r="M246" s="2061" t="s">
        <v>2539</v>
      </c>
      <c r="N246" s="2021"/>
      <c r="O246" s="2021"/>
      <c r="P246" s="2021"/>
      <c r="Q246" s="2021"/>
      <c r="R246" s="2021"/>
      <c r="S246" s="7" t="s">
        <v>212</v>
      </c>
      <c r="T246" s="7"/>
      <c r="U246" s="1987"/>
      <c r="V246" s="1987"/>
      <c r="W246" s="1987"/>
      <c r="X246" s="7" t="s">
        <v>94</v>
      </c>
      <c r="Z246" s="2061" t="s">
        <v>2540</v>
      </c>
      <c r="AA246" s="2021"/>
      <c r="AB246" s="2021"/>
      <c r="AC246" s="2021"/>
      <c r="AD246" s="2021"/>
      <c r="AE246" s="2021"/>
      <c r="BB246" s="7" t="s">
        <v>178</v>
      </c>
      <c r="BG246" s="12">
        <v>3</v>
      </c>
      <c r="BH246" s="12" t="s">
        <v>569</v>
      </c>
      <c r="BN246" s="390"/>
      <c r="BO246" s="39"/>
    </row>
    <row r="247" spans="1:72" ht="12.75">
      <c r="A247" s="29"/>
      <c r="B247" s="7"/>
      <c r="C247" s="7"/>
      <c r="D247" s="60" t="s">
        <v>95</v>
      </c>
      <c r="E247" s="7"/>
      <c r="F247" s="7"/>
      <c r="M247" s="2163" t="s">
        <v>2541</v>
      </c>
      <c r="N247" s="2163"/>
      <c r="O247" s="2163"/>
      <c r="P247" s="2163"/>
      <c r="Q247" s="2163"/>
      <c r="R247" s="2163"/>
      <c r="S247" s="2163"/>
      <c r="T247" s="2163"/>
      <c r="U247" s="2163"/>
      <c r="V247" s="2163"/>
      <c r="W247" s="2163"/>
      <c r="X247" s="2163"/>
      <c r="Y247" s="2163"/>
      <c r="Z247" s="2163"/>
      <c r="AA247" s="2163"/>
      <c r="AB247" s="2163"/>
      <c r="AC247" s="2163"/>
      <c r="AD247" s="2163"/>
      <c r="AE247" s="2163"/>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568</v>
      </c>
      <c r="E248" s="7"/>
      <c r="F248" s="7"/>
      <c r="G248" s="7"/>
      <c r="H248" s="7"/>
      <c r="I248" s="7"/>
      <c r="J248" s="7"/>
      <c r="K248" s="7"/>
      <c r="L248" s="7"/>
      <c r="M248" s="1998" t="s">
        <v>567</v>
      </c>
      <c r="N248" s="1998"/>
      <c r="O248" s="1998"/>
      <c r="P248" s="1998"/>
      <c r="Q248" s="1998"/>
      <c r="R248" s="1998"/>
      <c r="S248" s="1998"/>
      <c r="T248" s="1998"/>
      <c r="U248" s="387" t="s">
        <v>974</v>
      </c>
      <c r="V248" s="325"/>
      <c r="W248" s="325"/>
      <c r="X248" s="325"/>
      <c r="Y248" s="325"/>
      <c r="Z248" s="325"/>
      <c r="AA248" s="2179" t="s">
        <v>2542</v>
      </c>
      <c r="AB248" s="2180"/>
      <c r="AC248" s="2180"/>
      <c r="AD248" s="2180"/>
      <c r="AE248" s="2180"/>
      <c r="AF248" s="2180"/>
      <c r="AG248" s="2180"/>
      <c r="AH248" s="2180"/>
      <c r="AI248" s="2180"/>
      <c r="AJ248" s="2180"/>
      <c r="AK248" s="2180"/>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1033</v>
      </c>
      <c r="E250" s="57"/>
      <c r="F250" s="57"/>
      <c r="G250" s="57"/>
      <c r="H250" s="57"/>
      <c r="I250" s="57"/>
      <c r="J250" s="57"/>
      <c r="K250" s="57"/>
      <c r="L250" s="7"/>
      <c r="M250" s="2184" t="s">
        <v>626</v>
      </c>
      <c r="N250" s="2181"/>
      <c r="O250" s="2181"/>
      <c r="P250" s="2181"/>
      <c r="Q250" s="2181"/>
      <c r="R250" s="2181"/>
      <c r="S250" s="2181"/>
      <c r="T250" s="2181"/>
      <c r="U250" s="2181"/>
      <c r="V250" s="2181"/>
      <c r="W250" s="2181"/>
      <c r="X250" s="2181"/>
      <c r="Y250" s="2181"/>
      <c r="Z250" s="2181"/>
      <c r="AA250" s="2181"/>
      <c r="AB250" s="2181"/>
      <c r="AC250" s="2181"/>
      <c r="AD250" s="2181"/>
      <c r="AE250" s="2181"/>
      <c r="AF250" s="2181" t="s">
        <v>316</v>
      </c>
      <c r="AG250" s="2181"/>
      <c r="AH250" s="2181"/>
      <c r="AI250" s="2181"/>
      <c r="AJ250" s="2181"/>
      <c r="AK250" s="2181"/>
      <c r="BN250" s="61"/>
    </row>
    <row r="251" spans="1:72" ht="12.75">
      <c r="A251" s="29"/>
      <c r="B251" s="7"/>
      <c r="C251" s="7"/>
      <c r="D251" s="57" t="s">
        <v>90</v>
      </c>
      <c r="E251" s="57"/>
      <c r="F251" s="57"/>
      <c r="G251" s="57"/>
      <c r="H251" s="57"/>
      <c r="I251" s="57"/>
      <c r="J251" s="57"/>
      <c r="K251" s="57"/>
      <c r="L251" s="7"/>
      <c r="M251" s="2160"/>
      <c r="N251" s="2160"/>
      <c r="O251" s="2160"/>
      <c r="P251" s="2160"/>
      <c r="Q251" s="2160"/>
      <c r="R251" s="2160"/>
      <c r="S251" s="2160"/>
      <c r="T251" s="2160"/>
      <c r="U251" s="2160"/>
      <c r="V251" s="2160"/>
      <c r="W251" s="2160"/>
      <c r="X251" s="2160"/>
      <c r="Y251" s="2160"/>
      <c r="Z251" s="2160"/>
      <c r="AA251" s="2160"/>
      <c r="AB251" s="2160"/>
      <c r="AC251" s="2160"/>
      <c r="AD251" s="2160"/>
      <c r="AE251" s="2160"/>
      <c r="AF251" s="58" t="s">
        <v>1375</v>
      </c>
      <c r="AG251" s="717"/>
      <c r="AH251" s="717"/>
      <c r="AI251" s="717"/>
      <c r="AJ251" s="717"/>
      <c r="AK251" s="717"/>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615</v>
      </c>
      <c r="E252" s="57"/>
      <c r="M252" s="2160"/>
      <c r="N252" s="2160"/>
      <c r="O252" s="2160"/>
      <c r="P252" s="2160"/>
      <c r="Q252" s="2160"/>
      <c r="R252" s="2160"/>
      <c r="S252" s="2160"/>
      <c r="T252" s="2160"/>
      <c r="V252" s="59" t="s">
        <v>91</v>
      </c>
      <c r="W252" s="1987"/>
      <c r="X252" s="1987"/>
      <c r="Y252" s="57" t="s">
        <v>618</v>
      </c>
      <c r="AC252" s="2160"/>
      <c r="AD252" s="2160"/>
      <c r="AE252" s="2160"/>
      <c r="AF252" s="58" t="s">
        <v>1376</v>
      </c>
      <c r="AG252" s="717"/>
      <c r="AH252" s="717"/>
      <c r="AI252" s="717"/>
      <c r="AJ252" s="717"/>
      <c r="AK252" s="717"/>
      <c r="BN252" s="61"/>
    </row>
    <row r="253" spans="1:72" ht="12.75">
      <c r="A253" s="29"/>
      <c r="B253" s="7"/>
      <c r="C253" s="7"/>
      <c r="D253" s="60" t="s">
        <v>92</v>
      </c>
      <c r="E253" s="7"/>
      <c r="F253" s="7"/>
      <c r="G253" s="7"/>
      <c r="H253" s="7"/>
      <c r="I253" s="7"/>
      <c r="J253" s="7"/>
      <c r="K253" s="7"/>
      <c r="L253" s="29"/>
      <c r="M253" s="2160"/>
      <c r="N253" s="2160"/>
      <c r="O253" s="2160"/>
      <c r="P253" s="2160"/>
      <c r="Q253" s="2160"/>
      <c r="R253" s="2160"/>
      <c r="S253" s="2160"/>
      <c r="T253" s="2160"/>
      <c r="U253" s="2160"/>
      <c r="V253" s="2160"/>
      <c r="W253" s="2160"/>
      <c r="X253" s="2160"/>
      <c r="Y253" s="2160"/>
      <c r="Z253" s="2160"/>
      <c r="AA253" s="2160"/>
      <c r="AB253" s="2160"/>
      <c r="AC253" s="2160"/>
      <c r="AD253" s="2160"/>
      <c r="AE253" s="2160"/>
      <c r="AF253" s="717"/>
      <c r="AG253" s="717"/>
      <c r="AH253" s="2063"/>
      <c r="AI253" s="2063"/>
      <c r="AJ253" s="2063"/>
      <c r="AK253" s="2063"/>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21"/>
      <c r="N254" s="2021"/>
      <c r="O254" s="2021"/>
      <c r="P254" s="2021"/>
      <c r="Q254" s="2021"/>
      <c r="R254" s="2021"/>
      <c r="S254" s="7" t="s">
        <v>212</v>
      </c>
      <c r="T254" s="7"/>
      <c r="U254" s="1987"/>
      <c r="V254" s="1987"/>
      <c r="W254" s="1987"/>
      <c r="X254" s="7" t="s">
        <v>94</v>
      </c>
      <c r="Z254" s="2021"/>
      <c r="AA254" s="2021"/>
      <c r="AB254" s="2021"/>
      <c r="AC254" s="2021"/>
      <c r="AD254" s="2021"/>
      <c r="AE254" s="2021"/>
    </row>
    <row r="255" spans="1:72" ht="12.75">
      <c r="A255" s="29"/>
      <c r="B255" s="7"/>
      <c r="C255" s="7"/>
      <c r="D255" s="60" t="s">
        <v>95</v>
      </c>
      <c r="E255" s="7"/>
      <c r="F255" s="7"/>
      <c r="M255" s="2163"/>
      <c r="N255" s="2163"/>
      <c r="O255" s="2163"/>
      <c r="P255" s="2163"/>
      <c r="Q255" s="2163"/>
      <c r="R255" s="2163"/>
      <c r="S255" s="2163"/>
      <c r="T255" s="2163"/>
      <c r="U255" s="2163"/>
      <c r="V255" s="2163"/>
      <c r="W255" s="2163"/>
      <c r="X255" s="2163"/>
      <c r="Y255" s="2163"/>
      <c r="Z255" s="2163"/>
      <c r="AA255" s="2163"/>
      <c r="AB255" s="2163"/>
      <c r="AC255" s="2163"/>
      <c r="AD255" s="2163"/>
      <c r="AE255" s="2163"/>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568</v>
      </c>
      <c r="E256" s="7"/>
      <c r="F256" s="7"/>
      <c r="G256" s="7"/>
      <c r="H256" s="7"/>
      <c r="I256" s="7"/>
      <c r="J256" s="7"/>
      <c r="K256" s="7"/>
      <c r="L256" s="7"/>
      <c r="M256" s="1998" t="s">
        <v>316</v>
      </c>
      <c r="N256" s="1998"/>
      <c r="O256" s="1998"/>
      <c r="P256" s="1998"/>
      <c r="Q256" s="1998"/>
      <c r="R256" s="1998"/>
      <c r="S256" s="1998"/>
      <c r="T256" s="1998"/>
      <c r="U256" s="387" t="s">
        <v>974</v>
      </c>
      <c r="V256" s="325"/>
      <c r="W256" s="325"/>
      <c r="X256" s="325"/>
      <c r="Y256" s="325"/>
      <c r="Z256" s="325"/>
      <c r="AA256" s="2180"/>
      <c r="AB256" s="2180"/>
      <c r="AC256" s="2180"/>
      <c r="AD256" s="2180"/>
      <c r="AE256" s="2180"/>
      <c r="AF256" s="2180"/>
      <c r="AG256" s="2180"/>
      <c r="AH256" s="2180"/>
      <c r="AI256" s="2180"/>
      <c r="AJ256" s="2180"/>
      <c r="AK256" s="2180"/>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565</v>
      </c>
      <c r="E258" s="57"/>
      <c r="F258" s="57"/>
      <c r="G258" s="57"/>
      <c r="H258" s="57"/>
      <c r="I258" s="57"/>
      <c r="J258" s="57"/>
      <c r="K258" s="57"/>
      <c r="L258" s="7"/>
      <c r="M258" s="2184" t="s">
        <v>626</v>
      </c>
      <c r="N258" s="2181"/>
      <c r="O258" s="2181"/>
      <c r="P258" s="2181"/>
      <c r="Q258" s="2181"/>
      <c r="R258" s="2181"/>
      <c r="S258" s="2181"/>
      <c r="T258" s="2181"/>
      <c r="U258" s="2181"/>
      <c r="V258" s="2181"/>
      <c r="W258" s="2181"/>
      <c r="X258" s="2181"/>
      <c r="Y258" s="2181"/>
      <c r="Z258" s="2181"/>
      <c r="AA258" s="2181"/>
      <c r="AB258" s="2181"/>
      <c r="AC258" s="2181"/>
      <c r="AD258" s="2181"/>
      <c r="AE258" s="2181"/>
      <c r="AF258" s="2181" t="s">
        <v>316</v>
      </c>
      <c r="AG258" s="2181"/>
      <c r="AH258" s="2181"/>
      <c r="AI258" s="2181"/>
      <c r="AJ258" s="2181"/>
      <c r="AK258" s="2181"/>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160"/>
      <c r="N259" s="2160"/>
      <c r="O259" s="2160"/>
      <c r="P259" s="2160"/>
      <c r="Q259" s="2160"/>
      <c r="R259" s="2160"/>
      <c r="S259" s="2160"/>
      <c r="T259" s="2160"/>
      <c r="U259" s="2160"/>
      <c r="V259" s="2160"/>
      <c r="W259" s="2160"/>
      <c r="X259" s="2160"/>
      <c r="Y259" s="2160"/>
      <c r="Z259" s="2160"/>
      <c r="AA259" s="2160"/>
      <c r="AB259" s="2160"/>
      <c r="AC259" s="2160"/>
      <c r="AD259" s="2160"/>
      <c r="AE259" s="2160"/>
      <c r="AF259" s="58" t="s">
        <v>1375</v>
      </c>
      <c r="AG259" s="717"/>
      <c r="AH259" s="717"/>
      <c r="AI259" s="717"/>
      <c r="AJ259" s="717"/>
      <c r="AK259" s="717"/>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160"/>
      <c r="N260" s="2160"/>
      <c r="O260" s="2160"/>
      <c r="P260" s="2160"/>
      <c r="Q260" s="2160"/>
      <c r="R260" s="2160"/>
      <c r="S260" s="2160"/>
      <c r="T260" s="2160"/>
      <c r="V260" s="59" t="s">
        <v>91</v>
      </c>
      <c r="W260" s="1987"/>
      <c r="X260" s="1987"/>
      <c r="Y260" s="57" t="s">
        <v>618</v>
      </c>
      <c r="AC260" s="2160"/>
      <c r="AD260" s="2160"/>
      <c r="AE260" s="2160"/>
      <c r="AF260" s="58" t="s">
        <v>1376</v>
      </c>
      <c r="AG260" s="717"/>
      <c r="AH260" s="717"/>
      <c r="AI260" s="717"/>
      <c r="AJ260" s="717"/>
      <c r="AK260" s="717"/>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160"/>
      <c r="N261" s="2160"/>
      <c r="O261" s="2160"/>
      <c r="P261" s="2160"/>
      <c r="Q261" s="2160"/>
      <c r="R261" s="2160"/>
      <c r="S261" s="2160"/>
      <c r="T261" s="2160"/>
      <c r="U261" s="2160"/>
      <c r="V261" s="2160"/>
      <c r="W261" s="2160"/>
      <c r="X261" s="2160"/>
      <c r="Y261" s="2160"/>
      <c r="Z261" s="2160"/>
      <c r="AA261" s="2160"/>
      <c r="AB261" s="2160"/>
      <c r="AC261" s="2160"/>
      <c r="AD261" s="2160"/>
      <c r="AE261" s="2160"/>
      <c r="AF261" s="717"/>
      <c r="AG261" s="717"/>
      <c r="AH261" s="2063"/>
      <c r="AI261" s="2063"/>
      <c r="AJ261" s="2063"/>
      <c r="AK261" s="2063"/>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21"/>
      <c r="N262" s="2021"/>
      <c r="O262" s="2021"/>
      <c r="P262" s="2021"/>
      <c r="Q262" s="2021"/>
      <c r="R262" s="2021"/>
      <c r="S262" s="7" t="s">
        <v>212</v>
      </c>
      <c r="T262" s="7"/>
      <c r="U262" s="1987"/>
      <c r="V262" s="1987"/>
      <c r="W262" s="1987"/>
      <c r="X262" s="7" t="s">
        <v>94</v>
      </c>
      <c r="Z262" s="2021"/>
      <c r="AA262" s="2021"/>
      <c r="AB262" s="2021"/>
      <c r="AC262" s="2021"/>
      <c r="AD262" s="2021"/>
      <c r="AE262" s="2021"/>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163"/>
      <c r="N263" s="2163"/>
      <c r="O263" s="2163"/>
      <c r="P263" s="2163"/>
      <c r="Q263" s="2163"/>
      <c r="R263" s="2163"/>
      <c r="S263" s="2163"/>
      <c r="T263" s="2163"/>
      <c r="U263" s="2163"/>
      <c r="V263" s="2163"/>
      <c r="W263" s="2163"/>
      <c r="X263" s="2163"/>
      <c r="Y263" s="2163"/>
      <c r="Z263" s="2163"/>
      <c r="AA263" s="2174"/>
      <c r="AB263" s="2174"/>
      <c r="AC263" s="2174"/>
      <c r="AD263" s="2174"/>
      <c r="AE263" s="2174"/>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568</v>
      </c>
      <c r="E264" s="7"/>
      <c r="F264" s="7"/>
      <c r="G264" s="7"/>
      <c r="H264" s="7"/>
      <c r="I264" s="7"/>
      <c r="J264" s="7"/>
      <c r="K264" s="7"/>
      <c r="L264" s="7"/>
      <c r="M264" s="1998" t="s">
        <v>316</v>
      </c>
      <c r="N264" s="1998"/>
      <c r="O264" s="1998"/>
      <c r="P264" s="1998"/>
      <c r="Q264" s="1998"/>
      <c r="R264" s="1998"/>
      <c r="S264" s="1998"/>
      <c r="T264" s="1998"/>
      <c r="U264" s="387" t="s">
        <v>974</v>
      </c>
      <c r="V264" s="325"/>
      <c r="W264" s="325"/>
      <c r="X264" s="325"/>
      <c r="Y264" s="325"/>
      <c r="Z264" s="325"/>
      <c r="AA264" s="2189"/>
      <c r="AB264" s="2189"/>
      <c r="AC264" s="2189"/>
      <c r="AD264" s="2189"/>
      <c r="AE264" s="2189"/>
      <c r="AF264" s="2189"/>
      <c r="AG264" s="2189"/>
      <c r="AH264" s="2189"/>
      <c r="AI264" s="2189"/>
      <c r="AJ264" s="2189"/>
      <c r="AK264" s="2189"/>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625</v>
      </c>
      <c r="B266" s="7"/>
      <c r="C266" s="50" t="s">
        <v>303</v>
      </c>
      <c r="D266" s="7"/>
      <c r="E266" s="7"/>
      <c r="F266" s="7"/>
      <c r="G266" s="7"/>
      <c r="H266" s="7"/>
      <c r="I266" s="7"/>
      <c r="J266" s="7"/>
      <c r="K266" s="7"/>
      <c r="L266" s="7"/>
      <c r="M266" s="147"/>
      <c r="N266" s="147"/>
      <c r="O266" s="147"/>
      <c r="P266" s="147"/>
      <c r="Q266" s="147"/>
      <c r="T266" s="2202" t="str">
        <f>BO245</f>
        <v>Nonprofit</v>
      </c>
      <c r="U266" s="2202"/>
      <c r="V266" s="2202"/>
      <c r="W266" s="2202"/>
      <c r="X266" s="2202"/>
      <c r="Z266" s="480" t="s">
        <v>1032</v>
      </c>
      <c r="AA266" s="481"/>
      <c r="AB266" s="481"/>
      <c r="AC266" s="481"/>
      <c r="AD266" s="161"/>
      <c r="AE266" s="161"/>
      <c r="AF266" s="161"/>
      <c r="AG266" s="161"/>
      <c r="AH266" s="161"/>
      <c r="AI266" s="161"/>
      <c r="AJ266" s="161"/>
      <c r="AK266" s="482"/>
      <c r="AL266" s="94"/>
      <c r="AM266" s="679"/>
      <c r="AN266" s="679"/>
      <c r="AO266" s="679"/>
      <c r="AP266" s="679"/>
      <c r="AQ266" s="679"/>
      <c r="AR266" s="679"/>
      <c r="AS266" s="679"/>
      <c r="AT266" s="679"/>
      <c r="AU266" s="679"/>
      <c r="AV266" s="679"/>
      <c r="AW266" s="679"/>
      <c r="AX266" s="679"/>
      <c r="AY266" s="679"/>
      <c r="BN266" s="61"/>
    </row>
    <row r="267" spans="1:66" ht="12.75">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79"/>
      <c r="AN267" s="679"/>
      <c r="AO267" s="679"/>
      <c r="AP267" s="679"/>
      <c r="AQ267" s="679"/>
      <c r="AR267" s="679"/>
      <c r="AS267" s="679"/>
      <c r="AT267" s="679"/>
      <c r="AU267" s="679"/>
      <c r="AV267" s="679"/>
      <c r="AW267" s="679"/>
      <c r="AX267" s="679"/>
      <c r="AY267" s="679"/>
      <c r="BN267" s="61"/>
    </row>
    <row r="268" spans="1:66" ht="12.75">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1031</v>
      </c>
      <c r="AA268" s="80"/>
      <c r="AB268" s="80"/>
      <c r="AC268" s="80"/>
      <c r="AD268" s="80"/>
      <c r="AE268" s="80"/>
      <c r="AF268" s="160"/>
      <c r="AG268" s="160"/>
      <c r="AH268" s="160"/>
      <c r="AI268" s="160"/>
      <c r="AJ268" s="160"/>
      <c r="AK268" s="80"/>
      <c r="AL268" s="81"/>
      <c r="AM268" s="679"/>
      <c r="AN268" s="679"/>
      <c r="AO268" s="679"/>
      <c r="AP268" s="679"/>
      <c r="AQ268" s="679"/>
      <c r="AR268" s="679"/>
      <c r="AS268" s="679"/>
      <c r="AT268" s="679"/>
      <c r="AU268" s="679"/>
      <c r="AV268" s="679"/>
      <c r="AW268" s="679"/>
      <c r="AX268" s="679"/>
      <c r="AY268" s="679"/>
      <c r="BN268" s="61"/>
    </row>
    <row r="269" spans="1:66" ht="12.75">
      <c r="A269" s="57"/>
      <c r="B269" s="63">
        <v>0</v>
      </c>
      <c r="D269" s="2160" t="s">
        <v>286</v>
      </c>
      <c r="E269" s="2160"/>
      <c r="F269" s="2160"/>
      <c r="G269" s="2160"/>
      <c r="H269" s="2160"/>
      <c r="J269" s="12" t="s">
        <v>285</v>
      </c>
      <c r="X269" s="2172"/>
      <c r="Y269" s="2172"/>
      <c r="Z269" s="2172"/>
      <c r="AA269" s="2172"/>
      <c r="AB269" s="2172"/>
      <c r="AC269" s="2172"/>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184" t="s">
        <v>2545</v>
      </c>
      <c r="M273" s="2181"/>
      <c r="N273" s="2181"/>
      <c r="O273" s="2181"/>
      <c r="P273" s="2181"/>
      <c r="Q273" s="2181"/>
      <c r="R273" s="2181"/>
      <c r="S273" s="2181"/>
      <c r="T273" s="2181"/>
      <c r="U273" s="2181"/>
      <c r="V273" s="2181"/>
      <c r="W273" s="2181"/>
      <c r="X273" s="2181"/>
      <c r="Y273" s="2181"/>
      <c r="Z273" s="2181"/>
      <c r="AA273" s="2181"/>
      <c r="AB273" s="2181"/>
      <c r="AC273" s="2181"/>
      <c r="AD273" s="2181"/>
      <c r="AE273" s="2181"/>
      <c r="AF273" s="2181"/>
      <c r="AG273" s="2181"/>
      <c r="AH273" s="2181"/>
      <c r="AI273" s="2181"/>
      <c r="AJ273" s="2181"/>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1999" t="s">
        <v>2535</v>
      </c>
      <c r="M274" s="2160"/>
      <c r="N274" s="2160"/>
      <c r="O274" s="2160"/>
      <c r="P274" s="2160"/>
      <c r="Q274" s="2160"/>
      <c r="R274" s="2160"/>
      <c r="S274" s="2160"/>
      <c r="T274" s="2160"/>
      <c r="U274" s="2160"/>
      <c r="V274" s="2160"/>
      <c r="W274" s="2160"/>
      <c r="X274" s="2160"/>
      <c r="Y274" s="2160"/>
      <c r="Z274" s="2160"/>
      <c r="AA274" s="2160"/>
      <c r="AB274" s="2160"/>
      <c r="AC274" s="2160"/>
      <c r="AD274" s="2160"/>
      <c r="AK274" s="58"/>
      <c r="AL274" s="58"/>
      <c r="AM274" s="239"/>
      <c r="AN274" s="239"/>
      <c r="AO274" s="239"/>
      <c r="AP274" s="239"/>
      <c r="AQ274" s="239"/>
      <c r="AR274" s="239"/>
      <c r="AS274" s="239"/>
      <c r="AT274" s="239"/>
      <c r="AU274" s="239"/>
      <c r="AV274" s="239"/>
      <c r="AW274" s="239"/>
      <c r="AX274" s="239"/>
      <c r="AY274" s="239"/>
      <c r="BN274" s="61"/>
    </row>
    <row r="275" spans="1:66" ht="12.75">
      <c r="D275" s="57" t="s">
        <v>615</v>
      </c>
      <c r="E275" s="57"/>
      <c r="L275" s="1999" t="s">
        <v>2536</v>
      </c>
      <c r="M275" s="2160"/>
      <c r="N275" s="2160"/>
      <c r="O275" s="2160"/>
      <c r="P275" s="2160"/>
      <c r="Q275" s="2160"/>
      <c r="R275" s="2160"/>
      <c r="S275" s="2160"/>
      <c r="U275" s="59" t="s">
        <v>91</v>
      </c>
      <c r="V275" s="2062" t="s">
        <v>2537</v>
      </c>
      <c r="W275" s="1987"/>
      <c r="X275" s="57" t="s">
        <v>618</v>
      </c>
      <c r="AB275" s="2160">
        <v>94901</v>
      </c>
      <c r="AC275" s="2160"/>
      <c r="AD275" s="2160"/>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1999" t="s">
        <v>2546</v>
      </c>
      <c r="M276" s="2160"/>
      <c r="N276" s="2160"/>
      <c r="O276" s="2160"/>
      <c r="P276" s="2160"/>
      <c r="Q276" s="2160"/>
      <c r="R276" s="2160"/>
      <c r="S276" s="2160"/>
      <c r="T276" s="2160"/>
      <c r="U276" s="2160"/>
      <c r="V276" s="2160"/>
      <c r="W276" s="2160"/>
      <c r="X276" s="2160"/>
      <c r="Y276" s="2160"/>
      <c r="Z276" s="2160"/>
      <c r="AA276" s="2160"/>
      <c r="AB276" s="2160"/>
      <c r="AC276" s="2160"/>
      <c r="AD276" s="2160"/>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061" t="s">
        <v>2547</v>
      </c>
      <c r="M277" s="2021"/>
      <c r="N277" s="2021"/>
      <c r="O277" s="2021"/>
      <c r="P277" s="2021"/>
      <c r="Q277" s="2021"/>
      <c r="R277" s="7" t="s">
        <v>212</v>
      </c>
      <c r="S277" s="7"/>
      <c r="T277" s="1987"/>
      <c r="U277" s="1987"/>
      <c r="V277" s="1987"/>
      <c r="W277" s="7" t="s">
        <v>94</v>
      </c>
      <c r="Y277" s="2061" t="s">
        <v>2547</v>
      </c>
      <c r="Z277" s="2021"/>
      <c r="AA277" s="2021"/>
      <c r="AB277" s="2021"/>
      <c r="AC277" s="2021"/>
      <c r="AD277" s="2021"/>
      <c r="BN277" s="61"/>
    </row>
    <row r="278" spans="1:66" ht="12.75">
      <c r="D278" s="60" t="s">
        <v>95</v>
      </c>
      <c r="E278" s="7"/>
      <c r="F278" s="7"/>
      <c r="L278" s="2163" t="s">
        <v>2548</v>
      </c>
      <c r="M278" s="2163"/>
      <c r="N278" s="2163"/>
      <c r="O278" s="2163"/>
      <c r="P278" s="2163"/>
      <c r="Q278" s="2163"/>
      <c r="R278" s="2163"/>
      <c r="S278" s="2163"/>
      <c r="T278" s="2163"/>
      <c r="U278" s="2163"/>
      <c r="V278" s="2163"/>
      <c r="W278" s="2163"/>
      <c r="X278" s="2163"/>
      <c r="Y278" s="2163"/>
      <c r="Z278" s="2163"/>
      <c r="AA278" s="2163"/>
      <c r="AB278" s="2163"/>
      <c r="AC278" s="2163"/>
      <c r="AD278" s="2163"/>
      <c r="AF278" s="7"/>
      <c r="AG278" s="7"/>
      <c r="AH278" s="7"/>
      <c r="AI278" s="7"/>
      <c r="AJ278" s="7"/>
      <c r="BN278" s="61"/>
    </row>
    <row r="279" spans="1:66" ht="12.75">
      <c r="D279" s="58" t="s">
        <v>658</v>
      </c>
      <c r="E279" s="58"/>
      <c r="F279" s="58"/>
      <c r="G279" s="58"/>
      <c r="H279" s="58"/>
      <c r="I279" s="58"/>
      <c r="L279" s="2062" t="s">
        <v>2549</v>
      </c>
      <c r="M279" s="2062"/>
      <c r="N279" s="2062"/>
      <c r="O279" s="2062"/>
      <c r="P279" s="2062"/>
      <c r="Q279" s="2062"/>
      <c r="R279" s="2062"/>
      <c r="S279" s="2062"/>
      <c r="T279" s="2062"/>
      <c r="U279" s="2062"/>
      <c r="V279" s="2062"/>
      <c r="W279" s="2062"/>
      <c r="X279" s="2062"/>
      <c r="Y279" s="2062"/>
      <c r="Z279" s="2062"/>
      <c r="AA279" s="2062"/>
      <c r="AB279" s="2062"/>
      <c r="AC279" s="2062"/>
      <c r="AD279" s="2062"/>
      <c r="AK279" s="58"/>
      <c r="AL279" s="58"/>
      <c r="AM279" s="239"/>
      <c r="AN279" s="239"/>
      <c r="AO279" s="239"/>
      <c r="AP279" s="239"/>
      <c r="AQ279" s="239"/>
      <c r="AR279" s="239"/>
      <c r="AS279" s="239"/>
      <c r="AT279" s="239"/>
      <c r="AU279" s="239"/>
      <c r="AV279" s="239"/>
      <c r="AW279" s="239"/>
      <c r="AX279" s="239"/>
      <c r="AY279" s="239"/>
      <c r="BN279" s="61"/>
    </row>
    <row r="280" spans="1:66" ht="12.75">
      <c r="L280" s="35" t="s">
        <v>659</v>
      </c>
      <c r="BN280" s="61"/>
    </row>
    <row r="281" spans="1:66" ht="12.75">
      <c r="A281" s="2041" t="s">
        <v>574</v>
      </c>
      <c r="B281" s="2041"/>
      <c r="C281" s="2041"/>
      <c r="D281" s="2041"/>
      <c r="E281" s="2041"/>
      <c r="F281" s="2041"/>
      <c r="G281" s="2041"/>
      <c r="H281" s="2041"/>
      <c r="I281" s="2041"/>
      <c r="J281" s="2041"/>
      <c r="K281" s="2041"/>
      <c r="L281" s="2041"/>
      <c r="M281" s="2041"/>
      <c r="N281" s="2041"/>
      <c r="O281" s="2041"/>
      <c r="P281" s="2041"/>
      <c r="Q281" s="2041"/>
      <c r="R281" s="2041"/>
      <c r="S281" s="2041"/>
      <c r="T281" s="2041"/>
      <c r="U281" s="2041"/>
      <c r="V281" s="2041"/>
      <c r="W281" s="2041"/>
      <c r="X281" s="2041"/>
      <c r="Y281" s="2041"/>
      <c r="Z281" s="2041"/>
      <c r="AA281" s="2041"/>
      <c r="AB281" s="2041"/>
      <c r="AC281" s="2041"/>
      <c r="AD281" s="2041"/>
      <c r="AE281" s="2041"/>
      <c r="AF281" s="2041"/>
      <c r="AG281" s="2041"/>
      <c r="AH281" s="2041"/>
      <c r="AI281" s="2041"/>
      <c r="AJ281" s="2041"/>
      <c r="AK281" s="2041"/>
      <c r="AL281" s="2041"/>
      <c r="AM281" s="144"/>
      <c r="AN281" s="144"/>
      <c r="AO281" s="144"/>
      <c r="AP281" s="144"/>
      <c r="AQ281" s="144"/>
      <c r="AR281" s="144"/>
      <c r="AS281" s="144"/>
      <c r="AT281" s="144"/>
      <c r="AU281" s="144"/>
      <c r="AV281" s="144"/>
      <c r="AW281" s="144"/>
      <c r="AX281" s="144"/>
      <c r="AY281" s="144"/>
      <c r="BN281" s="61"/>
    </row>
    <row r="282" spans="1:66" ht="13.5" thickBot="1">
      <c r="A282" s="2042"/>
      <c r="B282" s="2042"/>
      <c r="C282" s="2042"/>
      <c r="D282" s="2042"/>
      <c r="E282" s="2042"/>
      <c r="F282" s="2042"/>
      <c r="G282" s="2042"/>
      <c r="H282" s="2042"/>
      <c r="I282" s="2042"/>
      <c r="J282" s="2042"/>
      <c r="K282" s="2042"/>
      <c r="L282" s="2042"/>
      <c r="M282" s="2042"/>
      <c r="N282" s="2042"/>
      <c r="O282" s="2042"/>
      <c r="P282" s="2042"/>
      <c r="Q282" s="2042"/>
      <c r="R282" s="2042"/>
      <c r="S282" s="2042"/>
      <c r="T282" s="2042"/>
      <c r="U282" s="2042"/>
      <c r="V282" s="2042"/>
      <c r="W282" s="2042"/>
      <c r="X282" s="2042"/>
      <c r="Y282" s="2042"/>
      <c r="Z282" s="2042"/>
      <c r="AA282" s="2042"/>
      <c r="AB282" s="2042"/>
      <c r="AC282" s="2042"/>
      <c r="AD282" s="2042"/>
      <c r="AE282" s="2042"/>
      <c r="AF282" s="2042"/>
      <c r="AG282" s="2042"/>
      <c r="AH282" s="2042"/>
      <c r="AI282" s="2042"/>
      <c r="AJ282" s="2042"/>
      <c r="AK282" s="2042"/>
      <c r="AL282" s="2042"/>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661</v>
      </c>
      <c r="C286" s="58"/>
      <c r="D286" s="58"/>
      <c r="E286" s="58"/>
      <c r="F286" s="58"/>
      <c r="H286" s="1999" t="s">
        <v>2545</v>
      </c>
      <c r="I286" s="1996"/>
      <c r="J286" s="1996"/>
      <c r="K286" s="1996"/>
      <c r="L286" s="1996"/>
      <c r="M286" s="1996"/>
      <c r="N286" s="1996"/>
      <c r="O286" s="1996"/>
      <c r="P286" s="1996"/>
      <c r="Q286" s="1996"/>
      <c r="R286" s="1996"/>
      <c r="T286" s="58" t="s">
        <v>600</v>
      </c>
      <c r="V286" s="58"/>
      <c r="W286" s="58"/>
      <c r="X286" s="58"/>
      <c r="Y286" s="58"/>
      <c r="AA286" s="1999" t="s">
        <v>2551</v>
      </c>
      <c r="AB286" s="1996"/>
      <c r="AC286" s="1996"/>
      <c r="AD286" s="1996"/>
      <c r="AE286" s="1996"/>
      <c r="AF286" s="1996"/>
      <c r="AG286" s="1996"/>
      <c r="AH286" s="1996"/>
      <c r="AI286" s="1996"/>
      <c r="AJ286" s="1996"/>
      <c r="AK286" s="1996"/>
      <c r="BN286" s="61"/>
    </row>
    <row r="287" spans="1:66" ht="12.75">
      <c r="B287" s="58" t="s">
        <v>504</v>
      </c>
      <c r="C287" s="58"/>
      <c r="D287" s="58"/>
      <c r="E287" s="58"/>
      <c r="F287" s="58"/>
      <c r="H287" s="1998" t="s">
        <v>2535</v>
      </c>
      <c r="I287" s="1998"/>
      <c r="J287" s="1998"/>
      <c r="K287" s="1998"/>
      <c r="L287" s="1998"/>
      <c r="M287" s="1998"/>
      <c r="N287" s="1998"/>
      <c r="O287" s="1998"/>
      <c r="P287" s="1998"/>
      <c r="Q287" s="1998"/>
      <c r="R287" s="1998"/>
      <c r="T287" s="58" t="s">
        <v>504</v>
      </c>
      <c r="V287" s="58"/>
      <c r="W287" s="58"/>
      <c r="X287" s="58"/>
      <c r="Y287" s="58"/>
      <c r="AA287" s="2062" t="s">
        <v>2552</v>
      </c>
      <c r="AB287" s="1998"/>
      <c r="AC287" s="1998"/>
      <c r="AD287" s="1998"/>
      <c r="AE287" s="1998"/>
      <c r="AF287" s="1998"/>
      <c r="AG287" s="1998"/>
      <c r="AH287" s="1998"/>
      <c r="AI287" s="1998"/>
      <c r="AJ287" s="1998"/>
      <c r="AK287" s="1998"/>
      <c r="BN287" s="61"/>
    </row>
    <row r="288" spans="1:66" ht="12.75">
      <c r="B288" s="58" t="s">
        <v>505</v>
      </c>
      <c r="C288" s="58"/>
      <c r="D288" s="58"/>
      <c r="E288" s="58"/>
      <c r="F288" s="58"/>
      <c r="H288" s="2062" t="s">
        <v>2550</v>
      </c>
      <c r="I288" s="1998"/>
      <c r="J288" s="1998"/>
      <c r="K288" s="1998"/>
      <c r="L288" s="1998"/>
      <c r="M288" s="1998"/>
      <c r="N288" s="1998"/>
      <c r="O288" s="1998"/>
      <c r="P288" s="1998"/>
      <c r="Q288" s="1998"/>
      <c r="R288" s="1998"/>
      <c r="T288" s="58" t="s">
        <v>79</v>
      </c>
      <c r="V288" s="58"/>
      <c r="W288" s="58"/>
      <c r="X288" s="58"/>
      <c r="Y288" s="58"/>
      <c r="AA288" s="2062" t="s">
        <v>2553</v>
      </c>
      <c r="AB288" s="1998"/>
      <c r="AC288" s="1998"/>
      <c r="AD288" s="1998"/>
      <c r="AE288" s="1998"/>
      <c r="AF288" s="1998"/>
      <c r="AG288" s="1998"/>
      <c r="AH288" s="1998"/>
      <c r="AI288" s="1998"/>
      <c r="AJ288" s="1998"/>
      <c r="AK288" s="1998"/>
      <c r="BN288" s="61"/>
    </row>
    <row r="289" spans="2:66" ht="12.75" customHeight="1">
      <c r="B289" s="58" t="s">
        <v>92</v>
      </c>
      <c r="C289" s="58"/>
      <c r="D289" s="58"/>
      <c r="E289" s="58"/>
      <c r="F289" s="58"/>
      <c r="H289" s="2062" t="s">
        <v>2538</v>
      </c>
      <c r="I289" s="1998"/>
      <c r="J289" s="1998"/>
      <c r="K289" s="1998"/>
      <c r="L289" s="1998"/>
      <c r="M289" s="1998"/>
      <c r="N289" s="1998"/>
      <c r="O289" s="1998"/>
      <c r="P289" s="1998"/>
      <c r="Q289" s="1998"/>
      <c r="R289" s="1998"/>
      <c r="T289" s="58" t="s">
        <v>92</v>
      </c>
      <c r="V289" s="58"/>
      <c r="W289" s="58"/>
      <c r="X289" s="58"/>
      <c r="Y289" s="58"/>
      <c r="AA289" s="1998" t="s">
        <v>2559</v>
      </c>
      <c r="AB289" s="1998"/>
      <c r="AC289" s="1998"/>
      <c r="AD289" s="1998"/>
      <c r="AE289" s="1998"/>
      <c r="AF289" s="1998"/>
      <c r="AG289" s="1998"/>
      <c r="AH289" s="1998"/>
      <c r="AI289" s="1998"/>
      <c r="AJ289" s="1998"/>
      <c r="AK289" s="1998"/>
      <c r="BN289" s="61"/>
    </row>
    <row r="290" spans="2:66" ht="12.75" customHeight="1">
      <c r="B290" s="58" t="s">
        <v>93</v>
      </c>
      <c r="C290" s="58"/>
      <c r="D290" s="58"/>
      <c r="E290" s="58"/>
      <c r="F290" s="58"/>
      <c r="G290" s="58"/>
      <c r="H290" s="2171">
        <v>4152958876</v>
      </c>
      <c r="I290" s="2171"/>
      <c r="J290" s="2171"/>
      <c r="K290" s="2171"/>
      <c r="L290" s="2171"/>
      <c r="M290" s="2171"/>
      <c r="N290" s="7" t="s">
        <v>212</v>
      </c>
      <c r="O290" s="7"/>
      <c r="P290" s="2160"/>
      <c r="Q290" s="2160"/>
      <c r="R290" s="2160"/>
      <c r="S290" s="58"/>
      <c r="T290" s="58" t="s">
        <v>93</v>
      </c>
      <c r="V290" s="58"/>
      <c r="W290" s="58"/>
      <c r="X290" s="58"/>
      <c r="Y290" s="58"/>
      <c r="AA290" s="2150">
        <v>5106259800</v>
      </c>
      <c r="AB290" s="2150"/>
      <c r="AC290" s="2150"/>
      <c r="AD290" s="2150"/>
      <c r="AE290" s="2150"/>
      <c r="AF290" s="2150"/>
      <c r="AG290" s="7" t="s">
        <v>212</v>
      </c>
      <c r="AH290" s="7"/>
      <c r="AI290" s="2160"/>
      <c r="AJ290" s="2160"/>
      <c r="AK290" s="2160"/>
      <c r="BN290" s="61"/>
    </row>
    <row r="291" spans="2:66" ht="12.75" customHeight="1">
      <c r="B291" s="58" t="s">
        <v>94</v>
      </c>
      <c r="C291" s="58"/>
      <c r="D291" s="58"/>
      <c r="E291" s="58"/>
      <c r="F291" s="58"/>
      <c r="G291" s="58"/>
      <c r="H291" s="2171">
        <v>4152958876</v>
      </c>
      <c r="I291" s="2171"/>
      <c r="J291" s="2171"/>
      <c r="K291" s="2171"/>
      <c r="L291" s="2171"/>
      <c r="M291" s="2171"/>
      <c r="N291" s="60"/>
      <c r="O291" s="60"/>
      <c r="P291" s="62"/>
      <c r="Q291" s="62"/>
      <c r="R291" s="62"/>
      <c r="S291" s="58"/>
      <c r="T291" s="58" t="s">
        <v>94</v>
      </c>
      <c r="V291" s="58"/>
      <c r="W291" s="58"/>
      <c r="X291" s="58"/>
      <c r="Y291" s="58"/>
      <c r="AA291" s="2021">
        <v>5103186290</v>
      </c>
      <c r="AB291" s="2021"/>
      <c r="AC291" s="2021"/>
      <c r="AD291" s="2021"/>
      <c r="AE291" s="2021"/>
      <c r="AF291" s="2021"/>
      <c r="AG291" s="60"/>
      <c r="AH291" s="60"/>
      <c r="AI291" s="62"/>
      <c r="AJ291" s="62"/>
      <c r="AK291" s="62"/>
      <c r="BN291" s="61"/>
    </row>
    <row r="292" spans="2:66" ht="12.75" customHeight="1">
      <c r="B292" s="58" t="s">
        <v>80</v>
      </c>
      <c r="C292" s="58"/>
      <c r="D292" s="58"/>
      <c r="E292" s="58"/>
      <c r="F292" s="58"/>
      <c r="G292" s="58"/>
      <c r="H292" s="2062" t="s">
        <v>2541</v>
      </c>
      <c r="I292" s="1998"/>
      <c r="J292" s="1998"/>
      <c r="K292" s="1998"/>
      <c r="L292" s="1998"/>
      <c r="M292" s="1998"/>
      <c r="N292" s="1996"/>
      <c r="O292" s="1996"/>
      <c r="P292" s="1996"/>
      <c r="Q292" s="1996"/>
      <c r="R292" s="1996"/>
      <c r="S292" s="58"/>
      <c r="T292" s="58" t="s">
        <v>80</v>
      </c>
      <c r="V292" s="58"/>
      <c r="W292" s="58"/>
      <c r="X292" s="58"/>
      <c r="Y292" s="58"/>
      <c r="AA292" s="1998" t="s">
        <v>2560</v>
      </c>
      <c r="AB292" s="1998"/>
      <c r="AC292" s="1998"/>
      <c r="AD292" s="1998"/>
      <c r="AE292" s="1998"/>
      <c r="AF292" s="1998"/>
      <c r="AG292" s="1996"/>
      <c r="AH292" s="1996"/>
      <c r="AI292" s="1996"/>
      <c r="AJ292" s="1996"/>
      <c r="AK292" s="1996"/>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1999" t="s">
        <v>2554</v>
      </c>
      <c r="I294" s="1996"/>
      <c r="J294" s="1996"/>
      <c r="K294" s="1996"/>
      <c r="L294" s="1996"/>
      <c r="M294" s="1996"/>
      <c r="N294" s="1996"/>
      <c r="O294" s="1996"/>
      <c r="P294" s="1996"/>
      <c r="Q294" s="1996"/>
      <c r="R294" s="1996"/>
      <c r="T294" s="58" t="s">
        <v>374</v>
      </c>
      <c r="V294" s="58"/>
      <c r="W294" s="58"/>
      <c r="X294" s="58"/>
      <c r="Y294" s="58"/>
      <c r="AA294" s="1996" t="s">
        <v>2562</v>
      </c>
      <c r="AB294" s="1996"/>
      <c r="AC294" s="1996"/>
      <c r="AD294" s="1996"/>
      <c r="AE294" s="1996"/>
      <c r="AF294" s="1996"/>
      <c r="AG294" s="1996"/>
      <c r="AH294" s="1996"/>
      <c r="AI294" s="1996"/>
      <c r="AJ294" s="1996"/>
      <c r="AK294" s="1996"/>
      <c r="BN294" s="61"/>
    </row>
    <row r="295" spans="2:66" ht="12.75">
      <c r="B295" s="58" t="s">
        <v>504</v>
      </c>
      <c r="C295" s="58"/>
      <c r="D295" s="58"/>
      <c r="E295" s="58"/>
      <c r="F295" s="58"/>
      <c r="H295" s="2062" t="s">
        <v>2555</v>
      </c>
      <c r="I295" s="1998"/>
      <c r="J295" s="1998"/>
      <c r="K295" s="1998"/>
      <c r="L295" s="1998"/>
      <c r="M295" s="1998"/>
      <c r="N295" s="1998"/>
      <c r="O295" s="1998"/>
      <c r="P295" s="1998"/>
      <c r="Q295" s="1998"/>
      <c r="R295" s="1998"/>
      <c r="T295" s="58" t="s">
        <v>504</v>
      </c>
      <c r="V295" s="58"/>
      <c r="W295" s="58"/>
      <c r="X295" s="58"/>
      <c r="Y295" s="58"/>
      <c r="AA295" s="1998" t="s">
        <v>2563</v>
      </c>
      <c r="AB295" s="1998"/>
      <c r="AC295" s="1998"/>
      <c r="AD295" s="1998"/>
      <c r="AE295" s="1998"/>
      <c r="AF295" s="1998"/>
      <c r="AG295" s="1998"/>
      <c r="AH295" s="1998"/>
      <c r="AI295" s="1998"/>
      <c r="AJ295" s="1998"/>
      <c r="AK295" s="1998"/>
      <c r="BN295" s="61"/>
    </row>
    <row r="296" spans="2:66" ht="12.75">
      <c r="B296" s="58" t="s">
        <v>505</v>
      </c>
      <c r="C296" s="58"/>
      <c r="D296" s="58"/>
      <c r="E296" s="58"/>
      <c r="F296" s="58"/>
      <c r="H296" s="2062" t="s">
        <v>2556</v>
      </c>
      <c r="I296" s="1998"/>
      <c r="J296" s="1998"/>
      <c r="K296" s="1998"/>
      <c r="L296" s="1998"/>
      <c r="M296" s="1998"/>
      <c r="N296" s="1998"/>
      <c r="O296" s="1998"/>
      <c r="P296" s="1998"/>
      <c r="Q296" s="1998"/>
      <c r="R296" s="1998"/>
      <c r="T296" s="58" t="s">
        <v>79</v>
      </c>
      <c r="V296" s="58"/>
      <c r="W296" s="58"/>
      <c r="X296" s="58"/>
      <c r="Y296" s="58"/>
      <c r="AA296" s="1998" t="s">
        <v>2564</v>
      </c>
      <c r="AB296" s="1998"/>
      <c r="AC296" s="1998"/>
      <c r="AD296" s="1998"/>
      <c r="AE296" s="1998"/>
      <c r="AF296" s="1998"/>
      <c r="AG296" s="1998"/>
      <c r="AH296" s="1998"/>
      <c r="AI296" s="1998"/>
      <c r="AJ296" s="1998"/>
      <c r="AK296" s="1998"/>
      <c r="BN296" s="61"/>
    </row>
    <row r="297" spans="2:66" ht="12.75">
      <c r="B297" s="58" t="s">
        <v>92</v>
      </c>
      <c r="C297" s="58"/>
      <c r="D297" s="58"/>
      <c r="E297" s="58"/>
      <c r="F297" s="58"/>
      <c r="H297" s="2062" t="s">
        <v>2557</v>
      </c>
      <c r="I297" s="1998"/>
      <c r="J297" s="1998"/>
      <c r="K297" s="1998"/>
      <c r="L297" s="1998"/>
      <c r="M297" s="1998"/>
      <c r="N297" s="1998"/>
      <c r="O297" s="1998"/>
      <c r="P297" s="1998"/>
      <c r="Q297" s="1998"/>
      <c r="R297" s="1998"/>
      <c r="T297" s="58" t="s">
        <v>92</v>
      </c>
      <c r="V297" s="58"/>
      <c r="W297" s="58"/>
      <c r="X297" s="58"/>
      <c r="Y297" s="58"/>
      <c r="AA297" s="2062" t="s">
        <v>2565</v>
      </c>
      <c r="AB297" s="1998"/>
      <c r="AC297" s="1998"/>
      <c r="AD297" s="1998"/>
      <c r="AE297" s="1998"/>
      <c r="AF297" s="1998"/>
      <c r="AG297" s="1998"/>
      <c r="AH297" s="1998"/>
      <c r="AI297" s="1998"/>
      <c r="AJ297" s="1998"/>
      <c r="AK297" s="1998"/>
      <c r="BN297" s="61"/>
    </row>
    <row r="298" spans="2:66" ht="12.75">
      <c r="B298" s="58" t="s">
        <v>93</v>
      </c>
      <c r="C298" s="58"/>
      <c r="D298" s="58"/>
      <c r="E298" s="58"/>
      <c r="F298" s="58"/>
      <c r="G298" s="58"/>
      <c r="H298" s="2171" t="s">
        <v>2568</v>
      </c>
      <c r="I298" s="2171"/>
      <c r="J298" s="2171"/>
      <c r="K298" s="2171"/>
      <c r="L298" s="2171"/>
      <c r="M298" s="2171"/>
      <c r="N298" s="7" t="s">
        <v>212</v>
      </c>
      <c r="O298" s="7"/>
      <c r="P298" s="2160"/>
      <c r="Q298" s="2160"/>
      <c r="R298" s="2160"/>
      <c r="S298" s="58"/>
      <c r="T298" s="58" t="s">
        <v>93</v>
      </c>
      <c r="V298" s="58"/>
      <c r="W298" s="58"/>
      <c r="X298" s="58"/>
      <c r="Y298" s="58"/>
      <c r="AA298" s="2171" t="s">
        <v>2566</v>
      </c>
      <c r="AB298" s="2171"/>
      <c r="AC298" s="2171"/>
      <c r="AD298" s="2171"/>
      <c r="AE298" s="2171"/>
      <c r="AF298" s="2171"/>
      <c r="AG298" s="7" t="s">
        <v>212</v>
      </c>
      <c r="AH298" s="7"/>
      <c r="AI298" s="2160"/>
      <c r="AJ298" s="2160"/>
      <c r="AK298" s="2160"/>
      <c r="BN298" s="61"/>
    </row>
    <row r="299" spans="2:66" ht="12.75" customHeight="1">
      <c r="B299" s="58" t="s">
        <v>94</v>
      </c>
      <c r="C299" s="58"/>
      <c r="D299" s="58"/>
      <c r="E299" s="58"/>
      <c r="F299" s="58"/>
      <c r="G299" s="58"/>
      <c r="H299" s="2061" t="s">
        <v>2569</v>
      </c>
      <c r="I299" s="2061"/>
      <c r="J299" s="2061"/>
      <c r="K299" s="2061"/>
      <c r="L299" s="2061"/>
      <c r="M299" s="2061"/>
      <c r="N299" s="60"/>
      <c r="O299" s="60"/>
      <c r="P299" s="62"/>
      <c r="Q299" s="62"/>
      <c r="R299" s="62"/>
      <c r="S299" s="58"/>
      <c r="T299" s="58" t="s">
        <v>94</v>
      </c>
      <c r="V299" s="58"/>
      <c r="W299" s="58"/>
      <c r="X299" s="58"/>
      <c r="Y299" s="58"/>
      <c r="AA299" s="2061" t="s">
        <v>626</v>
      </c>
      <c r="AB299" s="2061"/>
      <c r="AC299" s="2061"/>
      <c r="AD299" s="2061"/>
      <c r="AE299" s="2061"/>
      <c r="AF299" s="2061"/>
      <c r="AG299" s="60"/>
      <c r="AH299" s="60"/>
      <c r="AI299" s="62"/>
      <c r="AJ299" s="62"/>
      <c r="AK299" s="62"/>
      <c r="BN299" s="61"/>
    </row>
    <row r="300" spans="2:66" ht="12.75" customHeight="1">
      <c r="B300" s="58" t="s">
        <v>80</v>
      </c>
      <c r="C300" s="58"/>
      <c r="D300" s="58"/>
      <c r="E300" s="58"/>
      <c r="F300" s="58"/>
      <c r="G300" s="58"/>
      <c r="H300" s="1998" t="s">
        <v>2570</v>
      </c>
      <c r="I300" s="1998"/>
      <c r="J300" s="1998"/>
      <c r="K300" s="1998"/>
      <c r="L300" s="1998"/>
      <c r="M300" s="1998"/>
      <c r="N300" s="1996"/>
      <c r="O300" s="1996"/>
      <c r="P300" s="1996"/>
      <c r="Q300" s="1996"/>
      <c r="R300" s="1996"/>
      <c r="S300" s="58"/>
      <c r="T300" s="58" t="s">
        <v>80</v>
      </c>
      <c r="V300" s="58"/>
      <c r="W300" s="58"/>
      <c r="X300" s="58"/>
      <c r="Y300" s="58"/>
      <c r="AA300" s="1998" t="s">
        <v>2567</v>
      </c>
      <c r="AB300" s="1998"/>
      <c r="AC300" s="1998"/>
      <c r="AD300" s="1998"/>
      <c r="AE300" s="1998"/>
      <c r="AF300" s="1998"/>
      <c r="AG300" s="1996"/>
      <c r="AH300" s="1996"/>
      <c r="AI300" s="1996"/>
      <c r="AJ300" s="1996"/>
      <c r="AK300" s="1996"/>
      <c r="BN300" s="61"/>
    </row>
    <row r="301" spans="2:66" ht="12.75" customHeight="1">
      <c r="BN301" s="61"/>
    </row>
    <row r="302" spans="2:66" ht="12.75">
      <c r="B302" s="58" t="s">
        <v>81</v>
      </c>
      <c r="C302" s="58"/>
      <c r="D302" s="58"/>
      <c r="E302" s="58"/>
      <c r="F302" s="58"/>
      <c r="H302" s="1999" t="s">
        <v>2554</v>
      </c>
      <c r="I302" s="1996"/>
      <c r="J302" s="1996"/>
      <c r="K302" s="1996"/>
      <c r="L302" s="1996"/>
      <c r="M302" s="1996"/>
      <c r="N302" s="1996"/>
      <c r="O302" s="1996"/>
      <c r="P302" s="1996"/>
      <c r="Q302" s="1996"/>
      <c r="R302" s="1996"/>
      <c r="T302" s="7" t="s">
        <v>942</v>
      </c>
      <c r="V302" s="58"/>
      <c r="W302" s="58"/>
      <c r="X302" s="58"/>
      <c r="Y302" s="58"/>
      <c r="AA302" s="1999" t="s">
        <v>2591</v>
      </c>
      <c r="AB302" s="1996"/>
      <c r="AC302" s="1996"/>
      <c r="AD302" s="1996"/>
      <c r="AE302" s="1996"/>
      <c r="AF302" s="1996"/>
      <c r="AG302" s="1996"/>
      <c r="AH302" s="1996"/>
      <c r="AI302" s="1996"/>
      <c r="AJ302" s="1996"/>
      <c r="AK302" s="1996"/>
      <c r="BN302" s="61"/>
    </row>
    <row r="303" spans="2:66" ht="12.75">
      <c r="B303" s="58" t="s">
        <v>504</v>
      </c>
      <c r="C303" s="58"/>
      <c r="D303" s="58"/>
      <c r="E303" s="58"/>
      <c r="F303" s="58"/>
      <c r="H303" s="2062" t="s">
        <v>2555</v>
      </c>
      <c r="I303" s="1998"/>
      <c r="J303" s="1998"/>
      <c r="K303" s="1998"/>
      <c r="L303" s="1998"/>
      <c r="M303" s="1998"/>
      <c r="N303" s="1998"/>
      <c r="O303" s="1998"/>
      <c r="P303" s="1998"/>
      <c r="Q303" s="1998"/>
      <c r="R303" s="1998"/>
      <c r="T303" s="58" t="s">
        <v>504</v>
      </c>
      <c r="V303" s="58"/>
      <c r="W303" s="58"/>
      <c r="X303" s="58"/>
      <c r="Y303" s="58"/>
      <c r="AA303" s="2062" t="s">
        <v>2590</v>
      </c>
      <c r="AB303" s="1998"/>
      <c r="AC303" s="1998"/>
      <c r="AD303" s="1998"/>
      <c r="AE303" s="1998"/>
      <c r="AF303" s="1998"/>
      <c r="AG303" s="1998"/>
      <c r="AH303" s="1998"/>
      <c r="AI303" s="1998"/>
      <c r="AJ303" s="1998"/>
      <c r="AK303" s="1998"/>
      <c r="BN303" s="61"/>
    </row>
    <row r="304" spans="2:66" ht="12.75">
      <c r="B304" s="58" t="s">
        <v>505</v>
      </c>
      <c r="C304" s="58"/>
      <c r="D304" s="58"/>
      <c r="E304" s="58"/>
      <c r="F304" s="58"/>
      <c r="H304" s="2062" t="s">
        <v>2556</v>
      </c>
      <c r="I304" s="1998"/>
      <c r="J304" s="1998"/>
      <c r="K304" s="1998"/>
      <c r="L304" s="1998"/>
      <c r="M304" s="1998"/>
      <c r="N304" s="1998"/>
      <c r="O304" s="1998"/>
      <c r="P304" s="1998"/>
      <c r="Q304" s="1998"/>
      <c r="R304" s="1998"/>
      <c r="T304" s="58" t="s">
        <v>79</v>
      </c>
      <c r="V304" s="58"/>
      <c r="W304" s="58"/>
      <c r="X304" s="58"/>
      <c r="Y304" s="58"/>
      <c r="AA304" s="2062" t="s">
        <v>2594</v>
      </c>
      <c r="AB304" s="1998"/>
      <c r="AC304" s="1998"/>
      <c r="AD304" s="1998"/>
      <c r="AE304" s="1998"/>
      <c r="AF304" s="1998"/>
      <c r="AG304" s="1998"/>
      <c r="AH304" s="1998"/>
      <c r="AI304" s="1998"/>
      <c r="AJ304" s="1998"/>
      <c r="AK304" s="1998"/>
      <c r="BN304" s="61"/>
    </row>
    <row r="305" spans="2:66" ht="12.75">
      <c r="B305" s="58" t="s">
        <v>92</v>
      </c>
      <c r="C305" s="58"/>
      <c r="D305" s="58"/>
      <c r="E305" s="58"/>
      <c r="F305" s="58"/>
      <c r="H305" s="2062" t="s">
        <v>2557</v>
      </c>
      <c r="I305" s="1998"/>
      <c r="J305" s="1998"/>
      <c r="K305" s="1998"/>
      <c r="L305" s="1998"/>
      <c r="M305" s="1998"/>
      <c r="N305" s="1998"/>
      <c r="O305" s="1998"/>
      <c r="P305" s="1998"/>
      <c r="Q305" s="1998"/>
      <c r="R305" s="1998"/>
      <c r="T305" s="58" t="s">
        <v>92</v>
      </c>
      <c r="V305" s="58"/>
      <c r="W305" s="58"/>
      <c r="X305" s="58"/>
      <c r="Y305" s="58"/>
      <c r="AA305" s="1999" t="s">
        <v>2589</v>
      </c>
      <c r="AB305" s="1996"/>
      <c r="AC305" s="1996"/>
      <c r="AD305" s="1996"/>
      <c r="AE305" s="1996"/>
      <c r="AF305" s="1996"/>
      <c r="AG305" s="1996"/>
      <c r="AH305" s="1996"/>
      <c r="AI305" s="1996"/>
      <c r="AJ305" s="1996"/>
      <c r="AK305" s="1996"/>
      <c r="BN305" s="61"/>
    </row>
    <row r="306" spans="2:66" ht="12.75">
      <c r="B306" s="58" t="s">
        <v>93</v>
      </c>
      <c r="C306" s="58"/>
      <c r="D306" s="58"/>
      <c r="E306" s="58"/>
      <c r="F306" s="58"/>
      <c r="G306" s="58"/>
      <c r="H306" s="2171" t="s">
        <v>2568</v>
      </c>
      <c r="I306" s="2171"/>
      <c r="J306" s="2171"/>
      <c r="K306" s="2171"/>
      <c r="L306" s="2171"/>
      <c r="M306" s="2171"/>
      <c r="N306" s="7" t="s">
        <v>212</v>
      </c>
      <c r="O306" s="7"/>
      <c r="P306" s="2160"/>
      <c r="Q306" s="2160"/>
      <c r="R306" s="2160"/>
      <c r="S306" s="58"/>
      <c r="T306" s="58" t="s">
        <v>93</v>
      </c>
      <c r="V306" s="58"/>
      <c r="W306" s="58"/>
      <c r="X306" s="58"/>
      <c r="Y306" s="58"/>
      <c r="AA306" s="2150">
        <v>4152361333</v>
      </c>
      <c r="AB306" s="2150"/>
      <c r="AC306" s="2150"/>
      <c r="AD306" s="2150"/>
      <c r="AE306" s="2150"/>
      <c r="AF306" s="2150"/>
      <c r="AG306" s="7" t="s">
        <v>212</v>
      </c>
      <c r="AH306" s="7"/>
      <c r="AI306" s="1999" t="s">
        <v>2592</v>
      </c>
      <c r="AJ306" s="2160"/>
      <c r="AK306" s="2160"/>
      <c r="BN306" s="61"/>
    </row>
    <row r="307" spans="2:66" ht="12.75">
      <c r="B307" s="58" t="s">
        <v>94</v>
      </c>
      <c r="C307" s="58"/>
      <c r="D307" s="58"/>
      <c r="E307" s="58"/>
      <c r="F307" s="58"/>
      <c r="G307" s="58"/>
      <c r="H307" s="2061" t="s">
        <v>2569</v>
      </c>
      <c r="I307" s="2061"/>
      <c r="J307" s="2061"/>
      <c r="K307" s="2061"/>
      <c r="L307" s="2061"/>
      <c r="M307" s="2061"/>
      <c r="N307" s="60"/>
      <c r="O307" s="60"/>
      <c r="P307" s="62"/>
      <c r="Q307" s="62"/>
      <c r="R307" s="62"/>
      <c r="S307" s="58"/>
      <c r="T307" s="58" t="s">
        <v>94</v>
      </c>
      <c r="V307" s="58"/>
      <c r="W307" s="58"/>
      <c r="X307" s="58"/>
      <c r="Y307" s="58"/>
      <c r="AA307" s="2061" t="s">
        <v>626</v>
      </c>
      <c r="AB307" s="2021"/>
      <c r="AC307" s="2021"/>
      <c r="AD307" s="2021"/>
      <c r="AE307" s="2021"/>
      <c r="AF307" s="2021"/>
      <c r="AG307" s="60"/>
      <c r="AH307" s="60"/>
      <c r="AI307" s="62"/>
      <c r="AJ307" s="62"/>
      <c r="AK307" s="62"/>
      <c r="BN307" s="61"/>
    </row>
    <row r="308" spans="2:66" ht="12.75">
      <c r="B308" s="58" t="s">
        <v>80</v>
      </c>
      <c r="C308" s="58"/>
      <c r="D308" s="58"/>
      <c r="E308" s="58"/>
      <c r="F308" s="58"/>
      <c r="G308" s="58"/>
      <c r="H308" s="1998" t="s">
        <v>2571</v>
      </c>
      <c r="I308" s="1998"/>
      <c r="J308" s="1998"/>
      <c r="K308" s="1998"/>
      <c r="L308" s="1998"/>
      <c r="M308" s="1998"/>
      <c r="N308" s="1996"/>
      <c r="O308" s="1996"/>
      <c r="P308" s="1996"/>
      <c r="Q308" s="1996"/>
      <c r="R308" s="1996"/>
      <c r="S308" s="58"/>
      <c r="T308" s="58" t="s">
        <v>80</v>
      </c>
      <c r="V308" s="58"/>
      <c r="W308" s="58"/>
      <c r="X308" s="58"/>
      <c r="Y308" s="58"/>
      <c r="AA308" s="2062" t="s">
        <v>2593</v>
      </c>
      <c r="AB308" s="1998"/>
      <c r="AC308" s="1998"/>
      <c r="AD308" s="1998"/>
      <c r="AE308" s="1998"/>
      <c r="AF308" s="1998"/>
      <c r="AG308" s="1996"/>
      <c r="AH308" s="1996"/>
      <c r="AI308" s="1996"/>
      <c r="AJ308" s="1996"/>
      <c r="AK308" s="1996"/>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975</v>
      </c>
      <c r="C310" s="58"/>
      <c r="D310" s="58"/>
      <c r="E310" s="58"/>
      <c r="F310" s="58"/>
      <c r="H310" s="1996" t="s">
        <v>2572</v>
      </c>
      <c r="I310" s="1996"/>
      <c r="J310" s="1996"/>
      <c r="K310" s="1996"/>
      <c r="L310" s="1996"/>
      <c r="M310" s="1996"/>
      <c r="N310" s="1996"/>
      <c r="O310" s="1996"/>
      <c r="P310" s="1996"/>
      <c r="Q310" s="1996"/>
      <c r="R310" s="1996"/>
      <c r="S310" s="58"/>
      <c r="T310" s="58" t="s">
        <v>375</v>
      </c>
      <c r="V310" s="58"/>
      <c r="W310" s="58"/>
      <c r="X310" s="58"/>
      <c r="Y310" s="58"/>
      <c r="AA310" s="1999" t="s">
        <v>2561</v>
      </c>
      <c r="AB310" s="1996"/>
      <c r="AC310" s="1996"/>
      <c r="AD310" s="1996"/>
      <c r="AE310" s="1996"/>
      <c r="AF310" s="1996"/>
      <c r="AG310" s="1996"/>
      <c r="AH310" s="1996"/>
      <c r="AI310" s="1996"/>
      <c r="AJ310" s="1996"/>
      <c r="AK310" s="1996"/>
      <c r="BN310" s="61"/>
    </row>
    <row r="311" spans="2:66" ht="12.75">
      <c r="B311" s="58" t="s">
        <v>504</v>
      </c>
      <c r="C311" s="58"/>
      <c r="D311" s="58"/>
      <c r="E311" s="58"/>
      <c r="F311" s="58"/>
      <c r="H311" s="1998" t="s">
        <v>2573</v>
      </c>
      <c r="I311" s="1998"/>
      <c r="J311" s="1998"/>
      <c r="K311" s="1998"/>
      <c r="L311" s="1998"/>
      <c r="M311" s="1998"/>
      <c r="N311" s="1998"/>
      <c r="O311" s="1998"/>
      <c r="P311" s="1998"/>
      <c r="Q311" s="1998"/>
      <c r="R311" s="1998"/>
      <c r="S311" s="58"/>
      <c r="T311" s="58" t="s">
        <v>504</v>
      </c>
      <c r="V311" s="58"/>
      <c r="W311" s="58"/>
      <c r="X311" s="58"/>
      <c r="Y311" s="58"/>
      <c r="AA311" s="1998"/>
      <c r="AB311" s="1998"/>
      <c r="AC311" s="1998"/>
      <c r="AD311" s="1998"/>
      <c r="AE311" s="1998"/>
      <c r="AF311" s="1998"/>
      <c r="AG311" s="1998"/>
      <c r="AH311" s="1998"/>
      <c r="AI311" s="1998"/>
      <c r="AJ311" s="1998"/>
      <c r="AK311" s="1998"/>
      <c r="BN311" s="61"/>
    </row>
    <row r="312" spans="2:66" ht="12.75" customHeight="1">
      <c r="B312" s="58" t="s">
        <v>505</v>
      </c>
      <c r="C312" s="58"/>
      <c r="D312" s="58"/>
      <c r="E312" s="58"/>
      <c r="F312" s="58"/>
      <c r="H312" s="1998" t="s">
        <v>2574</v>
      </c>
      <c r="I312" s="1998"/>
      <c r="J312" s="1998"/>
      <c r="K312" s="1998"/>
      <c r="L312" s="1998"/>
      <c r="M312" s="1998"/>
      <c r="N312" s="1998"/>
      <c r="O312" s="1998"/>
      <c r="P312" s="1998"/>
      <c r="Q312" s="1998"/>
      <c r="R312" s="1998"/>
      <c r="S312" s="58"/>
      <c r="T312" s="58" t="s">
        <v>79</v>
      </c>
      <c r="V312" s="58"/>
      <c r="W312" s="58"/>
      <c r="X312" s="58"/>
      <c r="Y312" s="58"/>
      <c r="AA312" s="1998"/>
      <c r="AB312" s="1998"/>
      <c r="AC312" s="1998"/>
      <c r="AD312" s="1998"/>
      <c r="AE312" s="1998"/>
      <c r="AF312" s="1998"/>
      <c r="AG312" s="1998"/>
      <c r="AH312" s="1998"/>
      <c r="AI312" s="1998"/>
      <c r="AJ312" s="1998"/>
      <c r="AK312" s="1998"/>
      <c r="BN312" s="61"/>
    </row>
    <row r="313" spans="2:66" ht="12.75">
      <c r="B313" s="58" t="s">
        <v>92</v>
      </c>
      <c r="C313" s="58"/>
      <c r="D313" s="58"/>
      <c r="E313" s="58"/>
      <c r="F313" s="58"/>
      <c r="H313" s="1998" t="s">
        <v>2575</v>
      </c>
      <c r="I313" s="1998"/>
      <c r="J313" s="1998"/>
      <c r="K313" s="1998"/>
      <c r="L313" s="1998"/>
      <c r="M313" s="1998"/>
      <c r="N313" s="1998"/>
      <c r="O313" s="1998"/>
      <c r="P313" s="1998"/>
      <c r="Q313" s="1998"/>
      <c r="R313" s="1998"/>
      <c r="S313" s="58"/>
      <c r="T313" s="58" t="s">
        <v>92</v>
      </c>
      <c r="V313" s="58"/>
      <c r="W313" s="58"/>
      <c r="X313" s="58"/>
      <c r="Y313" s="58"/>
      <c r="AA313" s="1998"/>
      <c r="AB313" s="1998"/>
      <c r="AC313" s="1998"/>
      <c r="AD313" s="1998"/>
      <c r="AE313" s="1998"/>
      <c r="AF313" s="1998"/>
      <c r="AG313" s="1998"/>
      <c r="AH313" s="1998"/>
      <c r="AI313" s="1998"/>
      <c r="AJ313" s="1998"/>
      <c r="AK313" s="1998"/>
      <c r="BN313" s="61"/>
    </row>
    <row r="314" spans="2:66" ht="12.75">
      <c r="B314" s="58" t="s">
        <v>93</v>
      </c>
      <c r="C314" s="58"/>
      <c r="D314" s="58"/>
      <c r="E314" s="58"/>
      <c r="F314" s="58"/>
      <c r="G314" s="58"/>
      <c r="H314" s="2171" t="s">
        <v>2576</v>
      </c>
      <c r="I314" s="2171"/>
      <c r="J314" s="2171"/>
      <c r="K314" s="2171"/>
      <c r="L314" s="2171"/>
      <c r="M314" s="2171"/>
      <c r="N314" s="7" t="s">
        <v>212</v>
      </c>
      <c r="O314" s="7"/>
      <c r="P314" s="2160"/>
      <c r="Q314" s="2160"/>
      <c r="R314" s="2160"/>
      <c r="S314" s="58"/>
      <c r="T314" s="58" t="s">
        <v>93</v>
      </c>
      <c r="V314" s="58"/>
      <c r="W314" s="58"/>
      <c r="X314" s="58"/>
      <c r="Y314" s="58"/>
      <c r="AA314" s="2150"/>
      <c r="AB314" s="2150"/>
      <c r="AC314" s="2150"/>
      <c r="AD314" s="2150"/>
      <c r="AE314" s="2150"/>
      <c r="AF314" s="2150"/>
      <c r="AG314" s="7" t="s">
        <v>212</v>
      </c>
      <c r="AH314" s="7"/>
      <c r="AI314" s="2160"/>
      <c r="AJ314" s="2160"/>
      <c r="AK314" s="2160"/>
      <c r="BN314" s="61"/>
    </row>
    <row r="315" spans="2:66" ht="12.75">
      <c r="B315" s="58" t="s">
        <v>94</v>
      </c>
      <c r="C315" s="58"/>
      <c r="D315" s="58"/>
      <c r="E315" s="58"/>
      <c r="F315" s="58"/>
      <c r="G315" s="58"/>
      <c r="H315" s="2061" t="s">
        <v>2577</v>
      </c>
      <c r="I315" s="2061"/>
      <c r="J315" s="2061"/>
      <c r="K315" s="2061"/>
      <c r="L315" s="2061"/>
      <c r="M315" s="2061"/>
      <c r="N315" s="60"/>
      <c r="O315" s="60"/>
      <c r="P315" s="62"/>
      <c r="Q315" s="62"/>
      <c r="R315" s="62"/>
      <c r="S315" s="58"/>
      <c r="T315" s="58" t="s">
        <v>94</v>
      </c>
      <c r="V315" s="58"/>
      <c r="W315" s="58"/>
      <c r="X315" s="58"/>
      <c r="Y315" s="58"/>
      <c r="AA315" s="2021"/>
      <c r="AB315" s="2021"/>
      <c r="AC315" s="2021"/>
      <c r="AD315" s="2021"/>
      <c r="AE315" s="2021"/>
      <c r="AF315" s="2021"/>
      <c r="AG315" s="60"/>
      <c r="AH315" s="60"/>
      <c r="AI315" s="62"/>
      <c r="AJ315" s="62"/>
      <c r="AK315" s="62"/>
      <c r="BN315" s="61"/>
    </row>
    <row r="316" spans="2:66" ht="12.75">
      <c r="B316" s="58" t="s">
        <v>80</v>
      </c>
      <c r="C316" s="58"/>
      <c r="D316" s="58"/>
      <c r="E316" s="58"/>
      <c r="F316" s="58"/>
      <c r="G316" s="58"/>
      <c r="H316" s="1998" t="s">
        <v>2578</v>
      </c>
      <c r="I316" s="1998"/>
      <c r="J316" s="1998"/>
      <c r="K316" s="1998"/>
      <c r="L316" s="1998"/>
      <c r="M316" s="1998"/>
      <c r="N316" s="1996"/>
      <c r="O316" s="1996"/>
      <c r="P316" s="1996"/>
      <c r="Q316" s="1996"/>
      <c r="R316" s="1996"/>
      <c r="S316" s="58"/>
      <c r="T316" s="58" t="s">
        <v>80</v>
      </c>
      <c r="V316" s="58"/>
      <c r="W316" s="58"/>
      <c r="X316" s="58"/>
      <c r="Y316" s="58"/>
      <c r="AA316" s="1998"/>
      <c r="AB316" s="1998"/>
      <c r="AC316" s="1998"/>
      <c r="AD316" s="1998"/>
      <c r="AE316" s="1998"/>
      <c r="AF316" s="1998"/>
      <c r="AG316" s="1996"/>
      <c r="AH316" s="1996"/>
      <c r="AI316" s="1996"/>
      <c r="AJ316" s="1996"/>
      <c r="AK316" s="1996"/>
      <c r="BN316" s="61"/>
    </row>
    <row r="317" spans="2:66" ht="12.75">
      <c r="BN317" s="61"/>
    </row>
    <row r="318" spans="2:66" ht="12.75">
      <c r="B318" s="7" t="s">
        <v>976</v>
      </c>
      <c r="C318" s="58"/>
      <c r="D318" s="58"/>
      <c r="E318" s="58"/>
      <c r="F318" s="58"/>
      <c r="H318" s="1996" t="s">
        <v>2579</v>
      </c>
      <c r="I318" s="1996"/>
      <c r="J318" s="1996"/>
      <c r="K318" s="1996"/>
      <c r="L318" s="1996"/>
      <c r="M318" s="1996"/>
      <c r="N318" s="1996"/>
      <c r="O318" s="1996"/>
      <c r="P318" s="1996"/>
      <c r="Q318" s="1996"/>
      <c r="R318" s="1996"/>
      <c r="T318" s="58" t="s">
        <v>376</v>
      </c>
      <c r="V318" s="58"/>
      <c r="W318" s="58"/>
      <c r="X318" s="58"/>
      <c r="Y318" s="58"/>
      <c r="AA318" s="1996" t="s">
        <v>2582</v>
      </c>
      <c r="AB318" s="1996"/>
      <c r="AC318" s="1996"/>
      <c r="AD318" s="1996"/>
      <c r="AE318" s="1996"/>
      <c r="AF318" s="1996"/>
      <c r="AG318" s="1996"/>
      <c r="AH318" s="1996"/>
      <c r="AI318" s="1996"/>
      <c r="AJ318" s="1996"/>
      <c r="AK318" s="1996"/>
      <c r="BN318" s="61"/>
    </row>
    <row r="319" spans="2:66" ht="12.75">
      <c r="B319" s="58" t="s">
        <v>504</v>
      </c>
      <c r="C319" s="58"/>
      <c r="D319" s="58"/>
      <c r="E319" s="58"/>
      <c r="F319" s="58"/>
      <c r="H319" s="1998" t="s">
        <v>2580</v>
      </c>
      <c r="I319" s="1998"/>
      <c r="J319" s="1998"/>
      <c r="K319" s="1998"/>
      <c r="L319" s="1998"/>
      <c r="M319" s="1998"/>
      <c r="N319" s="1998"/>
      <c r="O319" s="1998"/>
      <c r="P319" s="1998"/>
      <c r="Q319" s="1998"/>
      <c r="R319" s="1998"/>
      <c r="T319" s="58" t="s">
        <v>504</v>
      </c>
      <c r="V319" s="58"/>
      <c r="W319" s="58"/>
      <c r="X319" s="58"/>
      <c r="Y319" s="58"/>
      <c r="AA319" s="1998" t="s">
        <v>2583</v>
      </c>
      <c r="AB319" s="1998"/>
      <c r="AC319" s="1998"/>
      <c r="AD319" s="1998"/>
      <c r="AE319" s="1998"/>
      <c r="AF319" s="1998"/>
      <c r="AG319" s="1998"/>
      <c r="AH319" s="1998"/>
      <c r="AI319" s="1998"/>
      <c r="AJ319" s="1998"/>
      <c r="AK319" s="1998"/>
      <c r="BN319" s="61"/>
    </row>
    <row r="320" spans="2:66" ht="12.75">
      <c r="B320" s="58" t="s">
        <v>505</v>
      </c>
      <c r="C320" s="58"/>
      <c r="D320" s="58"/>
      <c r="E320" s="58"/>
      <c r="F320" s="58"/>
      <c r="H320" s="1998" t="s">
        <v>2581</v>
      </c>
      <c r="I320" s="1998"/>
      <c r="J320" s="1998"/>
      <c r="K320" s="1998"/>
      <c r="L320" s="1998"/>
      <c r="M320" s="1998"/>
      <c r="N320" s="1998"/>
      <c r="O320" s="1998"/>
      <c r="P320" s="1998"/>
      <c r="Q320" s="1998"/>
      <c r="R320" s="1998"/>
      <c r="T320" s="58" t="s">
        <v>79</v>
      </c>
      <c r="V320" s="58"/>
      <c r="W320" s="58"/>
      <c r="X320" s="58"/>
      <c r="Y320" s="58"/>
      <c r="AA320" s="1998" t="s">
        <v>2584</v>
      </c>
      <c r="AB320" s="1998"/>
      <c r="AC320" s="1998"/>
      <c r="AD320" s="1998"/>
      <c r="AE320" s="1998"/>
      <c r="AF320" s="1998"/>
      <c r="AG320" s="1998"/>
      <c r="AH320" s="1998"/>
      <c r="AI320" s="1998"/>
      <c r="AJ320" s="1998"/>
      <c r="AK320" s="1998"/>
      <c r="BN320" s="61"/>
    </row>
    <row r="321" spans="1:66" ht="12.75" customHeight="1">
      <c r="A321" s="39"/>
      <c r="B321" s="58" t="s">
        <v>92</v>
      </c>
      <c r="C321" s="58"/>
      <c r="D321" s="58"/>
      <c r="E321" s="58"/>
      <c r="F321" s="58"/>
      <c r="H321" s="2062" t="s">
        <v>2595</v>
      </c>
      <c r="I321" s="1998"/>
      <c r="J321" s="1998"/>
      <c r="K321" s="1998"/>
      <c r="L321" s="1998"/>
      <c r="M321" s="1998"/>
      <c r="N321" s="1998"/>
      <c r="O321" s="1998"/>
      <c r="P321" s="1998"/>
      <c r="Q321" s="1998"/>
      <c r="R321" s="1998"/>
      <c r="T321" s="58" t="s">
        <v>92</v>
      </c>
      <c r="V321" s="58"/>
      <c r="W321" s="58"/>
      <c r="X321" s="58"/>
      <c r="Y321" s="58"/>
      <c r="AA321" s="1998" t="s">
        <v>2585</v>
      </c>
      <c r="AB321" s="1998"/>
      <c r="AC321" s="1998"/>
      <c r="AD321" s="1998"/>
      <c r="AE321" s="1998"/>
      <c r="AF321" s="1998"/>
      <c r="AG321" s="1998"/>
      <c r="AH321" s="1998"/>
      <c r="AI321" s="1998"/>
      <c r="AJ321" s="1998"/>
      <c r="AK321" s="1998"/>
      <c r="AL321" s="39"/>
      <c r="BN321" s="61"/>
    </row>
    <row r="322" spans="1:66" ht="12.75">
      <c r="A322" s="39"/>
      <c r="B322" s="58" t="s">
        <v>93</v>
      </c>
      <c r="C322" s="58"/>
      <c r="D322" s="58"/>
      <c r="E322" s="58"/>
      <c r="F322" s="58"/>
      <c r="G322" s="58"/>
      <c r="H322" s="2171" t="s">
        <v>2596</v>
      </c>
      <c r="I322" s="2150"/>
      <c r="J322" s="2150"/>
      <c r="K322" s="2150"/>
      <c r="L322" s="2150"/>
      <c r="M322" s="2150"/>
      <c r="N322" s="7" t="s">
        <v>212</v>
      </c>
      <c r="O322" s="7"/>
      <c r="P322" s="2160"/>
      <c r="Q322" s="2160"/>
      <c r="R322" s="2160"/>
      <c r="S322" s="58"/>
      <c r="T322" s="58" t="s">
        <v>93</v>
      </c>
      <c r="V322" s="58"/>
      <c r="W322" s="58"/>
      <c r="X322" s="58"/>
      <c r="Y322" s="58"/>
      <c r="AA322" s="2171" t="s">
        <v>2586</v>
      </c>
      <c r="AB322" s="2171"/>
      <c r="AC322" s="2171"/>
      <c r="AD322" s="2171"/>
      <c r="AE322" s="2171"/>
      <c r="AF322" s="2171"/>
      <c r="AG322" s="7" t="s">
        <v>212</v>
      </c>
      <c r="AH322" s="7"/>
      <c r="AI322" s="2160"/>
      <c r="AJ322" s="2160"/>
      <c r="AK322" s="2160"/>
      <c r="AL322" s="39"/>
      <c r="BN322" s="61"/>
    </row>
    <row r="323" spans="1:66" ht="12.75" customHeight="1">
      <c r="A323" s="39"/>
      <c r="B323" s="58" t="s">
        <v>94</v>
      </c>
      <c r="C323" s="58"/>
      <c r="D323" s="58"/>
      <c r="E323" s="58"/>
      <c r="F323" s="58"/>
      <c r="G323" s="58"/>
      <c r="H323" s="2061" t="s">
        <v>626</v>
      </c>
      <c r="I323" s="2021"/>
      <c r="J323" s="2021"/>
      <c r="K323" s="2021"/>
      <c r="L323" s="2021"/>
      <c r="M323" s="2021"/>
      <c r="N323" s="60"/>
      <c r="O323" s="60"/>
      <c r="P323" s="62"/>
      <c r="Q323" s="62"/>
      <c r="R323" s="62"/>
      <c r="S323" s="58"/>
      <c r="T323" s="58" t="s">
        <v>94</v>
      </c>
      <c r="V323" s="58"/>
      <c r="W323" s="58"/>
      <c r="X323" s="58"/>
      <c r="Y323" s="58"/>
      <c r="AA323" s="2061" t="s">
        <v>2587</v>
      </c>
      <c r="AB323" s="2061"/>
      <c r="AC323" s="2061"/>
      <c r="AD323" s="2061"/>
      <c r="AE323" s="2061"/>
      <c r="AF323" s="2061"/>
      <c r="AG323" s="60"/>
      <c r="AH323" s="60"/>
      <c r="AI323" s="62"/>
      <c r="AJ323" s="62"/>
      <c r="AK323" s="62"/>
      <c r="AL323" s="39"/>
    </row>
    <row r="324" spans="1:66" ht="12.75">
      <c r="A324" s="39"/>
      <c r="B324" s="58" t="s">
        <v>80</v>
      </c>
      <c r="C324" s="58"/>
      <c r="D324" s="58"/>
      <c r="E324" s="58"/>
      <c r="F324" s="58"/>
      <c r="G324" s="58"/>
      <c r="H324" s="2062" t="s">
        <v>2597</v>
      </c>
      <c r="I324" s="1998"/>
      <c r="J324" s="1998"/>
      <c r="K324" s="1998"/>
      <c r="L324" s="1998"/>
      <c r="M324" s="1998"/>
      <c r="N324" s="1996"/>
      <c r="O324" s="1996"/>
      <c r="P324" s="1996"/>
      <c r="Q324" s="1996"/>
      <c r="R324" s="1996"/>
      <c r="S324" s="58"/>
      <c r="T324" s="58" t="s">
        <v>80</v>
      </c>
      <c r="V324" s="58"/>
      <c r="W324" s="58"/>
      <c r="X324" s="58"/>
      <c r="Y324" s="58"/>
      <c r="AA324" s="2062" t="s">
        <v>2588</v>
      </c>
      <c r="AB324" s="1998"/>
      <c r="AC324" s="1998"/>
      <c r="AD324" s="1998"/>
      <c r="AE324" s="1998"/>
      <c r="AF324" s="1998"/>
      <c r="AG324" s="1996"/>
      <c r="AH324" s="1996"/>
      <c r="AI324" s="1996"/>
      <c r="AJ324" s="1996"/>
      <c r="AK324" s="1996"/>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1999" t="s">
        <v>2598</v>
      </c>
      <c r="I326" s="1996"/>
      <c r="J326" s="1996"/>
      <c r="K326" s="1996"/>
      <c r="L326" s="1996"/>
      <c r="M326" s="1996"/>
      <c r="N326" s="1996"/>
      <c r="O326" s="1996"/>
      <c r="P326" s="1996"/>
      <c r="Q326" s="1996"/>
      <c r="R326" s="1996"/>
      <c r="T326" s="58" t="s">
        <v>378</v>
      </c>
      <c r="V326" s="58"/>
      <c r="W326" s="58"/>
      <c r="X326" s="58"/>
      <c r="Y326" s="58"/>
      <c r="AA326" s="1999" t="s">
        <v>2603</v>
      </c>
      <c r="AB326" s="1996"/>
      <c r="AC326" s="1996"/>
      <c r="AD326" s="1996"/>
      <c r="AE326" s="1996"/>
      <c r="AF326" s="1996"/>
      <c r="AG326" s="1996"/>
      <c r="AH326" s="1996"/>
      <c r="AI326" s="1996"/>
      <c r="AJ326" s="1996"/>
      <c r="AK326" s="1996"/>
      <c r="AL326" s="39"/>
    </row>
    <row r="327" spans="1:66" ht="12.75">
      <c r="A327" s="39"/>
      <c r="B327" s="58" t="s">
        <v>504</v>
      </c>
      <c r="C327" s="58"/>
      <c r="D327" s="58"/>
      <c r="E327" s="58"/>
      <c r="F327" s="58"/>
      <c r="H327" s="2062" t="s">
        <v>2599</v>
      </c>
      <c r="I327" s="1998"/>
      <c r="J327" s="1998"/>
      <c r="K327" s="1998"/>
      <c r="L327" s="1998"/>
      <c r="M327" s="1998"/>
      <c r="N327" s="1998"/>
      <c r="O327" s="1998"/>
      <c r="P327" s="1998"/>
      <c r="Q327" s="1998"/>
      <c r="R327" s="1998"/>
      <c r="T327" s="58" t="s">
        <v>504</v>
      </c>
      <c r="V327" s="58"/>
      <c r="W327" s="58"/>
      <c r="X327" s="58"/>
      <c r="Y327" s="58"/>
      <c r="AA327" s="2062" t="s">
        <v>2604</v>
      </c>
      <c r="AB327" s="1998"/>
      <c r="AC327" s="1998"/>
      <c r="AD327" s="1998"/>
      <c r="AE327" s="1998"/>
      <c r="AF327" s="1998"/>
      <c r="AG327" s="1998"/>
      <c r="AH327" s="1998"/>
      <c r="AI327" s="1998"/>
      <c r="AJ327" s="1998"/>
      <c r="AK327" s="1998"/>
      <c r="AL327" s="39"/>
    </row>
    <row r="328" spans="1:66" ht="12.75">
      <c r="A328" s="39"/>
      <c r="B328" s="58" t="s">
        <v>505</v>
      </c>
      <c r="C328" s="58"/>
      <c r="D328" s="58"/>
      <c r="E328" s="58"/>
      <c r="F328" s="58"/>
      <c r="H328" s="2062" t="s">
        <v>2600</v>
      </c>
      <c r="I328" s="1998"/>
      <c r="J328" s="1998"/>
      <c r="K328" s="1998"/>
      <c r="L328" s="1998"/>
      <c r="M328" s="1998"/>
      <c r="N328" s="1998"/>
      <c r="O328" s="1998"/>
      <c r="P328" s="1998"/>
      <c r="Q328" s="1998"/>
      <c r="R328" s="1998"/>
      <c r="T328" s="58" t="s">
        <v>79</v>
      </c>
      <c r="V328" s="58"/>
      <c r="W328" s="58"/>
      <c r="X328" s="58"/>
      <c r="Y328" s="58"/>
      <c r="AA328" s="2062" t="s">
        <v>2606</v>
      </c>
      <c r="AB328" s="1998"/>
      <c r="AC328" s="1998"/>
      <c r="AD328" s="1998"/>
      <c r="AE328" s="1998"/>
      <c r="AF328" s="1998"/>
      <c r="AG328" s="1998"/>
      <c r="AH328" s="1998"/>
      <c r="AI328" s="1998"/>
      <c r="AJ328" s="1998"/>
      <c r="AK328" s="1998"/>
      <c r="AL328" s="39"/>
    </row>
    <row r="329" spans="1:66" ht="12.75">
      <c r="A329" s="39"/>
      <c r="B329" s="58" t="s">
        <v>92</v>
      </c>
      <c r="C329" s="58"/>
      <c r="D329" s="58"/>
      <c r="E329" s="58"/>
      <c r="F329" s="58"/>
      <c r="H329" s="2062" t="s">
        <v>2601</v>
      </c>
      <c r="I329" s="1998"/>
      <c r="J329" s="1998"/>
      <c r="K329" s="1998"/>
      <c r="L329" s="1998"/>
      <c r="M329" s="1998"/>
      <c r="N329" s="1998"/>
      <c r="O329" s="1998"/>
      <c r="P329" s="1998"/>
      <c r="Q329" s="1998"/>
      <c r="R329" s="1998"/>
      <c r="T329" s="58" t="s">
        <v>92</v>
      </c>
      <c r="V329" s="58"/>
      <c r="W329" s="58"/>
      <c r="X329" s="58"/>
      <c r="Y329" s="58"/>
      <c r="AA329" s="2062" t="s">
        <v>2605</v>
      </c>
      <c r="AB329" s="1998"/>
      <c r="AC329" s="1998"/>
      <c r="AD329" s="1998"/>
      <c r="AE329" s="1998"/>
      <c r="AF329" s="1998"/>
      <c r="AG329" s="1998"/>
      <c r="AH329" s="1998"/>
      <c r="AI329" s="1998"/>
      <c r="AJ329" s="1998"/>
      <c r="AK329" s="1998"/>
      <c r="AL329" s="39"/>
    </row>
    <row r="330" spans="1:66" ht="12.75" customHeight="1">
      <c r="A330" s="39"/>
      <c r="B330" s="58" t="s">
        <v>93</v>
      </c>
      <c r="C330" s="58"/>
      <c r="D330" s="58"/>
      <c r="E330" s="58"/>
      <c r="F330" s="58"/>
      <c r="G330" s="58"/>
      <c r="H330" s="2150">
        <v>9164468267</v>
      </c>
      <c r="I330" s="2150"/>
      <c r="J330" s="2150"/>
      <c r="K330" s="2150"/>
      <c r="L330" s="2150"/>
      <c r="M330" s="2150"/>
      <c r="N330" s="7" t="s">
        <v>212</v>
      </c>
      <c r="O330" s="7"/>
      <c r="P330" s="2160"/>
      <c r="Q330" s="2160"/>
      <c r="R330" s="2160"/>
      <c r="S330" s="58"/>
      <c r="T330" s="58" t="s">
        <v>93</v>
      </c>
      <c r="V330" s="58"/>
      <c r="W330" s="58"/>
      <c r="X330" s="58"/>
      <c r="Y330" s="58"/>
      <c r="AA330" s="2150">
        <v>8189383538</v>
      </c>
      <c r="AB330" s="2150"/>
      <c r="AC330" s="2150"/>
      <c r="AD330" s="2150"/>
      <c r="AE330" s="2150"/>
      <c r="AF330" s="2150"/>
      <c r="AG330" s="7" t="s">
        <v>212</v>
      </c>
      <c r="AH330" s="7"/>
      <c r="AI330" s="2160"/>
      <c r="AJ330" s="2160"/>
      <c r="AK330" s="2160"/>
      <c r="AL330" s="39"/>
    </row>
    <row r="331" spans="1:66" ht="12.75">
      <c r="A331" s="39"/>
      <c r="B331" s="58" t="s">
        <v>94</v>
      </c>
      <c r="C331" s="58"/>
      <c r="D331" s="58"/>
      <c r="E331" s="58"/>
      <c r="F331" s="58"/>
      <c r="G331" s="58"/>
      <c r="H331" s="2061" t="s">
        <v>626</v>
      </c>
      <c r="I331" s="2021"/>
      <c r="J331" s="2021"/>
      <c r="K331" s="2021"/>
      <c r="L331" s="2021"/>
      <c r="M331" s="2021"/>
      <c r="N331" s="60"/>
      <c r="O331" s="60"/>
      <c r="P331" s="62"/>
      <c r="Q331" s="62"/>
      <c r="R331" s="62"/>
      <c r="S331" s="58"/>
      <c r="T331" s="58" t="s">
        <v>94</v>
      </c>
      <c r="V331" s="58"/>
      <c r="W331" s="58"/>
      <c r="X331" s="58"/>
      <c r="Y331" s="58"/>
      <c r="AA331" s="2061" t="s">
        <v>626</v>
      </c>
      <c r="AB331" s="2021"/>
      <c r="AC331" s="2021"/>
      <c r="AD331" s="2021"/>
      <c r="AE331" s="2021"/>
      <c r="AF331" s="2021"/>
      <c r="AG331" s="60"/>
      <c r="AH331" s="60"/>
      <c r="AI331" s="62"/>
      <c r="AJ331" s="62"/>
      <c r="AK331" s="62"/>
      <c r="AL331" s="39"/>
    </row>
    <row r="332" spans="1:66" ht="12.75">
      <c r="A332" s="39"/>
      <c r="B332" s="58" t="s">
        <v>80</v>
      </c>
      <c r="C332" s="58"/>
      <c r="D332" s="58"/>
      <c r="E332" s="58"/>
      <c r="F332" s="58"/>
      <c r="G332" s="58"/>
      <c r="H332" s="2062" t="s">
        <v>2602</v>
      </c>
      <c r="I332" s="1998"/>
      <c r="J332" s="1998"/>
      <c r="K332" s="1998"/>
      <c r="L332" s="1998"/>
      <c r="M332" s="1998"/>
      <c r="N332" s="1996"/>
      <c r="O332" s="1996"/>
      <c r="P332" s="1996"/>
      <c r="Q332" s="1996"/>
      <c r="R332" s="1996"/>
      <c r="S332" s="58"/>
      <c r="T332" s="58" t="s">
        <v>80</v>
      </c>
      <c r="V332" s="58"/>
      <c r="W332" s="58"/>
      <c r="X332" s="58"/>
      <c r="Y332" s="58"/>
      <c r="AA332" s="2062" t="s">
        <v>2607</v>
      </c>
      <c r="AB332" s="1998"/>
      <c r="AC332" s="1998"/>
      <c r="AD332" s="1998"/>
      <c r="AE332" s="1998"/>
      <c r="AF332" s="1998"/>
      <c r="AG332" s="1996"/>
      <c r="AH332" s="1996"/>
      <c r="AI332" s="1996"/>
      <c r="AJ332" s="1996"/>
      <c r="AK332" s="1996"/>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1996" t="s">
        <v>2608</v>
      </c>
      <c r="I334" s="1996"/>
      <c r="J334" s="1996"/>
      <c r="K334" s="1996"/>
      <c r="L334" s="1996"/>
      <c r="M334" s="1996"/>
      <c r="N334" s="1996"/>
      <c r="O334" s="1996"/>
      <c r="P334" s="1996"/>
      <c r="Q334" s="1996"/>
      <c r="R334" s="1996"/>
      <c r="T334" s="405" t="s">
        <v>951</v>
      </c>
      <c r="V334" s="58"/>
      <c r="W334" s="58"/>
      <c r="X334" s="58"/>
      <c r="Y334" s="58"/>
      <c r="AA334" s="1996" t="s">
        <v>2545</v>
      </c>
      <c r="AB334" s="1996"/>
      <c r="AC334" s="1996"/>
      <c r="AD334" s="1996"/>
      <c r="AE334" s="1996"/>
      <c r="AF334" s="1996"/>
      <c r="AG334" s="1996"/>
      <c r="AH334" s="1996"/>
      <c r="AI334" s="1996"/>
      <c r="AJ334" s="1996"/>
      <c r="AK334" s="1996"/>
      <c r="AL334" s="39"/>
    </row>
    <row r="335" spans="1:66" ht="12.75" customHeight="1">
      <c r="B335" s="58" t="s">
        <v>504</v>
      </c>
      <c r="C335" s="240"/>
      <c r="D335" s="240"/>
      <c r="E335" s="240"/>
      <c r="F335" s="240"/>
      <c r="G335" s="3"/>
      <c r="H335" s="1998" t="s">
        <v>2609</v>
      </c>
      <c r="I335" s="1998"/>
      <c r="J335" s="1998"/>
      <c r="K335" s="1998"/>
      <c r="L335" s="1998"/>
      <c r="M335" s="1998"/>
      <c r="N335" s="1998"/>
      <c r="O335" s="1998"/>
      <c r="P335" s="1998"/>
      <c r="Q335" s="1998"/>
      <c r="R335" s="1998"/>
      <c r="T335" s="58" t="s">
        <v>504</v>
      </c>
      <c r="V335" s="58"/>
      <c r="W335" s="58"/>
      <c r="X335" s="58"/>
      <c r="Y335" s="58"/>
      <c r="AA335" s="1998" t="s">
        <v>2535</v>
      </c>
      <c r="AB335" s="1998"/>
      <c r="AC335" s="1998"/>
      <c r="AD335" s="1998"/>
      <c r="AE335" s="1998"/>
      <c r="AF335" s="1998"/>
      <c r="AG335" s="1998"/>
      <c r="AH335" s="1998"/>
      <c r="AI335" s="1998"/>
      <c r="AJ335" s="1998"/>
      <c r="AK335" s="1998"/>
      <c r="AL335" s="39"/>
    </row>
    <row r="336" spans="1:66" ht="12.75" customHeight="1">
      <c r="B336" s="58" t="s">
        <v>79</v>
      </c>
      <c r="C336" s="240"/>
      <c r="D336" s="240"/>
      <c r="E336" s="240"/>
      <c r="F336" s="240"/>
      <c r="G336" s="3"/>
      <c r="H336" s="1998" t="s">
        <v>2610</v>
      </c>
      <c r="I336" s="1998"/>
      <c r="J336" s="1998"/>
      <c r="K336" s="1998"/>
      <c r="L336" s="1998"/>
      <c r="M336" s="1998"/>
      <c r="N336" s="1998"/>
      <c r="O336" s="1998"/>
      <c r="P336" s="1998"/>
      <c r="Q336" s="1998"/>
      <c r="R336" s="1998"/>
      <c r="T336" s="58" t="s">
        <v>79</v>
      </c>
      <c r="V336" s="58"/>
      <c r="W336" s="58"/>
      <c r="X336" s="58"/>
      <c r="Y336" s="58"/>
      <c r="AA336" s="1998" t="s">
        <v>2615</v>
      </c>
      <c r="AB336" s="1998"/>
      <c r="AC336" s="1998"/>
      <c r="AD336" s="1998"/>
      <c r="AE336" s="1998"/>
      <c r="AF336" s="1998"/>
      <c r="AG336" s="1998"/>
      <c r="AH336" s="1998"/>
      <c r="AI336" s="1998"/>
      <c r="AJ336" s="1998"/>
      <c r="AK336" s="1998"/>
      <c r="AL336" s="39"/>
    </row>
    <row r="337" spans="1:66" ht="12.75" customHeight="1">
      <c r="A337" s="39"/>
      <c r="B337" s="58" t="s">
        <v>92</v>
      </c>
      <c r="C337" s="240"/>
      <c r="D337" s="240"/>
      <c r="E337" s="240"/>
      <c r="F337" s="240"/>
      <c r="G337" s="240"/>
      <c r="H337" s="1998" t="s">
        <v>2611</v>
      </c>
      <c r="I337" s="1998"/>
      <c r="J337" s="1998"/>
      <c r="K337" s="1998"/>
      <c r="L337" s="1998"/>
      <c r="M337" s="1998"/>
      <c r="N337" s="1998"/>
      <c r="O337" s="1998"/>
      <c r="P337" s="1998"/>
      <c r="Q337" s="1998"/>
      <c r="R337" s="1998"/>
      <c r="T337" s="58" t="s">
        <v>92</v>
      </c>
      <c r="V337" s="58"/>
      <c r="W337" s="58"/>
      <c r="X337" s="58"/>
      <c r="Y337" s="58"/>
      <c r="AA337" s="1998" t="s">
        <v>2616</v>
      </c>
      <c r="AB337" s="1998"/>
      <c r="AC337" s="1998"/>
      <c r="AD337" s="1998"/>
      <c r="AE337" s="1998"/>
      <c r="AF337" s="1998"/>
      <c r="AG337" s="1998"/>
      <c r="AH337" s="1998"/>
      <c r="AI337" s="1998"/>
      <c r="AJ337" s="1998"/>
      <c r="AK337" s="1998"/>
      <c r="AL337" s="39"/>
    </row>
    <row r="338" spans="1:66" ht="12.75" customHeight="1">
      <c r="A338" s="39"/>
      <c r="B338" s="58" t="s">
        <v>93</v>
      </c>
      <c r="C338" s="240"/>
      <c r="D338" s="240"/>
      <c r="E338" s="240"/>
      <c r="F338" s="240"/>
      <c r="G338" s="240"/>
      <c r="H338" s="2171" t="s">
        <v>2612</v>
      </c>
      <c r="I338" s="2171"/>
      <c r="J338" s="2171"/>
      <c r="K338" s="2171"/>
      <c r="L338" s="2171"/>
      <c r="M338" s="2171"/>
      <c r="N338" s="7" t="s">
        <v>212</v>
      </c>
      <c r="O338" s="7"/>
      <c r="P338" s="2160"/>
      <c r="Q338" s="2160"/>
      <c r="R338" s="2160"/>
      <c r="S338" s="58"/>
      <c r="T338" s="58" t="s">
        <v>93</v>
      </c>
      <c r="V338" s="58"/>
      <c r="W338" s="58"/>
      <c r="X338" s="58"/>
      <c r="Y338" s="58"/>
      <c r="AA338" s="2171" t="s">
        <v>2617</v>
      </c>
      <c r="AB338" s="2171"/>
      <c r="AC338" s="2171"/>
      <c r="AD338" s="2171"/>
      <c r="AE338" s="2171"/>
      <c r="AF338" s="2171"/>
      <c r="AG338" s="7" t="s">
        <v>212</v>
      </c>
      <c r="AH338" s="7"/>
      <c r="AI338" s="2160"/>
      <c r="AJ338" s="2160"/>
      <c r="AK338" s="2160"/>
      <c r="AL338" s="39"/>
    </row>
    <row r="339" spans="1:66" ht="12.75">
      <c r="A339" s="39"/>
      <c r="B339" s="58" t="s">
        <v>94</v>
      </c>
      <c r="C339" s="240"/>
      <c r="D339" s="240"/>
      <c r="E339" s="240"/>
      <c r="F339" s="240"/>
      <c r="G339" s="240"/>
      <c r="H339" s="2061" t="s">
        <v>2613</v>
      </c>
      <c r="I339" s="2061"/>
      <c r="J339" s="2061"/>
      <c r="K339" s="2061"/>
      <c r="L339" s="2061"/>
      <c r="M339" s="2061"/>
      <c r="N339" s="60"/>
      <c r="O339" s="60"/>
      <c r="P339" s="62"/>
      <c r="Q339" s="62"/>
      <c r="R339" s="62"/>
      <c r="S339" s="58"/>
      <c r="T339" s="58" t="s">
        <v>94</v>
      </c>
      <c r="V339" s="58"/>
      <c r="W339" s="58"/>
      <c r="X339" s="58"/>
      <c r="Y339" s="58"/>
      <c r="AA339" s="2061" t="s">
        <v>2617</v>
      </c>
      <c r="AB339" s="2061"/>
      <c r="AC339" s="2061"/>
      <c r="AD339" s="2061"/>
      <c r="AE339" s="2061"/>
      <c r="AF339" s="2061"/>
      <c r="AG339" s="60"/>
      <c r="AH339" s="60"/>
      <c r="AI339" s="62"/>
      <c r="AJ339" s="62"/>
      <c r="AK339" s="62"/>
      <c r="AL339" s="39"/>
    </row>
    <row r="340" spans="1:66" ht="12.75">
      <c r="A340" s="39"/>
      <c r="B340" s="58" t="s">
        <v>80</v>
      </c>
      <c r="C340" s="237"/>
      <c r="D340" s="237"/>
      <c r="E340" s="237"/>
      <c r="F340" s="237"/>
      <c r="G340" s="237"/>
      <c r="H340" s="1998" t="s">
        <v>2614</v>
      </c>
      <c r="I340" s="1998"/>
      <c r="J340" s="1998"/>
      <c r="K340" s="1998"/>
      <c r="L340" s="1998"/>
      <c r="M340" s="1998"/>
      <c r="N340" s="1996"/>
      <c r="O340" s="1996"/>
      <c r="P340" s="1996"/>
      <c r="Q340" s="1996"/>
      <c r="R340" s="1996"/>
      <c r="S340" s="58"/>
      <c r="T340" s="58" t="s">
        <v>80</v>
      </c>
      <c r="V340" s="58"/>
      <c r="W340" s="58"/>
      <c r="X340" s="58"/>
      <c r="Y340" s="58"/>
      <c r="AA340" s="1998" t="s">
        <v>2618</v>
      </c>
      <c r="AB340" s="1998"/>
      <c r="AC340" s="1998"/>
      <c r="AD340" s="1998"/>
      <c r="AE340" s="1998"/>
      <c r="AF340" s="1998"/>
      <c r="AG340" s="1996"/>
      <c r="AH340" s="1996"/>
      <c r="AI340" s="1996"/>
      <c r="AJ340" s="1996"/>
      <c r="AK340" s="1996"/>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952</v>
      </c>
      <c r="P342" s="1996"/>
      <c r="Q342" s="1996"/>
      <c r="R342" s="1996"/>
      <c r="S342" s="1996"/>
      <c r="T342" s="1996"/>
      <c r="U342" s="1996"/>
      <c r="V342" s="1996"/>
      <c r="W342" s="1996"/>
      <c r="X342" s="1996"/>
      <c r="Y342" s="1996"/>
      <c r="Z342" s="1996"/>
      <c r="AA342" s="1996"/>
      <c r="AB342" s="1996"/>
      <c r="AC342" s="1996"/>
      <c r="AD342" s="1996"/>
      <c r="AE342" s="1996"/>
      <c r="AF342" s="88"/>
      <c r="AG342" s="88"/>
      <c r="AH342" s="88"/>
      <c r="AI342" s="88"/>
      <c r="AJ342" s="88"/>
      <c r="AK342" s="88"/>
      <c r="AL342" s="39"/>
      <c r="BN342" s="12" t="s">
        <v>626</v>
      </c>
    </row>
    <row r="343" spans="1:66" ht="12.75">
      <c r="A343" s="3"/>
      <c r="B343" s="60"/>
      <c r="C343" s="60"/>
      <c r="D343" s="60"/>
      <c r="E343" s="60"/>
      <c r="F343" s="60"/>
      <c r="G343" s="3"/>
      <c r="H343" s="88"/>
      <c r="I343" s="7" t="s">
        <v>504</v>
      </c>
      <c r="P343" s="1998"/>
      <c r="Q343" s="1998"/>
      <c r="R343" s="1998"/>
      <c r="S343" s="1998"/>
      <c r="T343" s="1998"/>
      <c r="U343" s="1998"/>
      <c r="V343" s="1998"/>
      <c r="W343" s="1998"/>
      <c r="X343" s="1998"/>
      <c r="Y343" s="1998"/>
      <c r="Z343" s="1998"/>
      <c r="AA343" s="1998"/>
      <c r="AB343" s="1998"/>
      <c r="AC343" s="1998"/>
      <c r="AD343" s="1998"/>
      <c r="AE343" s="1998"/>
      <c r="AF343" s="88"/>
      <c r="AG343" s="88"/>
      <c r="AH343" s="88"/>
      <c r="AI343" s="88"/>
      <c r="AJ343" s="88"/>
      <c r="AK343" s="88"/>
      <c r="AL343" s="39"/>
      <c r="BN343" s="12" t="s">
        <v>706</v>
      </c>
    </row>
    <row r="344" spans="1:66" ht="12.75">
      <c r="A344" s="3"/>
      <c r="B344" s="60"/>
      <c r="C344" s="60"/>
      <c r="D344" s="60"/>
      <c r="E344" s="60"/>
      <c r="F344" s="60"/>
      <c r="G344" s="3"/>
      <c r="H344" s="88"/>
      <c r="I344" s="7" t="s">
        <v>79</v>
      </c>
      <c r="P344" s="1998"/>
      <c r="Q344" s="1998"/>
      <c r="R344" s="1998"/>
      <c r="S344" s="1998"/>
      <c r="T344" s="1998"/>
      <c r="U344" s="1998"/>
      <c r="V344" s="1998"/>
      <c r="W344" s="1998"/>
      <c r="X344" s="1998"/>
      <c r="Y344" s="1998"/>
      <c r="Z344" s="1998"/>
      <c r="AA344" s="1998"/>
      <c r="AB344" s="1998"/>
      <c r="AC344" s="1998"/>
      <c r="AD344" s="1998"/>
      <c r="AE344" s="1998"/>
      <c r="AF344" s="88"/>
      <c r="AG344" s="88"/>
      <c r="AH344" s="88"/>
      <c r="AI344" s="88"/>
      <c r="AJ344" s="88"/>
      <c r="AK344" s="88"/>
      <c r="AL344" s="39"/>
      <c r="BN344" s="12" t="s">
        <v>578</v>
      </c>
    </row>
    <row r="345" spans="1:66" ht="12.75">
      <c r="A345" s="3"/>
      <c r="B345" s="60"/>
      <c r="C345" s="60"/>
      <c r="D345" s="60"/>
      <c r="E345" s="60"/>
      <c r="F345" s="60"/>
      <c r="G345" s="60"/>
      <c r="H345" s="88"/>
      <c r="I345" s="7" t="s">
        <v>92</v>
      </c>
      <c r="P345" s="1998"/>
      <c r="Q345" s="1998"/>
      <c r="R345" s="1998"/>
      <c r="S345" s="1998"/>
      <c r="T345" s="1998"/>
      <c r="U345" s="1998"/>
      <c r="V345" s="1998"/>
      <c r="W345" s="1998"/>
      <c r="X345" s="1998"/>
      <c r="Y345" s="1998"/>
      <c r="Z345" s="1998"/>
      <c r="AA345" s="1998"/>
      <c r="AB345" s="1998"/>
      <c r="AC345" s="1998"/>
      <c r="AD345" s="1998"/>
      <c r="AE345" s="1998"/>
      <c r="AF345" s="88"/>
      <c r="AG345" s="88"/>
      <c r="AH345" s="88"/>
      <c r="AI345" s="88"/>
      <c r="AJ345" s="88"/>
      <c r="AK345" s="88"/>
      <c r="AL345" s="39"/>
    </row>
    <row r="346" spans="1:66" ht="12.75">
      <c r="A346" s="3"/>
      <c r="B346" s="60"/>
      <c r="C346" s="60"/>
      <c r="D346" s="60"/>
      <c r="E346" s="60"/>
      <c r="F346" s="60"/>
      <c r="G346" s="60"/>
      <c r="H346" s="465"/>
      <c r="I346" s="7" t="s">
        <v>93</v>
      </c>
      <c r="P346" s="2021"/>
      <c r="Q346" s="2021"/>
      <c r="R346" s="2021"/>
      <c r="S346" s="2021"/>
      <c r="T346" s="2021"/>
      <c r="U346" s="2021"/>
      <c r="V346" s="2021"/>
      <c r="W346" s="2021"/>
      <c r="X346" s="2021"/>
      <c r="Y346" s="2021"/>
      <c r="Z346" s="2021"/>
      <c r="AA346" s="7" t="s">
        <v>212</v>
      </c>
      <c r="AB346" s="7"/>
      <c r="AC346" s="1987"/>
      <c r="AD346" s="1987"/>
      <c r="AE346" s="1987"/>
      <c r="AF346" s="465"/>
      <c r="AG346" s="60"/>
      <c r="AH346" s="60"/>
      <c r="AI346" s="406"/>
      <c r="AJ346" s="406"/>
      <c r="AK346" s="406"/>
      <c r="AL346" s="39"/>
    </row>
    <row r="347" spans="1:66" ht="12.75" customHeight="1">
      <c r="A347" s="3"/>
      <c r="B347" s="60"/>
      <c r="C347" s="60"/>
      <c r="D347" s="60"/>
      <c r="E347" s="60"/>
      <c r="F347" s="60"/>
      <c r="G347" s="60"/>
      <c r="H347" s="465"/>
      <c r="I347" s="7" t="s">
        <v>94</v>
      </c>
      <c r="P347" s="2021"/>
      <c r="Q347" s="2021"/>
      <c r="R347" s="2021"/>
      <c r="S347" s="2021"/>
      <c r="T347" s="2021"/>
      <c r="U347" s="2021"/>
      <c r="V347" s="2021"/>
      <c r="W347" s="2021"/>
      <c r="X347" s="2021"/>
      <c r="Y347" s="2021"/>
      <c r="Z347" s="2021"/>
      <c r="AF347" s="465"/>
      <c r="AG347" s="60"/>
      <c r="AH347" s="60"/>
      <c r="AI347" s="62"/>
      <c r="AJ347" s="62"/>
      <c r="AK347" s="62"/>
      <c r="AL347" s="39"/>
    </row>
    <row r="348" spans="1:66" ht="12.75">
      <c r="A348" s="3"/>
      <c r="B348" s="60"/>
      <c r="C348" s="406"/>
      <c r="D348" s="406"/>
      <c r="E348" s="406"/>
      <c r="F348" s="406"/>
      <c r="G348" s="406"/>
      <c r="H348" s="88"/>
      <c r="I348" s="7" t="s">
        <v>80</v>
      </c>
      <c r="P348" s="1996"/>
      <c r="Q348" s="1996"/>
      <c r="R348" s="1996"/>
      <c r="S348" s="1996"/>
      <c r="T348" s="1996"/>
      <c r="U348" s="1996"/>
      <c r="V348" s="1996"/>
      <c r="W348" s="1996"/>
      <c r="X348" s="1996"/>
      <c r="Y348" s="1996"/>
      <c r="Z348" s="1996"/>
      <c r="AA348" s="1996"/>
      <c r="AB348" s="1996"/>
      <c r="AC348" s="1996"/>
      <c r="AD348" s="1996"/>
      <c r="AE348" s="1996"/>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041" t="s">
        <v>575</v>
      </c>
      <c r="B350" s="2041"/>
      <c r="C350" s="2041"/>
      <c r="D350" s="2041"/>
      <c r="E350" s="2041"/>
      <c r="F350" s="2041"/>
      <c r="G350" s="2041"/>
      <c r="H350" s="2041"/>
      <c r="I350" s="2041"/>
      <c r="J350" s="2041"/>
      <c r="K350" s="2041"/>
      <c r="L350" s="2041"/>
      <c r="M350" s="2041"/>
      <c r="N350" s="2041"/>
      <c r="O350" s="2041"/>
      <c r="P350" s="2041"/>
      <c r="Q350" s="2041"/>
      <c r="R350" s="2041"/>
      <c r="S350" s="2041"/>
      <c r="T350" s="2041"/>
      <c r="U350" s="2041"/>
      <c r="V350" s="2041"/>
      <c r="W350" s="2041"/>
      <c r="X350" s="2041"/>
      <c r="Y350" s="2041"/>
      <c r="Z350" s="2041"/>
      <c r="AA350" s="2041"/>
      <c r="AB350" s="2041"/>
      <c r="AC350" s="2041"/>
      <c r="AD350" s="2041"/>
      <c r="AE350" s="2041"/>
      <c r="AF350" s="2041"/>
      <c r="AG350" s="2041"/>
      <c r="AH350" s="2041"/>
      <c r="AI350" s="2041"/>
      <c r="AJ350" s="2041"/>
      <c r="AK350" s="2041"/>
      <c r="AL350" s="2041"/>
      <c r="AM350" s="144"/>
      <c r="AN350" s="144"/>
      <c r="AO350" s="144"/>
      <c r="AP350" s="144"/>
      <c r="AQ350" s="144"/>
      <c r="AR350" s="144"/>
      <c r="AS350" s="144"/>
      <c r="AT350" s="144"/>
      <c r="AU350" s="144"/>
      <c r="AV350" s="144"/>
      <c r="AW350" s="144"/>
      <c r="AX350" s="144"/>
      <c r="AY350" s="144"/>
    </row>
    <row r="351" spans="1:66" ht="13.5" thickBot="1">
      <c r="A351" s="2042"/>
      <c r="B351" s="2042"/>
      <c r="C351" s="2042"/>
      <c r="D351" s="2042"/>
      <c r="E351" s="2042"/>
      <c r="F351" s="2042"/>
      <c r="G351" s="2042"/>
      <c r="H351" s="2042"/>
      <c r="I351" s="2042"/>
      <c r="J351" s="2042"/>
      <c r="K351" s="2042"/>
      <c r="L351" s="2042"/>
      <c r="M351" s="2042"/>
      <c r="N351" s="2042"/>
      <c r="O351" s="2042"/>
      <c r="P351" s="2042"/>
      <c r="Q351" s="2042"/>
      <c r="R351" s="2042"/>
      <c r="S351" s="2042"/>
      <c r="T351" s="2042"/>
      <c r="U351" s="2042"/>
      <c r="V351" s="2042"/>
      <c r="W351" s="2042"/>
      <c r="X351" s="2042"/>
      <c r="Y351" s="2042"/>
      <c r="Z351" s="2042"/>
      <c r="AA351" s="2042"/>
      <c r="AB351" s="2042"/>
      <c r="AC351" s="2042"/>
      <c r="AD351" s="2042"/>
      <c r="AE351" s="2042"/>
      <c r="AF351" s="2042"/>
      <c r="AG351" s="2042"/>
      <c r="AH351" s="2042"/>
      <c r="AI351" s="2042"/>
      <c r="AJ351" s="2042"/>
      <c r="AK351" s="2042"/>
      <c r="AL351" s="2042"/>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1995" t="s">
        <v>626</v>
      </c>
      <c r="N354" s="1995"/>
      <c r="P354" s="12" t="s">
        <v>1953</v>
      </c>
      <c r="AJ354" s="1995" t="s">
        <v>578</v>
      </c>
      <c r="AK354" s="1995"/>
    </row>
    <row r="355" spans="1:37" ht="12.75" customHeight="1">
      <c r="D355" s="58" t="s">
        <v>1942</v>
      </c>
      <c r="M355" s="1995" t="s">
        <v>626</v>
      </c>
      <c r="N355" s="1995"/>
      <c r="P355" s="58" t="s">
        <v>2145</v>
      </c>
      <c r="AJ355" s="2092">
        <v>2</v>
      </c>
      <c r="AK355" s="2092"/>
    </row>
    <row r="356" spans="1:37" ht="12.75" customHeight="1">
      <c r="D356" s="12" t="s">
        <v>745</v>
      </c>
      <c r="M356" s="1995" t="s">
        <v>626</v>
      </c>
      <c r="N356" s="1995"/>
      <c r="P356" s="717" t="s">
        <v>1952</v>
      </c>
      <c r="AJ356" s="1995" t="s">
        <v>626</v>
      </c>
      <c r="AK356" s="1995"/>
    </row>
    <row r="357" spans="1:37" ht="12.75" customHeight="1">
      <c r="D357" s="12" t="s">
        <v>746</v>
      </c>
      <c r="M357" s="1995" t="s">
        <v>578</v>
      </c>
      <c r="N357" s="1995"/>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1995" t="s">
        <v>578</v>
      </c>
      <c r="O362" s="1995"/>
      <c r="P362" s="69"/>
      <c r="Q362" s="69"/>
      <c r="R362" s="69"/>
      <c r="S362" s="69"/>
      <c r="T362" s="69"/>
      <c r="U362" s="69"/>
      <c r="V362" s="69"/>
      <c r="W362" s="69"/>
      <c r="X362" s="69"/>
      <c r="Y362" s="70"/>
      <c r="Z362" s="70"/>
      <c r="AC362" s="69"/>
      <c r="AD362" s="69"/>
      <c r="AE362" s="69"/>
    </row>
    <row r="363" spans="1:37" ht="12.75" customHeight="1">
      <c r="E363" s="12" t="s">
        <v>381</v>
      </c>
      <c r="Y363" s="1995" t="s">
        <v>626</v>
      </c>
      <c r="Z363" s="1995"/>
    </row>
    <row r="364" spans="1:37" ht="12.75" customHeight="1">
      <c r="D364" s="7" t="s">
        <v>1058</v>
      </c>
      <c r="Q364" s="1996" t="s">
        <v>2619</v>
      </c>
      <c r="R364" s="1996"/>
      <c r="S364" s="1996"/>
      <c r="T364" s="1996"/>
      <c r="U364" s="1996"/>
      <c r="V364" s="1996"/>
      <c r="W364" s="1996"/>
      <c r="X364" s="1996"/>
      <c r="Y364" s="1996"/>
      <c r="Z364" s="1996"/>
      <c r="AA364" s="1996"/>
      <c r="AB364" s="1996"/>
      <c r="AC364" s="1996"/>
      <c r="AD364" s="1996"/>
      <c r="AE364" s="1996"/>
      <c r="AF364" s="1996"/>
      <c r="AG364" s="1996"/>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1995" t="s">
        <v>578</v>
      </c>
      <c r="K366" s="1995"/>
      <c r="L366" s="69"/>
      <c r="M366" s="69"/>
      <c r="N366" s="69"/>
      <c r="O366" s="69"/>
      <c r="P366" s="69"/>
      <c r="Q366" s="69"/>
      <c r="R366" s="69"/>
      <c r="S366" s="69"/>
      <c r="T366" s="69"/>
      <c r="U366" s="69"/>
      <c r="V366" s="69"/>
      <c r="W366" s="69"/>
      <c r="X366" s="69"/>
      <c r="Y366" s="69"/>
      <c r="Z366" s="69"/>
      <c r="AC366" s="69"/>
      <c r="AD366" s="69"/>
      <c r="AE366" s="69"/>
    </row>
    <row r="367" spans="1:37" ht="12.75" customHeight="1">
      <c r="E367" s="2346" t="s">
        <v>747</v>
      </c>
      <c r="F367" s="2346"/>
      <c r="G367" s="2346"/>
      <c r="H367" s="2346"/>
      <c r="I367" s="2346"/>
      <c r="J367" s="2346"/>
      <c r="K367" s="2346"/>
      <c r="L367" s="2346"/>
      <c r="M367" s="2346"/>
      <c r="N367" s="2346"/>
      <c r="O367" s="2346"/>
      <c r="P367" s="2346"/>
      <c r="Q367" s="2346"/>
      <c r="R367" s="2346"/>
      <c r="S367" s="2346"/>
      <c r="T367" s="2346"/>
      <c r="U367" s="2346"/>
      <c r="V367" s="2346"/>
      <c r="W367" s="2346"/>
      <c r="X367" s="2346"/>
      <c r="Y367" s="2346"/>
      <c r="Z367" s="2346"/>
      <c r="AA367" s="2346"/>
      <c r="AB367" s="2346"/>
      <c r="AC367" s="2346"/>
      <c r="AD367" s="2346"/>
      <c r="AE367" s="2346"/>
      <c r="AF367" s="2346"/>
      <c r="AG367" s="2346"/>
      <c r="AH367" s="2346"/>
    </row>
    <row r="368" spans="1:37" ht="12.75" customHeight="1">
      <c r="E368" s="2346"/>
      <c r="F368" s="2346"/>
      <c r="G368" s="2346"/>
      <c r="H368" s="2346"/>
      <c r="I368" s="2346"/>
      <c r="J368" s="2346"/>
      <c r="K368" s="2346"/>
      <c r="L368" s="2346"/>
      <c r="M368" s="2346"/>
      <c r="N368" s="2346"/>
      <c r="O368" s="2346"/>
      <c r="P368" s="2346"/>
      <c r="Q368" s="2346"/>
      <c r="R368" s="2346"/>
      <c r="S368" s="2346"/>
      <c r="T368" s="2346"/>
      <c r="U368" s="2346"/>
      <c r="V368" s="2346"/>
      <c r="W368" s="2346"/>
      <c r="X368" s="2346"/>
      <c r="Y368" s="2346"/>
      <c r="Z368" s="2346"/>
      <c r="AA368" s="2346"/>
      <c r="AB368" s="2346"/>
      <c r="AC368" s="2346"/>
      <c r="AD368" s="2346"/>
      <c r="AE368" s="2346"/>
      <c r="AF368" s="2346"/>
      <c r="AG368" s="2346"/>
      <c r="AH368" s="2346"/>
    </row>
    <row r="369" spans="1:36" ht="12.75" customHeight="1">
      <c r="E369" s="7" t="s">
        <v>479</v>
      </c>
      <c r="F369" s="7"/>
      <c r="G369" s="7"/>
      <c r="H369" s="7"/>
      <c r="I369" s="7"/>
      <c r="J369" s="7"/>
      <c r="K369" s="7"/>
      <c r="L369" s="7"/>
      <c r="N369" s="2020">
        <v>35</v>
      </c>
      <c r="O369" s="2020"/>
      <c r="P369" s="2020"/>
      <c r="Q369" s="2020"/>
      <c r="R369" s="7"/>
      <c r="U369" s="7" t="s">
        <v>480</v>
      </c>
      <c r="V369" s="7"/>
      <c r="W369" s="7"/>
      <c r="X369" s="7"/>
      <c r="Y369" s="7"/>
      <c r="Z369" s="7"/>
      <c r="AA369" s="7"/>
      <c r="AB369" s="7"/>
      <c r="AC369" s="2020">
        <v>1</v>
      </c>
      <c r="AD369" s="2020"/>
      <c r="AE369" s="2020"/>
      <c r="AF369" s="2020"/>
    </row>
    <row r="370" spans="1:36" ht="12.75" customHeight="1">
      <c r="E370" s="7" t="s">
        <v>481</v>
      </c>
      <c r="F370" s="7"/>
      <c r="G370" s="7"/>
      <c r="H370" s="7"/>
      <c r="I370" s="7"/>
      <c r="J370" s="7"/>
      <c r="K370" s="7"/>
      <c r="L370" s="7"/>
      <c r="N370" s="2020">
        <v>1</v>
      </c>
      <c r="O370" s="2020"/>
      <c r="P370" s="2020"/>
      <c r="Q370" s="2020"/>
      <c r="R370" s="7"/>
      <c r="U370" s="7" t="s">
        <v>0</v>
      </c>
      <c r="V370" s="7"/>
      <c r="W370" s="7"/>
      <c r="X370" s="7"/>
      <c r="Y370" s="7"/>
      <c r="Z370" s="7"/>
      <c r="AA370" s="7"/>
      <c r="AB370" s="7"/>
      <c r="AC370" s="2020">
        <v>142</v>
      </c>
      <c r="AD370" s="2020"/>
      <c r="AE370" s="2020"/>
      <c r="AF370" s="2020"/>
    </row>
    <row r="371" spans="1:36" ht="12.75" customHeight="1">
      <c r="E371" s="7" t="s">
        <v>1</v>
      </c>
      <c r="F371" s="7"/>
      <c r="G371" s="7"/>
      <c r="H371" s="7"/>
      <c r="I371" s="7"/>
      <c r="J371" s="7"/>
      <c r="K371" s="7"/>
      <c r="L371" s="7"/>
      <c r="N371" s="2020">
        <v>7</v>
      </c>
      <c r="O371" s="2020"/>
      <c r="P371" s="2020"/>
      <c r="Q371" s="2020"/>
      <c r="R371" s="7"/>
      <c r="V371" s="7"/>
      <c r="W371" s="7"/>
      <c r="X371" s="7"/>
      <c r="Y371" s="7"/>
      <c r="Z371" s="7"/>
      <c r="AA371" s="7"/>
      <c r="AB371" s="7"/>
    </row>
    <row r="372" spans="1:36" ht="12.75" customHeight="1">
      <c r="E372" s="7" t="s">
        <v>2</v>
      </c>
      <c r="F372" s="7"/>
      <c r="G372" s="7"/>
      <c r="H372" s="7"/>
      <c r="I372" s="7"/>
      <c r="J372" s="7"/>
      <c r="K372" s="7"/>
      <c r="L372" s="7"/>
      <c r="N372" s="2022" t="s">
        <v>2620</v>
      </c>
      <c r="O372" s="2022"/>
      <c r="P372" s="2022"/>
      <c r="Q372" s="2022"/>
      <c r="R372" s="2022"/>
      <c r="S372" s="2022"/>
      <c r="T372" s="2022"/>
      <c r="U372" s="2022"/>
      <c r="V372" s="2022"/>
      <c r="W372" s="2022"/>
      <c r="X372" s="2022"/>
      <c r="Y372" s="2022"/>
      <c r="Z372" s="2022"/>
      <c r="AA372" s="2022"/>
      <c r="AB372" s="2022"/>
      <c r="AC372" s="2022"/>
      <c r="AD372" s="2022"/>
      <c r="AE372" s="2022"/>
      <c r="AF372" s="2022"/>
    </row>
    <row r="373" spans="1:36" ht="12.75" customHeight="1">
      <c r="E373" s="7"/>
      <c r="F373" s="7"/>
      <c r="G373" s="7"/>
      <c r="H373" s="7"/>
      <c r="I373" s="7"/>
      <c r="J373" s="7"/>
      <c r="K373" s="7"/>
      <c r="L373" s="7"/>
      <c r="N373" s="2023"/>
      <c r="O373" s="2023"/>
      <c r="P373" s="2023"/>
      <c r="Q373" s="2023"/>
      <c r="R373" s="2023"/>
      <c r="S373" s="2023"/>
      <c r="T373" s="2023"/>
      <c r="U373" s="2023"/>
      <c r="V373" s="2023"/>
      <c r="W373" s="2023"/>
      <c r="X373" s="2023"/>
      <c r="Y373" s="2023"/>
      <c r="Z373" s="2023"/>
      <c r="AA373" s="2023"/>
      <c r="AB373" s="2023"/>
      <c r="AC373" s="2023"/>
      <c r="AD373" s="2023"/>
      <c r="AE373" s="2023"/>
      <c r="AF373" s="2023"/>
    </row>
    <row r="374" spans="1:36" ht="12.75" customHeight="1">
      <c r="C374" s="910"/>
      <c r="E374" s="7"/>
      <c r="F374" s="7"/>
      <c r="G374" s="7"/>
      <c r="H374" s="7"/>
      <c r="I374" s="7"/>
      <c r="J374" s="7"/>
      <c r="K374" s="7"/>
      <c r="L374" s="7"/>
    </row>
    <row r="375" spans="1:36" ht="12.75" customHeight="1">
      <c r="D375" s="50" t="s">
        <v>1053</v>
      </c>
      <c r="E375" s="50"/>
      <c r="F375" s="7"/>
      <c r="G375" s="7"/>
      <c r="H375" s="7"/>
      <c r="I375" s="7"/>
      <c r="J375" s="7"/>
      <c r="K375" s="7"/>
      <c r="L375" s="7"/>
    </row>
    <row r="376" spans="1:36" ht="12.75" customHeight="1">
      <c r="E376" s="7" t="s">
        <v>1055</v>
      </c>
      <c r="F376" s="7"/>
      <c r="G376" s="7"/>
      <c r="H376" s="7"/>
      <c r="I376" s="7"/>
      <c r="J376" s="7"/>
      <c r="K376" s="7"/>
      <c r="L376" s="7"/>
      <c r="N376" s="25" t="s">
        <v>313</v>
      </c>
      <c r="P376" s="25"/>
      <c r="Q376" s="25" t="s">
        <v>314</v>
      </c>
      <c r="S376" s="2043"/>
      <c r="T376" s="2043"/>
      <c r="U376" s="4" t="s">
        <v>315</v>
      </c>
      <c r="V376" s="2043"/>
      <c r="W376" s="2043"/>
      <c r="Y376" s="25" t="s">
        <v>313</v>
      </c>
      <c r="AA376" s="25"/>
      <c r="AB376" s="25" t="s">
        <v>314</v>
      </c>
      <c r="AD376" s="2043"/>
      <c r="AE376" s="2043"/>
      <c r="AF376" s="4" t="s">
        <v>315</v>
      </c>
      <c r="AG376" s="2043"/>
      <c r="AH376" s="2043"/>
    </row>
    <row r="377" spans="1:36" ht="12.75" customHeight="1">
      <c r="E377" s="7" t="s">
        <v>1086</v>
      </c>
      <c r="F377" s="7"/>
      <c r="G377" s="7"/>
      <c r="H377" s="7"/>
      <c r="I377" s="7"/>
      <c r="J377" s="7"/>
      <c r="K377" s="7"/>
      <c r="L377" s="7"/>
      <c r="N377" s="2043"/>
      <c r="O377" s="2043"/>
      <c r="P377" s="2043"/>
    </row>
    <row r="378" spans="1:36" ht="12.75" customHeight="1">
      <c r="E378" s="382" t="s">
        <v>1087</v>
      </c>
      <c r="F378" s="7"/>
      <c r="G378" s="7"/>
      <c r="H378" s="7"/>
      <c r="I378" s="7"/>
      <c r="J378" s="7"/>
      <c r="K378" s="7"/>
      <c r="L378" s="7"/>
      <c r="AG378" s="2149" t="s">
        <v>626</v>
      </c>
      <c r="AH378" s="2149"/>
    </row>
    <row r="379" spans="1:36" ht="12.75" customHeight="1">
      <c r="E379" s="7"/>
      <c r="F379" s="7"/>
      <c r="G379" s="7" t="s">
        <v>1108</v>
      </c>
      <c r="H379" s="7"/>
      <c r="I379" s="7"/>
      <c r="J379" s="7"/>
      <c r="K379" s="7"/>
      <c r="L379" s="7"/>
      <c r="AG379" s="2149" t="s">
        <v>626</v>
      </c>
      <c r="AH379" s="2149"/>
    </row>
    <row r="380" spans="1:36" ht="12.75" customHeight="1">
      <c r="E380" s="7"/>
      <c r="F380" s="7"/>
      <c r="G380" s="507" t="s">
        <v>1088</v>
      </c>
      <c r="H380" s="7"/>
      <c r="I380" s="7"/>
      <c r="J380" s="7"/>
      <c r="K380" s="7"/>
      <c r="L380" s="7"/>
      <c r="V380" s="1995" t="s">
        <v>626</v>
      </c>
      <c r="W380" s="1995"/>
      <c r="Y380" s="35" t="s">
        <v>1060</v>
      </c>
    </row>
    <row r="381" spans="1:36" ht="12.75" customHeight="1">
      <c r="E381" s="7" t="s">
        <v>1061</v>
      </c>
      <c r="F381" s="7"/>
      <c r="G381" s="7"/>
      <c r="H381" s="7"/>
      <c r="I381" s="7"/>
      <c r="J381" s="7"/>
      <c r="K381" s="7"/>
      <c r="L381" s="7"/>
      <c r="V381" s="1995" t="s">
        <v>626</v>
      </c>
      <c r="W381" s="1995"/>
      <c r="Y381" s="7" t="s">
        <v>1062</v>
      </c>
    </row>
    <row r="382" spans="1:36" ht="12.75" customHeight="1"/>
    <row r="383" spans="1:36" ht="12.75" customHeight="1">
      <c r="A383" s="50" t="s">
        <v>82</v>
      </c>
      <c r="B383" s="50"/>
    </row>
    <row r="384" spans="1:36" ht="12.75" customHeight="1">
      <c r="D384" s="12" t="s">
        <v>449</v>
      </c>
      <c r="J384" s="1999" t="s">
        <v>2621</v>
      </c>
      <c r="K384" s="1996"/>
      <c r="L384" s="1996"/>
      <c r="M384" s="1996"/>
      <c r="N384" s="1996"/>
      <c r="O384" s="1996"/>
      <c r="P384" s="1996"/>
      <c r="Q384" s="1996"/>
      <c r="R384" s="1996"/>
      <c r="S384" s="1996"/>
      <c r="T384" s="1996"/>
      <c r="U384" s="1996"/>
      <c r="V384" s="14" t="s">
        <v>88</v>
      </c>
      <c r="W384" s="14"/>
      <c r="X384" s="14"/>
      <c r="Y384" s="14"/>
      <c r="Z384" s="14"/>
      <c r="AA384" s="14"/>
      <c r="AB384" s="14"/>
      <c r="AC384" s="1999" t="s">
        <v>2622</v>
      </c>
      <c r="AD384" s="1996"/>
      <c r="AE384" s="1996"/>
      <c r="AF384" s="1996"/>
      <c r="AG384" s="1996"/>
      <c r="AH384" s="1996"/>
      <c r="AI384" s="1996"/>
      <c r="AJ384" s="1996"/>
    </row>
    <row r="385" spans="1:96" ht="12.75" customHeight="1">
      <c r="A385" s="717"/>
      <c r="B385" s="717"/>
      <c r="C385" s="717"/>
      <c r="D385" s="58" t="s">
        <v>1378</v>
      </c>
      <c r="E385" s="717"/>
      <c r="F385" s="717"/>
      <c r="G385" s="717"/>
      <c r="H385" s="717"/>
      <c r="I385" s="717"/>
      <c r="J385" s="1998" t="s">
        <v>2622</v>
      </c>
      <c r="K385" s="1998"/>
      <c r="L385" s="1998"/>
      <c r="M385" s="1998"/>
      <c r="N385" s="1998"/>
      <c r="O385" s="1998"/>
      <c r="P385" s="1998"/>
      <c r="Q385" s="1998"/>
      <c r="R385" s="1998"/>
      <c r="S385" s="1998"/>
      <c r="T385" s="1998"/>
      <c r="U385" s="1998"/>
      <c r="V385" s="58" t="s">
        <v>1378</v>
      </c>
      <c r="W385" s="14"/>
      <c r="X385" s="14"/>
      <c r="Y385" s="14"/>
      <c r="Z385" s="14"/>
      <c r="AA385" s="14"/>
      <c r="AB385" s="14"/>
      <c r="AC385" s="1999" t="s">
        <v>2622</v>
      </c>
      <c r="AD385" s="1996"/>
      <c r="AE385" s="1996"/>
      <c r="AF385" s="1996"/>
      <c r="AG385" s="1996"/>
      <c r="AH385" s="1996"/>
      <c r="AI385" s="1996"/>
      <c r="AJ385" s="1996"/>
      <c r="AK385" s="717"/>
      <c r="AL385" s="717"/>
    </row>
    <row r="386" spans="1:96" ht="12.75" customHeight="1">
      <c r="A386" s="717"/>
      <c r="B386" s="717"/>
      <c r="C386" s="717"/>
      <c r="D386" s="58" t="s">
        <v>464</v>
      </c>
      <c r="E386" s="717"/>
      <c r="F386" s="717"/>
      <c r="G386" s="717"/>
      <c r="H386" s="717"/>
      <c r="I386" s="717"/>
      <c r="J386" s="1998" t="s">
        <v>2623</v>
      </c>
      <c r="K386" s="1998"/>
      <c r="L386" s="1998"/>
      <c r="M386" s="1998"/>
      <c r="N386" s="1998"/>
      <c r="O386" s="1998"/>
      <c r="P386" s="1998"/>
      <c r="Q386" s="1998"/>
      <c r="R386" s="1998"/>
      <c r="S386" s="1998"/>
      <c r="T386" s="1998"/>
      <c r="U386" s="1998"/>
      <c r="V386" s="58" t="s">
        <v>464</v>
      </c>
      <c r="W386" s="14"/>
      <c r="X386" s="14"/>
      <c r="Y386" s="14"/>
      <c r="Z386" s="14"/>
      <c r="AA386" s="14"/>
      <c r="AB386" s="14"/>
      <c r="AC386" s="1999" t="s">
        <v>2623</v>
      </c>
      <c r="AD386" s="1996"/>
      <c r="AE386" s="1996"/>
      <c r="AF386" s="1996"/>
      <c r="AG386" s="1996"/>
      <c r="AH386" s="1996"/>
      <c r="AI386" s="1996"/>
      <c r="AJ386" s="1996"/>
      <c r="AK386" s="717"/>
      <c r="AL386" s="717"/>
    </row>
    <row r="387" spans="1:96" ht="12.75" customHeight="1">
      <c r="A387" s="717"/>
      <c r="B387" s="717"/>
      <c r="C387" s="717"/>
      <c r="D387" s="479" t="s">
        <v>1374</v>
      </c>
      <c r="E387" s="717"/>
      <c r="F387" s="717"/>
      <c r="G387" s="717"/>
      <c r="H387" s="717"/>
      <c r="I387" s="88"/>
      <c r="J387" s="2016" t="s">
        <v>2624</v>
      </c>
      <c r="K387" s="2017"/>
      <c r="L387" s="2017"/>
      <c r="M387" s="2017"/>
      <c r="N387" s="2017"/>
      <c r="O387" s="2017"/>
      <c r="P387" s="2017"/>
      <c r="Q387" s="2017"/>
      <c r="R387" s="2017"/>
      <c r="S387" s="2017"/>
      <c r="T387" s="2017"/>
      <c r="U387" s="2017"/>
      <c r="V387" s="1996"/>
      <c r="W387" s="1996"/>
      <c r="X387" s="1996"/>
      <c r="Y387" s="1996"/>
      <c r="Z387" s="1996"/>
      <c r="AA387" s="1996"/>
      <c r="AB387" s="1996"/>
      <c r="AC387" s="1996"/>
      <c r="AD387" s="1996"/>
      <c r="AE387" s="1996"/>
      <c r="AF387" s="1996"/>
      <c r="AG387" s="1996"/>
      <c r="AH387" s="1996"/>
      <c r="AI387" s="1996"/>
      <c r="AJ387" s="1996"/>
      <c r="AK387" s="717"/>
      <c r="AL387" s="717"/>
    </row>
    <row r="388" spans="1:96" ht="12.75" customHeight="1">
      <c r="D388" s="12" t="s">
        <v>4</v>
      </c>
      <c r="Q388" s="2205">
        <v>44185</v>
      </c>
      <c r="R388" s="2205"/>
      <c r="S388" s="2205"/>
      <c r="T388" s="2205"/>
      <c r="U388" s="2205"/>
      <c r="V388" s="12" t="s">
        <v>318</v>
      </c>
      <c r="AI388" s="1995" t="s">
        <v>706</v>
      </c>
      <c r="AJ388" s="1995"/>
    </row>
    <row r="389" spans="1:96" ht="12.75" customHeight="1">
      <c r="D389" s="12" t="s">
        <v>5</v>
      </c>
      <c r="Q389" s="2344" t="s">
        <v>626</v>
      </c>
      <c r="R389" s="2345"/>
      <c r="S389" s="2345"/>
      <c r="T389" s="2345"/>
      <c r="U389" s="2345"/>
      <c r="W389" s="33" t="s">
        <v>78</v>
      </c>
      <c r="AG389" s="2018"/>
      <c r="AH389" s="2018"/>
      <c r="AI389" s="2018"/>
      <c r="AJ389" s="2018"/>
    </row>
    <row r="390" spans="1:96" ht="12.75" customHeight="1">
      <c r="D390" s="12" t="s">
        <v>448</v>
      </c>
      <c r="Q390" s="2206"/>
      <c r="R390" s="2206"/>
      <c r="S390" s="2206"/>
      <c r="T390" s="2206"/>
      <c r="U390" s="2206"/>
      <c r="V390" s="58" t="s">
        <v>1377</v>
      </c>
      <c r="AG390" s="2019">
        <v>44866</v>
      </c>
      <c r="AH390" s="2019"/>
      <c r="AI390" s="2019"/>
      <c r="AJ390" s="2019"/>
    </row>
    <row r="391" spans="1:96" ht="12.75" customHeight="1">
      <c r="D391" s="12" t="s">
        <v>93</v>
      </c>
      <c r="I391" s="2150">
        <v>5106211300</v>
      </c>
      <c r="J391" s="2150"/>
      <c r="K391" s="2150"/>
      <c r="L391" s="2150"/>
      <c r="M391" s="2150"/>
      <c r="N391" s="2150"/>
      <c r="Q391" s="57" t="s">
        <v>212</v>
      </c>
      <c r="S391" s="2204"/>
      <c r="T391" s="2204"/>
      <c r="U391" s="2204"/>
      <c r="V391" s="12" t="s">
        <v>77</v>
      </c>
      <c r="AI391" s="1995" t="s">
        <v>706</v>
      </c>
      <c r="AJ391" s="1995"/>
    </row>
    <row r="392" spans="1:96" ht="12.75" customHeight="1">
      <c r="D392" s="12" t="s">
        <v>319</v>
      </c>
      <c r="Q392" s="2000"/>
      <c r="R392" s="2000"/>
      <c r="S392" s="2000"/>
      <c r="T392" s="2000"/>
      <c r="U392" s="2000"/>
      <c r="V392" s="12" t="s">
        <v>320</v>
      </c>
      <c r="AG392" s="2018"/>
      <c r="AH392" s="2018"/>
      <c r="AI392" s="2018"/>
      <c r="AJ392" s="2018"/>
    </row>
    <row r="393" spans="1:96" ht="12.75" customHeight="1">
      <c r="D393" s="12" t="s">
        <v>321</v>
      </c>
      <c r="Q393" s="2153"/>
      <c r="R393" s="2153"/>
      <c r="S393" s="2153"/>
      <c r="T393" s="2153"/>
      <c r="U393" s="2153"/>
      <c r="V393" s="717" t="s">
        <v>1354</v>
      </c>
      <c r="AG393" s="2018"/>
      <c r="AH393" s="2018"/>
      <c r="AI393" s="2018"/>
      <c r="AJ393" s="2018"/>
    </row>
    <row r="394" spans="1:96" ht="12.75">
      <c r="D394" s="717" t="s">
        <v>1353</v>
      </c>
      <c r="V394" s="717"/>
      <c r="AG394" s="2018"/>
      <c r="AH394" s="2018"/>
      <c r="AI394" s="2018"/>
      <c r="AJ394" s="2018"/>
    </row>
    <row r="395" spans="1:96" s="717" customFormat="1" ht="12.75">
      <c r="AG395" s="746"/>
      <c r="AH395" s="746"/>
      <c r="AI395" s="746"/>
      <c r="AJ395" s="746"/>
      <c r="AM395" s="39"/>
      <c r="AN395" s="39"/>
      <c r="AO395" s="39"/>
      <c r="AP395" s="39"/>
      <c r="AQ395" s="39"/>
      <c r="AR395" s="39"/>
      <c r="AS395" s="39"/>
      <c r="AT395" s="39"/>
      <c r="AU395" s="39"/>
      <c r="AV395" s="39"/>
      <c r="AW395" s="39"/>
      <c r="AX395" s="39"/>
      <c r="AY395" s="39"/>
      <c r="CR395" s="25"/>
    </row>
    <row r="396" spans="1:96" s="717" customFormat="1" ht="12.75">
      <c r="D396" s="58" t="s">
        <v>1971</v>
      </c>
      <c r="AG396" s="746"/>
      <c r="AH396" s="746"/>
      <c r="AI396" s="1995" t="s">
        <v>706</v>
      </c>
      <c r="AJ396" s="1995"/>
      <c r="AM396" s="39"/>
      <c r="AN396" s="39"/>
      <c r="AO396" s="39"/>
      <c r="AP396" s="39"/>
      <c r="AQ396" s="39"/>
      <c r="AR396" s="39"/>
      <c r="AS396" s="39"/>
      <c r="AT396" s="39"/>
      <c r="AU396" s="39"/>
      <c r="AV396" s="39"/>
      <c r="AW396" s="39"/>
      <c r="AX396" s="39"/>
      <c r="AY396" s="39"/>
      <c r="CR396" s="25"/>
    </row>
    <row r="397" spans="1:96" s="717" customFormat="1" ht="12.75">
      <c r="D397" s="58" t="s">
        <v>1973</v>
      </c>
      <c r="T397" s="2064" t="s">
        <v>626</v>
      </c>
      <c r="U397" s="2060"/>
      <c r="V397" s="2060"/>
      <c r="W397" s="2060"/>
      <c r="X397" s="2060"/>
      <c r="Y397" s="2060"/>
      <c r="Z397" s="2060"/>
      <c r="AA397" s="2060"/>
      <c r="AB397" s="2060"/>
      <c r="AC397" s="2060"/>
      <c r="AD397" s="2060"/>
      <c r="AE397" s="2060"/>
      <c r="AF397" s="2060"/>
      <c r="AG397" s="2060"/>
      <c r="AH397" s="2060"/>
      <c r="AI397" s="2060"/>
      <c r="AJ397" s="2060"/>
      <c r="AM397" s="39"/>
      <c r="AN397" s="39"/>
      <c r="AO397" s="39"/>
      <c r="AP397" s="39"/>
      <c r="AQ397" s="39"/>
      <c r="AR397" s="39"/>
      <c r="AS397" s="39"/>
      <c r="AT397" s="39"/>
      <c r="AU397" s="39"/>
      <c r="AV397" s="39"/>
      <c r="AW397" s="39"/>
      <c r="AX397" s="39"/>
      <c r="AY397" s="39"/>
      <c r="CR397" s="25"/>
    </row>
    <row r="398" spans="1:96" s="717" customFormat="1" ht="12.75">
      <c r="D398" s="58" t="s">
        <v>1972</v>
      </c>
      <c r="T398" s="2064" t="s">
        <v>626</v>
      </c>
      <c r="U398" s="2060"/>
      <c r="V398" s="2060"/>
      <c r="W398" s="2060"/>
      <c r="X398" s="2060"/>
      <c r="Y398" s="2060"/>
      <c r="Z398" s="2060"/>
      <c r="AA398" s="2060"/>
      <c r="AB398" s="2060"/>
      <c r="AC398" s="2060"/>
      <c r="AD398" s="2060"/>
      <c r="AE398" s="2060"/>
      <c r="AF398" s="2060"/>
      <c r="AG398" s="2060"/>
      <c r="AH398" s="2060"/>
      <c r="AI398" s="2060"/>
      <c r="AJ398" s="2060"/>
      <c r="AM398" s="39"/>
      <c r="AN398" s="39"/>
      <c r="AO398" s="39"/>
      <c r="AP398" s="39"/>
      <c r="AQ398" s="39"/>
      <c r="AR398" s="39"/>
      <c r="AS398" s="39"/>
      <c r="AT398" s="39"/>
      <c r="AU398" s="39"/>
      <c r="AV398" s="39"/>
      <c r="AW398" s="39"/>
      <c r="AX398" s="39"/>
      <c r="AY398" s="39"/>
      <c r="CR398" s="25"/>
    </row>
    <row r="399" spans="1:96" ht="12.75">
      <c r="A399" s="717"/>
      <c r="B399" s="717"/>
      <c r="C399" s="717"/>
      <c r="D399" s="717"/>
      <c r="E399" s="717"/>
      <c r="F399" s="717"/>
      <c r="G399" s="717"/>
      <c r="H399" s="717"/>
      <c r="I399" s="717"/>
      <c r="J399" s="717"/>
      <c r="K399" s="717"/>
      <c r="L399" s="717"/>
      <c r="M399" s="717"/>
      <c r="N399" s="717"/>
      <c r="O399" s="717"/>
      <c r="P399" s="717"/>
      <c r="Q399" s="717"/>
      <c r="R399" s="717"/>
      <c r="S399" s="717"/>
      <c r="T399" s="717"/>
      <c r="U399" s="717"/>
      <c r="V399" s="717"/>
      <c r="W399" s="717"/>
      <c r="X399" s="717"/>
      <c r="Y399" s="717"/>
      <c r="Z399" s="717"/>
      <c r="AA399" s="717"/>
      <c r="AB399" s="39"/>
      <c r="AC399" s="39"/>
      <c r="AD399" s="39"/>
      <c r="AE399" s="39"/>
      <c r="AF399" s="39"/>
      <c r="AG399" s="746"/>
      <c r="AH399" s="746"/>
      <c r="AI399" s="746"/>
      <c r="AJ399" s="746"/>
      <c r="AK399" s="39"/>
      <c r="AL399" s="717"/>
    </row>
    <row r="400" spans="1:96" ht="12.75">
      <c r="A400" s="717"/>
      <c r="B400" s="717"/>
      <c r="C400" s="717"/>
      <c r="D400" s="58" t="s">
        <v>1965</v>
      </c>
      <c r="E400" s="717"/>
      <c r="F400" s="717"/>
      <c r="G400" s="717"/>
      <c r="H400" s="717"/>
      <c r="I400" s="717"/>
      <c r="J400" s="717"/>
      <c r="K400" s="717"/>
      <c r="L400" s="717"/>
      <c r="M400" s="717"/>
      <c r="N400" s="717"/>
      <c r="O400" s="717"/>
      <c r="P400" s="717"/>
      <c r="Q400" s="717"/>
      <c r="R400" s="717"/>
      <c r="S400" s="2060" t="s">
        <v>578</v>
      </c>
      <c r="T400" s="2060"/>
      <c r="U400" s="2060"/>
      <c r="V400" s="479" t="s">
        <v>1966</v>
      </c>
      <c r="W400" s="717"/>
      <c r="X400" s="717"/>
      <c r="Y400" s="717"/>
      <c r="Z400" s="717"/>
      <c r="AA400" s="717"/>
      <c r="AB400" s="39"/>
      <c r="AC400" s="39"/>
      <c r="AD400" s="39"/>
      <c r="AE400" s="39"/>
      <c r="AF400" s="39"/>
      <c r="AG400" s="2107">
        <v>60</v>
      </c>
      <c r="AH400" s="2107"/>
      <c r="AI400" s="2107"/>
      <c r="AJ400" s="2107"/>
      <c r="AK400" s="39"/>
      <c r="AL400" s="717"/>
    </row>
    <row r="401" spans="1:96" s="717" customFormat="1" ht="12.75">
      <c r="D401" s="58" t="s">
        <v>1962</v>
      </c>
      <c r="S401" s="2060" t="s">
        <v>578</v>
      </c>
      <c r="T401" s="2060"/>
      <c r="U401" s="2060"/>
      <c r="V401" s="479" t="s">
        <v>1968</v>
      </c>
      <c r="AB401" s="39"/>
      <c r="AC401" s="39"/>
      <c r="AD401" s="39"/>
      <c r="AE401" s="2108">
        <v>1</v>
      </c>
      <c r="AF401" s="2108"/>
      <c r="AG401" s="2108"/>
      <c r="AH401" s="2108"/>
      <c r="AI401" s="2108"/>
      <c r="AJ401" s="2108"/>
      <c r="AK401" s="39"/>
      <c r="AM401" s="39"/>
      <c r="AN401" s="39"/>
      <c r="AO401" s="39"/>
      <c r="AP401" s="39"/>
      <c r="AQ401" s="39"/>
      <c r="AR401" s="39"/>
      <c r="AS401" s="39"/>
      <c r="AT401" s="39"/>
      <c r="AU401" s="39"/>
      <c r="AV401" s="39"/>
      <c r="AW401" s="39"/>
      <c r="AX401" s="39"/>
      <c r="AY401" s="39"/>
      <c r="CR401" s="25"/>
    </row>
    <row r="402" spans="1:96" s="717" customFormat="1" ht="12.75">
      <c r="D402" s="58" t="s">
        <v>1964</v>
      </c>
      <c r="K402" s="2047"/>
      <c r="L402" s="2047"/>
      <c r="M402" s="2047"/>
      <c r="N402" s="2047"/>
      <c r="O402" s="2047"/>
      <c r="P402" s="2047"/>
      <c r="Q402" s="2047"/>
      <c r="R402" s="2047"/>
      <c r="S402" s="2047"/>
      <c r="T402" s="2047"/>
      <c r="U402" s="2047"/>
      <c r="V402" s="2047"/>
      <c r="W402" s="2047"/>
      <c r="X402" s="2047"/>
      <c r="Y402" s="2047"/>
      <c r="Z402" s="2047"/>
      <c r="AA402" s="2047"/>
      <c r="AB402" s="2047"/>
      <c r="AC402" s="2047"/>
      <c r="AD402" s="2047"/>
      <c r="AE402" s="2047"/>
      <c r="AF402" s="2047"/>
      <c r="AG402" s="2047"/>
      <c r="AH402" s="2047"/>
      <c r="AI402" s="2047"/>
      <c r="AJ402" s="2047"/>
      <c r="AK402" s="39"/>
      <c r="AM402" s="39"/>
      <c r="AN402" s="39"/>
      <c r="AO402" s="39"/>
      <c r="AP402" s="39"/>
      <c r="AQ402" s="39"/>
      <c r="AR402" s="39"/>
      <c r="AS402" s="39"/>
      <c r="AT402" s="39"/>
      <c r="AU402" s="39"/>
      <c r="AV402" s="39"/>
      <c r="AW402" s="39"/>
      <c r="AX402" s="39"/>
      <c r="AY402" s="39"/>
      <c r="CR402" s="25"/>
    </row>
    <row r="403" spans="1:96" s="717" customFormat="1" ht="12.75">
      <c r="D403" s="58" t="s">
        <v>1967</v>
      </c>
      <c r="K403" s="2047" t="s">
        <v>2621</v>
      </c>
      <c r="L403" s="2047"/>
      <c r="M403" s="2047"/>
      <c r="N403" s="2047"/>
      <c r="O403" s="2047"/>
      <c r="P403" s="2047"/>
      <c r="Q403" s="2047"/>
      <c r="R403" s="2047"/>
      <c r="S403" s="2047"/>
      <c r="T403" s="2047"/>
      <c r="U403" s="2047"/>
      <c r="V403" s="2047"/>
      <c r="W403" s="2047"/>
      <c r="X403" s="2047"/>
      <c r="Y403" s="2047"/>
      <c r="Z403" s="2047"/>
      <c r="AA403" s="2047"/>
      <c r="AB403" s="2047"/>
      <c r="AC403" s="2047"/>
      <c r="AD403" s="2047"/>
      <c r="AE403" s="2047"/>
      <c r="AF403" s="2047"/>
      <c r="AG403" s="2047"/>
      <c r="AH403" s="2047"/>
      <c r="AI403" s="2047"/>
      <c r="AJ403" s="2047"/>
      <c r="AK403" s="39"/>
      <c r="AM403" s="39"/>
      <c r="AN403" s="39"/>
      <c r="AO403" s="39"/>
      <c r="AP403" s="39"/>
      <c r="AQ403" s="39"/>
      <c r="AR403" s="39"/>
      <c r="AS403" s="39"/>
      <c r="AT403" s="39"/>
      <c r="AU403" s="39"/>
      <c r="AV403" s="39"/>
      <c r="AW403" s="39"/>
      <c r="AX403" s="39"/>
      <c r="AY403" s="39"/>
      <c r="CR403" s="25"/>
    </row>
    <row r="404" spans="1:96" s="717" customFormat="1" ht="12.75" customHeight="1">
      <c r="D404" s="181" t="s">
        <v>1970</v>
      </c>
      <c r="E404" s="1468"/>
      <c r="F404" s="1468"/>
      <c r="G404" s="1468"/>
      <c r="H404" s="1468"/>
      <c r="I404" s="1468"/>
      <c r="J404" s="1468"/>
      <c r="K404" s="1468"/>
      <c r="L404" s="1468"/>
      <c r="M404" s="1468"/>
      <c r="N404" s="1468"/>
      <c r="O404" s="1468"/>
      <c r="P404" s="1468"/>
      <c r="Q404" s="1468"/>
      <c r="R404" s="1468"/>
      <c r="S404" s="2110" t="s">
        <v>2625</v>
      </c>
      <c r="T404" s="2110"/>
      <c r="U404" s="2110"/>
      <c r="V404" s="2110"/>
      <c r="W404" s="2110"/>
      <c r="X404" s="2110"/>
      <c r="Y404" s="2110"/>
      <c r="Z404" s="2110"/>
      <c r="AA404" s="2110"/>
      <c r="AB404" s="2110"/>
      <c r="AC404" s="2110"/>
      <c r="AD404" s="2110"/>
      <c r="AE404" s="2110"/>
      <c r="AF404" s="2110"/>
      <c r="AG404" s="2110"/>
      <c r="AH404" s="2110"/>
      <c r="AI404" s="2110"/>
      <c r="AJ404" s="2110"/>
      <c r="AK404" s="39"/>
      <c r="AL404" s="39"/>
      <c r="AM404" s="39"/>
      <c r="AN404" s="39"/>
      <c r="AO404" s="39"/>
      <c r="AP404" s="39"/>
      <c r="AQ404" s="39"/>
      <c r="AR404" s="39"/>
      <c r="AS404" s="39"/>
      <c r="AT404" s="39"/>
      <c r="AU404" s="39"/>
      <c r="AV404" s="39"/>
      <c r="AW404" s="39"/>
      <c r="AX404" s="39"/>
      <c r="AY404" s="39"/>
      <c r="CR404" s="25"/>
    </row>
    <row r="405" spans="1:96" s="717" customFormat="1" ht="12.75">
      <c r="D405" s="2109" t="s">
        <v>1969</v>
      </c>
      <c r="E405" s="2109"/>
      <c r="F405" s="2109"/>
      <c r="G405" s="2109"/>
      <c r="H405" s="2109"/>
      <c r="I405" s="2109"/>
      <c r="J405" s="2109"/>
      <c r="K405" s="2109"/>
      <c r="L405" s="2109"/>
      <c r="M405" s="2109"/>
      <c r="N405" s="2109"/>
      <c r="O405" s="2109"/>
      <c r="P405" s="2109"/>
      <c r="Q405" s="2109"/>
      <c r="R405" s="2109"/>
      <c r="S405" s="2109"/>
      <c r="T405" s="2109"/>
      <c r="U405" s="2109"/>
      <c r="V405" s="2109"/>
      <c r="W405" s="2109"/>
      <c r="X405" s="2109"/>
      <c r="Y405" s="2109"/>
      <c r="Z405" s="2109"/>
      <c r="AA405" s="2109"/>
      <c r="AB405" s="2109"/>
      <c r="AC405" s="2109"/>
      <c r="AD405" s="2109"/>
      <c r="AE405" s="2109"/>
      <c r="AF405" s="2109"/>
      <c r="AG405" s="2109"/>
      <c r="AH405" s="2109"/>
      <c r="AI405" s="2109"/>
      <c r="AJ405" s="2109"/>
      <c r="AK405" s="39"/>
      <c r="AL405" s="39"/>
      <c r="AM405" s="39"/>
      <c r="AN405" s="39"/>
      <c r="AO405" s="39"/>
      <c r="AP405" s="39"/>
      <c r="AQ405" s="39"/>
      <c r="AR405" s="39"/>
      <c r="AS405" s="39"/>
      <c r="AT405" s="39"/>
      <c r="AU405" s="39"/>
      <c r="AV405" s="39"/>
      <c r="AW405" s="39"/>
      <c r="AX405" s="39"/>
      <c r="AY405" s="39"/>
      <c r="CR405" s="25"/>
    </row>
    <row r="406" spans="1:96" s="717" customFormat="1" ht="12.75">
      <c r="D406" s="2109"/>
      <c r="E406" s="2109"/>
      <c r="F406" s="2109"/>
      <c r="G406" s="2109"/>
      <c r="H406" s="2109"/>
      <c r="I406" s="2109"/>
      <c r="J406" s="2109"/>
      <c r="K406" s="2109"/>
      <c r="L406" s="2109"/>
      <c r="M406" s="2109"/>
      <c r="N406" s="2109"/>
      <c r="O406" s="2109"/>
      <c r="P406" s="2109"/>
      <c r="Q406" s="2109"/>
      <c r="R406" s="2109"/>
      <c r="S406" s="2109"/>
      <c r="T406" s="2109"/>
      <c r="U406" s="2109"/>
      <c r="V406" s="2109"/>
      <c r="W406" s="2109"/>
      <c r="X406" s="2109"/>
      <c r="Y406" s="2109"/>
      <c r="Z406" s="2109"/>
      <c r="AA406" s="2109"/>
      <c r="AB406" s="2109"/>
      <c r="AC406" s="2109"/>
      <c r="AD406" s="2109"/>
      <c r="AE406" s="2109"/>
      <c r="AF406" s="2109"/>
      <c r="AG406" s="2109"/>
      <c r="AH406" s="2109"/>
      <c r="AI406" s="2109"/>
      <c r="AJ406" s="2109"/>
      <c r="AK406" s="39"/>
      <c r="AL406" s="39"/>
      <c r="AM406" s="39"/>
      <c r="AN406" s="39"/>
      <c r="AO406" s="39"/>
      <c r="AP406" s="39"/>
      <c r="AQ406" s="39"/>
      <c r="AR406" s="39"/>
      <c r="AS406" s="39"/>
      <c r="AT406" s="39"/>
      <c r="AU406" s="39"/>
      <c r="AV406" s="39"/>
      <c r="AW406" s="39"/>
      <c r="AX406" s="39"/>
      <c r="AY406" s="39"/>
      <c r="CR406" s="25"/>
    </row>
    <row r="407" spans="1:96" s="717"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6"/>
      <c r="AH407" s="746"/>
      <c r="AI407" s="746"/>
      <c r="AJ407" s="746"/>
      <c r="AK407" s="39"/>
      <c r="AL407" s="39"/>
      <c r="AM407" s="39"/>
      <c r="AN407" s="39"/>
      <c r="AO407" s="39"/>
      <c r="AP407" s="39"/>
      <c r="AQ407" s="39"/>
      <c r="AR407" s="39"/>
      <c r="AS407" s="39"/>
      <c r="AT407" s="39"/>
      <c r="AU407" s="39"/>
      <c r="AV407" s="39"/>
      <c r="AW407" s="39"/>
      <c r="AX407" s="39"/>
      <c r="AY407" s="39"/>
      <c r="AZ407" s="39"/>
      <c r="BA407" s="39"/>
      <c r="CR407" s="25"/>
    </row>
    <row r="408" spans="1:96" s="717" customFormat="1" ht="12.75">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1407</v>
      </c>
      <c r="I409" s="1999" t="s">
        <v>2626</v>
      </c>
      <c r="J409" s="1999"/>
      <c r="K409" s="1999"/>
      <c r="L409" s="1999"/>
      <c r="M409" s="1999"/>
      <c r="N409" s="1999"/>
      <c r="O409" s="1999"/>
      <c r="P409" s="1999"/>
      <c r="Q409" s="1999"/>
      <c r="R409" s="1999"/>
      <c r="S409" s="1999"/>
      <c r="T409" s="1999"/>
      <c r="U409" s="1999"/>
      <c r="V409" s="1999"/>
      <c r="W409" s="1999"/>
      <c r="X409" s="1999"/>
      <c r="Y409" s="1999"/>
      <c r="Z409" s="1999"/>
      <c r="AA409" s="1999"/>
      <c r="AB409" s="1999"/>
      <c r="AC409" s="1999"/>
      <c r="AD409" s="1999"/>
      <c r="AE409" s="1999"/>
    </row>
    <row r="410" spans="1:96" ht="12.75" customHeight="1">
      <c r="C410" s="25"/>
      <c r="D410" s="25"/>
      <c r="E410" s="12" t="s">
        <v>111</v>
      </c>
      <c r="F410" s="25"/>
      <c r="G410" s="25"/>
      <c r="H410" s="25"/>
      <c r="I410" s="25"/>
      <c r="J410" s="25"/>
      <c r="K410" s="25"/>
      <c r="L410" s="25"/>
      <c r="M410" s="25"/>
      <c r="N410" s="25"/>
      <c r="O410" s="25"/>
      <c r="P410" s="717"/>
      <c r="Q410" s="717"/>
      <c r="R410" s="1995" t="s">
        <v>578</v>
      </c>
      <c r="S410" s="1995"/>
      <c r="T410" s="12" t="s">
        <v>604</v>
      </c>
      <c r="U410" s="717"/>
      <c r="V410" s="717"/>
      <c r="W410" s="717"/>
      <c r="X410" s="717"/>
      <c r="Y410" s="717"/>
      <c r="Z410" s="717"/>
      <c r="AA410" s="717"/>
      <c r="AB410" s="717"/>
      <c r="AC410" s="717"/>
      <c r="AD410" s="2020">
        <v>7</v>
      </c>
      <c r="AE410" s="2020"/>
      <c r="AF410" s="717"/>
    </row>
    <row r="411" spans="1:96" ht="12.75">
      <c r="C411" s="25"/>
      <c r="E411" s="12" t="s">
        <v>112</v>
      </c>
      <c r="F411" s="717"/>
      <c r="G411" s="717"/>
      <c r="H411" s="717"/>
      <c r="I411" s="717"/>
      <c r="J411" s="717"/>
      <c r="K411" s="717"/>
      <c r="L411" s="717"/>
      <c r="M411" s="717"/>
      <c r="N411" s="25"/>
      <c r="O411" s="25"/>
      <c r="P411" s="717"/>
      <c r="Q411" s="717"/>
      <c r="R411" s="1995" t="s">
        <v>626</v>
      </c>
      <c r="S411" s="1995"/>
      <c r="T411" s="12" t="s">
        <v>604</v>
      </c>
      <c r="U411" s="717"/>
      <c r="V411" s="717"/>
      <c r="W411" s="717"/>
      <c r="X411" s="717"/>
      <c r="Y411" s="717"/>
      <c r="Z411" s="717"/>
      <c r="AA411" s="717"/>
      <c r="AB411" s="717"/>
      <c r="AC411" s="717"/>
      <c r="AD411" s="2020">
        <v>0</v>
      </c>
      <c r="AE411" s="2020"/>
      <c r="AF411" s="717"/>
    </row>
    <row r="412" spans="1:96" ht="12.75" customHeight="1">
      <c r="C412" s="25"/>
      <c r="E412" s="12" t="s">
        <v>113</v>
      </c>
      <c r="F412" s="717"/>
      <c r="G412" s="717"/>
      <c r="H412" s="717"/>
      <c r="I412" s="717"/>
      <c r="J412" s="717"/>
      <c r="K412" s="717"/>
      <c r="L412" s="717"/>
      <c r="M412" s="717"/>
      <c r="N412" s="25"/>
      <c r="O412" s="25"/>
      <c r="P412" s="717"/>
      <c r="Q412" s="717"/>
      <c r="R412" s="717"/>
      <c r="S412" s="1995" t="s">
        <v>626</v>
      </c>
      <c r="T412" s="1995"/>
      <c r="U412" s="717"/>
      <c r="V412" s="717"/>
      <c r="W412" s="717"/>
      <c r="X412" s="717"/>
      <c r="Y412" s="717"/>
      <c r="Z412" s="717"/>
      <c r="AA412" s="717"/>
      <c r="AB412" s="717"/>
      <c r="AC412" s="717"/>
      <c r="AD412" s="717"/>
      <c r="AE412" s="717"/>
      <c r="AF412" s="717"/>
    </row>
    <row r="413" spans="1:96" ht="12.75" customHeight="1">
      <c r="E413" s="12" t="s">
        <v>175</v>
      </c>
      <c r="F413" s="717"/>
      <c r="G413" s="717"/>
      <c r="H413" s="2151" t="s">
        <v>2665</v>
      </c>
      <c r="I413" s="2151"/>
      <c r="J413" s="2151"/>
      <c r="K413" s="2151"/>
      <c r="L413" s="2151"/>
      <c r="M413" s="2151"/>
      <c r="N413" s="2151"/>
      <c r="O413" s="2151"/>
      <c r="P413" s="2151"/>
      <c r="Q413" s="2151"/>
      <c r="R413" s="2151"/>
      <c r="S413" s="2151"/>
      <c r="T413" s="2151"/>
      <c r="U413" s="2151"/>
      <c r="V413" s="2151"/>
      <c r="W413" s="2151"/>
      <c r="X413" s="2151"/>
      <c r="Y413" s="2151"/>
      <c r="Z413" s="2151"/>
      <c r="AA413" s="2151"/>
      <c r="AB413" s="2151"/>
      <c r="AC413" s="2151"/>
      <c r="AD413" s="2151"/>
      <c r="AE413" s="2151"/>
      <c r="AF413" s="717"/>
    </row>
    <row r="414" spans="1:96" ht="12.75" customHeight="1">
      <c r="E414" s="25"/>
      <c r="F414" s="717"/>
      <c r="G414" s="717"/>
      <c r="H414" s="2152"/>
      <c r="I414" s="2152"/>
      <c r="J414" s="2152"/>
      <c r="K414" s="2152"/>
      <c r="L414" s="2152"/>
      <c r="M414" s="2152"/>
      <c r="N414" s="2152"/>
      <c r="O414" s="2152"/>
      <c r="P414" s="2152"/>
      <c r="Q414" s="2152"/>
      <c r="R414" s="2152"/>
      <c r="S414" s="2152"/>
      <c r="T414" s="2152"/>
      <c r="U414" s="2152"/>
      <c r="V414" s="2152"/>
      <c r="W414" s="2152"/>
      <c r="X414" s="2152"/>
      <c r="Y414" s="2152"/>
      <c r="Z414" s="2152"/>
      <c r="AA414" s="2152"/>
      <c r="AB414" s="2152"/>
      <c r="AC414" s="2152"/>
      <c r="AD414" s="2152"/>
      <c r="AE414" s="2152"/>
      <c r="AF414" s="717"/>
    </row>
    <row r="415" spans="1:96" ht="12.75" customHeight="1"/>
    <row r="416" spans="1:96" ht="12.75" customHeight="1">
      <c r="A416" s="50" t="s">
        <v>625</v>
      </c>
      <c r="B416" s="50"/>
      <c r="C416" s="50"/>
      <c r="D416" s="50" t="s">
        <v>119</v>
      </c>
      <c r="AF416" s="50" t="s">
        <v>1035</v>
      </c>
    </row>
    <row r="417" spans="1:96" ht="12.75" customHeight="1">
      <c r="E417" s="2043"/>
      <c r="F417" s="2043"/>
      <c r="G417" s="2043"/>
      <c r="H417" s="23" t="s">
        <v>120</v>
      </c>
      <c r="I417" s="2043"/>
      <c r="J417" s="2043"/>
      <c r="K417" s="2043"/>
      <c r="L417" s="12" t="s">
        <v>121</v>
      </c>
      <c r="N417" s="141" t="s">
        <v>610</v>
      </c>
      <c r="P417" s="2203">
        <v>0.92</v>
      </c>
      <c r="Q417" s="2203"/>
      <c r="R417" s="2203"/>
      <c r="S417" s="12" t="s">
        <v>122</v>
      </c>
      <c r="W417" s="2032">
        <f>IF(E417&gt;0,(E417*I417),(P417*43560))</f>
        <v>40075.200000000004</v>
      </c>
      <c r="X417" s="2032"/>
      <c r="Y417" s="2032"/>
      <c r="Z417" s="12" t="s">
        <v>123</v>
      </c>
      <c r="AF417" s="2170">
        <f>IF(P417&gt;0,(AG436/P417),(AG436/(W417/43560)))</f>
        <v>152.17391304347825</v>
      </c>
      <c r="AG417" s="2170"/>
      <c r="AH417" s="2170"/>
      <c r="AM417" s="239"/>
    </row>
    <row r="418" spans="1:96" ht="12.75">
      <c r="E418" s="12" t="s">
        <v>54</v>
      </c>
    </row>
    <row r="419" spans="1:96" ht="12.75" customHeight="1">
      <c r="E419" s="2081"/>
      <c r="F419" s="2081"/>
      <c r="G419" s="2081"/>
      <c r="H419" s="2081"/>
      <c r="I419" s="2081"/>
      <c r="J419" s="2081"/>
      <c r="K419" s="2081"/>
      <c r="L419" s="2081"/>
      <c r="M419" s="2081"/>
      <c r="N419" s="2081"/>
      <c r="O419" s="2081"/>
      <c r="P419" s="2081"/>
      <c r="Q419" s="2081"/>
      <c r="R419" s="2081"/>
      <c r="S419" s="2081"/>
      <c r="T419" s="2081"/>
      <c r="U419" s="2081"/>
      <c r="V419" s="2081"/>
      <c r="W419" s="2081"/>
      <c r="X419" s="2081"/>
      <c r="Y419" s="2081"/>
      <c r="Z419" s="2081"/>
      <c r="AA419" s="2081"/>
      <c r="AB419" s="2081"/>
      <c r="AC419" s="2081"/>
      <c r="AD419" s="2081"/>
      <c r="AE419" s="2081"/>
      <c r="AF419" s="2081"/>
      <c r="AG419" s="2081"/>
      <c r="AH419" s="2081"/>
      <c r="AI419" s="2081"/>
      <c r="AJ419" s="2081"/>
    </row>
    <row r="420" spans="1:96" s="39" customFormat="1" ht="12.75" customHeight="1">
      <c r="E420" s="254" t="s">
        <v>2162</v>
      </c>
      <c r="F420" s="1705"/>
      <c r="G420" s="1705"/>
      <c r="H420" s="1705"/>
      <c r="I420" s="2350">
        <v>0.92</v>
      </c>
      <c r="J420" s="2350"/>
      <c r="K420" s="2350"/>
      <c r="L420" s="1705"/>
      <c r="M420" s="254"/>
      <c r="N420" s="1705"/>
      <c r="O420" s="1705"/>
      <c r="P420" s="2383">
        <f>(CS637+CS645+CS661)/I420</f>
        <v>160.86956521739128</v>
      </c>
      <c r="Q420" s="2383"/>
      <c r="R420" s="2383"/>
      <c r="S420" s="254" t="s">
        <v>2163</v>
      </c>
      <c r="T420" s="1705"/>
      <c r="U420" s="1705"/>
      <c r="V420" s="1705"/>
      <c r="W420" s="1705"/>
      <c r="X420" s="1705"/>
      <c r="Y420" s="1705"/>
      <c r="Z420" s="1705"/>
      <c r="AA420" s="1705"/>
      <c r="AB420" s="1705"/>
      <c r="AC420" s="1705"/>
      <c r="AD420" s="1705"/>
      <c r="AE420" s="1705"/>
      <c r="AF420" s="1705"/>
      <c r="AG420" s="1705"/>
      <c r="AH420" s="1705"/>
      <c r="AI420" s="1705"/>
      <c r="AJ420" s="1705"/>
      <c r="CR420" s="679"/>
    </row>
    <row r="421" spans="1:96" ht="12.75">
      <c r="S421" s="717"/>
      <c r="T421" s="717"/>
      <c r="U421" s="717"/>
      <c r="V421" s="717"/>
      <c r="W421" s="717"/>
      <c r="X421" s="717"/>
      <c r="Y421" s="717"/>
      <c r="Z421" s="717"/>
      <c r="AA421" s="717"/>
      <c r="AB421" s="717"/>
      <c r="AC421" s="717"/>
      <c r="AD421" s="717"/>
      <c r="AE421" s="717"/>
      <c r="AF421" s="717"/>
      <c r="AG421" s="717"/>
      <c r="AH421" s="717"/>
      <c r="AI421" s="717"/>
      <c r="AJ421" s="717"/>
      <c r="AK421" s="717"/>
      <c r="AL421" s="717"/>
    </row>
    <row r="422" spans="1:96" ht="12.75">
      <c r="A422" s="50" t="s">
        <v>627</v>
      </c>
      <c r="B422" s="50"/>
      <c r="C422" s="50"/>
      <c r="D422" s="50" t="s">
        <v>125</v>
      </c>
      <c r="S422" s="717"/>
      <c r="T422" s="717"/>
      <c r="U422" s="717"/>
      <c r="V422" s="717"/>
      <c r="W422" s="717"/>
      <c r="X422" s="717"/>
      <c r="Y422" s="717"/>
      <c r="Z422" s="717"/>
      <c r="AA422" s="717"/>
      <c r="AB422" s="717"/>
      <c r="AC422" s="717"/>
      <c r="AD422" s="717"/>
      <c r="AE422" s="717"/>
      <c r="AF422" s="717"/>
      <c r="AG422" s="717"/>
      <c r="AH422" s="717"/>
      <c r="AI422" s="717"/>
      <c r="AJ422" s="717"/>
      <c r="AK422" s="717"/>
      <c r="AL422" s="717"/>
    </row>
    <row r="423" spans="1:96" ht="12.75">
      <c r="E423" s="12" t="s">
        <v>126</v>
      </c>
      <c r="P423" s="1995">
        <v>1</v>
      </c>
      <c r="Q423" s="1995"/>
      <c r="S423" s="12" t="s">
        <v>195</v>
      </c>
      <c r="AE423" s="1995">
        <v>1</v>
      </c>
      <c r="AF423" s="1995"/>
    </row>
    <row r="424" spans="1:96" ht="12.75">
      <c r="E424" s="12" t="s">
        <v>196</v>
      </c>
      <c r="P424" s="1995">
        <v>0</v>
      </c>
      <c r="Q424" s="1995"/>
      <c r="S424" s="12" t="s">
        <v>136</v>
      </c>
      <c r="AE424" s="1995" t="s">
        <v>626</v>
      </c>
      <c r="AF424" s="1995"/>
    </row>
    <row r="425" spans="1:96" ht="12.75">
      <c r="F425" s="67" t="s">
        <v>137</v>
      </c>
    </row>
    <row r="426" spans="1:96" ht="12.75">
      <c r="F426" s="2022" t="s">
        <v>2627</v>
      </c>
      <c r="G426" s="2044"/>
      <c r="H426" s="2044"/>
      <c r="I426" s="2044"/>
      <c r="J426" s="2044"/>
      <c r="K426" s="2044"/>
      <c r="L426" s="2044"/>
      <c r="M426" s="2044"/>
      <c r="N426" s="2044"/>
      <c r="O426" s="2044"/>
      <c r="P426" s="2044"/>
      <c r="Q426" s="2044"/>
      <c r="R426" s="2044"/>
      <c r="S426" s="2044"/>
      <c r="T426" s="2044"/>
      <c r="U426" s="2044"/>
      <c r="V426" s="2044"/>
      <c r="W426" s="2044"/>
      <c r="X426" s="2044"/>
      <c r="Y426" s="2044"/>
      <c r="Z426" s="2044"/>
      <c r="AA426" s="2044"/>
      <c r="AB426" s="2044"/>
      <c r="AC426" s="2044"/>
      <c r="AD426" s="2044"/>
      <c r="AE426" s="2044"/>
      <c r="AF426" s="2044"/>
      <c r="AG426" s="2044"/>
      <c r="AH426" s="2044"/>
    </row>
    <row r="427" spans="1:96" ht="12.75" customHeight="1">
      <c r="F427" s="2045"/>
      <c r="G427" s="2045"/>
      <c r="H427" s="2045"/>
      <c r="I427" s="2045"/>
      <c r="J427" s="2045"/>
      <c r="K427" s="2045"/>
      <c r="L427" s="2045"/>
      <c r="M427" s="2045"/>
      <c r="N427" s="2045"/>
      <c r="O427" s="2045"/>
      <c r="P427" s="2045"/>
      <c r="Q427" s="2045"/>
      <c r="R427" s="2045"/>
      <c r="S427" s="2045"/>
      <c r="T427" s="2045"/>
      <c r="U427" s="2045"/>
      <c r="V427" s="2045"/>
      <c r="W427" s="2045"/>
      <c r="X427" s="2045"/>
      <c r="Y427" s="2045"/>
      <c r="Z427" s="2045"/>
      <c r="AA427" s="2045"/>
      <c r="AB427" s="2045"/>
      <c r="AC427" s="2045"/>
      <c r="AD427" s="2045"/>
      <c r="AE427" s="2045"/>
      <c r="AF427" s="2045"/>
      <c r="AG427" s="2045"/>
      <c r="AH427" s="2045"/>
    </row>
    <row r="428" spans="1:96" ht="12.75" customHeight="1">
      <c r="E428" s="12" t="s">
        <v>643</v>
      </c>
      <c r="N428" s="39"/>
      <c r="O428" s="39"/>
      <c r="P428" s="235"/>
      <c r="Q428" s="1995" t="s">
        <v>578</v>
      </c>
      <c r="R428" s="1995"/>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1995" t="s">
        <v>626</v>
      </c>
      <c r="AG429" s="2065"/>
    </row>
    <row r="430" spans="1:96" ht="12.75" customHeight="1">
      <c r="S430" s="25"/>
      <c r="T430" s="25"/>
    </row>
    <row r="431" spans="1:96" ht="12.75" customHeight="1">
      <c r="A431" s="50"/>
      <c r="B431" s="50"/>
      <c r="C431" s="50"/>
      <c r="E431" s="7" t="s">
        <v>317</v>
      </c>
      <c r="Z431" s="1995" t="s">
        <v>706</v>
      </c>
      <c r="AA431" s="1995"/>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1995" t="s">
        <v>626</v>
      </c>
      <c r="AA433" s="1995"/>
    </row>
    <row r="434" spans="1:110" ht="12.75" customHeight="1"/>
    <row r="435" spans="1:110" ht="12.75" customHeight="1">
      <c r="A435" s="50" t="s">
        <v>500</v>
      </c>
      <c r="B435" s="50"/>
      <c r="C435" s="50"/>
      <c r="D435" s="50" t="s">
        <v>822</v>
      </c>
      <c r="AF435" s="80"/>
    </row>
    <row r="436" spans="1:110" ht="12.75" customHeight="1">
      <c r="D436" s="2029" t="s">
        <v>46</v>
      </c>
      <c r="E436" s="2027"/>
      <c r="F436" s="2027"/>
      <c r="G436" s="2027"/>
      <c r="H436" s="2027"/>
      <c r="I436" s="2027"/>
      <c r="J436" s="2027"/>
      <c r="K436" s="2027"/>
      <c r="L436" s="2027"/>
      <c r="M436" s="2027"/>
      <c r="N436" s="2027"/>
      <c r="O436" s="2027"/>
      <c r="P436" s="2027"/>
      <c r="Q436" s="2027"/>
      <c r="R436" s="2027"/>
      <c r="S436" s="2027"/>
      <c r="T436" s="2027"/>
      <c r="U436" s="2027"/>
      <c r="V436" s="2027"/>
      <c r="W436" s="2027"/>
      <c r="X436" s="2027"/>
      <c r="Y436" s="2027"/>
      <c r="Z436" s="2027"/>
      <c r="AA436" s="2027"/>
      <c r="AB436" s="2027"/>
      <c r="AC436" s="2027"/>
      <c r="AD436" s="2027"/>
      <c r="AE436" s="2027"/>
      <c r="AF436" s="2028"/>
      <c r="AG436" s="2012">
        <v>140</v>
      </c>
      <c r="AH436" s="2012"/>
      <c r="AI436" s="2012"/>
      <c r="AJ436" s="2012"/>
    </row>
    <row r="437" spans="1:110" ht="12.75" customHeight="1">
      <c r="D437" s="1978" t="s">
        <v>1432</v>
      </c>
      <c r="E437" s="1979"/>
      <c r="F437" s="1979"/>
      <c r="G437" s="1979"/>
      <c r="H437" s="1979"/>
      <c r="I437" s="1979"/>
      <c r="J437" s="1979"/>
      <c r="K437" s="1979"/>
      <c r="L437" s="1979"/>
      <c r="M437" s="1979"/>
      <c r="N437" s="1979"/>
      <c r="O437" s="1979"/>
      <c r="P437" s="1979"/>
      <c r="Q437" s="1979"/>
      <c r="R437" s="1979"/>
      <c r="S437" s="1979"/>
      <c r="T437" s="1979"/>
      <c r="U437" s="1979"/>
      <c r="V437" s="1979"/>
      <c r="W437" s="1979"/>
      <c r="X437" s="1979"/>
      <c r="Y437" s="1979"/>
      <c r="Z437" s="1979"/>
      <c r="AA437" s="1979"/>
      <c r="AB437" s="1979"/>
      <c r="AC437" s="1979"/>
      <c r="AD437" s="1979"/>
      <c r="AE437" s="1979"/>
      <c r="AF437" s="1980"/>
      <c r="AG437" s="2039"/>
      <c r="AH437" s="2040"/>
      <c r="AI437" s="2040"/>
      <c r="AJ437" s="2040"/>
    </row>
    <row r="438" spans="1:110" ht="12.75" customHeight="1">
      <c r="D438" s="1978" t="s">
        <v>1141</v>
      </c>
      <c r="E438" s="1979"/>
      <c r="F438" s="1979"/>
      <c r="G438" s="1979"/>
      <c r="H438" s="1979"/>
      <c r="I438" s="1979"/>
      <c r="J438" s="1979"/>
      <c r="K438" s="1979"/>
      <c r="L438" s="1979"/>
      <c r="M438" s="1979"/>
      <c r="N438" s="1979"/>
      <c r="O438" s="1979"/>
      <c r="P438" s="1979"/>
      <c r="Q438" s="1979"/>
      <c r="R438" s="1979"/>
      <c r="S438" s="1979"/>
      <c r="T438" s="1979"/>
      <c r="U438" s="1979"/>
      <c r="V438" s="1979"/>
      <c r="W438" s="1979"/>
      <c r="X438" s="1979"/>
      <c r="Y438" s="1979"/>
      <c r="Z438" s="1979"/>
      <c r="AA438" s="1979"/>
      <c r="AB438" s="1979"/>
      <c r="AC438" s="1979"/>
      <c r="AD438" s="1979"/>
      <c r="AE438" s="1979"/>
      <c r="AF438" s="1980"/>
      <c r="AG438" s="2012">
        <v>138</v>
      </c>
      <c r="AH438" s="2012"/>
      <c r="AI438" s="2012"/>
      <c r="AJ438" s="2012"/>
    </row>
    <row r="439" spans="1:110" ht="12.75" customHeight="1">
      <c r="D439" s="1978" t="s">
        <v>1142</v>
      </c>
      <c r="E439" s="1979"/>
      <c r="F439" s="1979"/>
      <c r="G439" s="1979"/>
      <c r="H439" s="1979"/>
      <c r="I439" s="1979"/>
      <c r="J439" s="1979"/>
      <c r="K439" s="1979"/>
      <c r="L439" s="1979"/>
      <c r="M439" s="1979"/>
      <c r="N439" s="1979"/>
      <c r="O439" s="1979"/>
      <c r="P439" s="1979"/>
      <c r="Q439" s="1979"/>
      <c r="R439" s="1979"/>
      <c r="S439" s="1979"/>
      <c r="T439" s="1979"/>
      <c r="U439" s="1979"/>
      <c r="V439" s="1979"/>
      <c r="W439" s="1979"/>
      <c r="X439" s="1979"/>
      <c r="Y439" s="1979"/>
      <c r="Z439" s="1979"/>
      <c r="AA439" s="1979"/>
      <c r="AB439" s="1979"/>
      <c r="AC439" s="1979"/>
      <c r="AD439" s="1979"/>
      <c r="AE439" s="1979"/>
      <c r="AF439" s="1980"/>
      <c r="AG439" s="2012">
        <v>138</v>
      </c>
      <c r="AH439" s="2012"/>
      <c r="AI439" s="2012"/>
      <c r="AJ439" s="2012"/>
    </row>
    <row r="440" spans="1:110" ht="12.75" customHeight="1">
      <c r="D440" s="1978" t="s">
        <v>1144</v>
      </c>
      <c r="E440" s="1979"/>
      <c r="F440" s="1979"/>
      <c r="G440" s="1979"/>
      <c r="H440" s="1979"/>
      <c r="I440" s="1979"/>
      <c r="J440" s="1979"/>
      <c r="K440" s="1979"/>
      <c r="L440" s="1979"/>
      <c r="M440" s="1979"/>
      <c r="N440" s="1979"/>
      <c r="O440" s="1979"/>
      <c r="P440" s="1979"/>
      <c r="Q440" s="1979"/>
      <c r="R440" s="1979"/>
      <c r="S440" s="1979"/>
      <c r="T440" s="1979"/>
      <c r="U440" s="1979"/>
      <c r="V440" s="1979"/>
      <c r="W440" s="1979"/>
      <c r="X440" s="1979"/>
      <c r="Y440" s="1979"/>
      <c r="Z440" s="1979"/>
      <c r="AA440" s="1979"/>
      <c r="AB440" s="1979"/>
      <c r="AC440" s="1979"/>
      <c r="AD440" s="1979"/>
      <c r="AE440" s="1979"/>
      <c r="AF440" s="1980"/>
      <c r="AG440" s="2031">
        <f>IF(ISERROR(AG439/AG438),"",AG439/AG438)</f>
        <v>1</v>
      </c>
      <c r="AH440" s="2031"/>
      <c r="AI440" s="2031"/>
      <c r="AJ440" s="2031"/>
    </row>
    <row r="441" spans="1:110" ht="12.75" customHeight="1">
      <c r="D441" s="1978" t="s">
        <v>1143</v>
      </c>
      <c r="E441" s="1979"/>
      <c r="F441" s="1979"/>
      <c r="G441" s="1979"/>
      <c r="H441" s="1979"/>
      <c r="I441" s="1979"/>
      <c r="J441" s="1979"/>
      <c r="K441" s="1979"/>
      <c r="L441" s="1979"/>
      <c r="M441" s="1979"/>
      <c r="N441" s="1979"/>
      <c r="O441" s="1979"/>
      <c r="P441" s="1979"/>
      <c r="Q441" s="1979"/>
      <c r="R441" s="1979"/>
      <c r="S441" s="1979"/>
      <c r="T441" s="1979"/>
      <c r="U441" s="1979"/>
      <c r="V441" s="1979"/>
      <c r="W441" s="1979"/>
      <c r="X441" s="1979"/>
      <c r="Y441" s="1979"/>
      <c r="Z441" s="1979"/>
      <c r="AA441" s="1979"/>
      <c r="AB441" s="1979"/>
      <c r="AC441" s="1979"/>
      <c r="AD441" s="1979"/>
      <c r="AE441" s="1979"/>
      <c r="AF441" s="1980"/>
      <c r="AG441" s="2030">
        <v>64370</v>
      </c>
      <c r="AH441" s="2030"/>
      <c r="AI441" s="2030"/>
      <c r="AJ441" s="2030"/>
    </row>
    <row r="442" spans="1:110" ht="12.75" customHeight="1">
      <c r="D442" s="1978" t="s">
        <v>1145</v>
      </c>
      <c r="E442" s="1979"/>
      <c r="F442" s="1979"/>
      <c r="G442" s="1979"/>
      <c r="H442" s="1979"/>
      <c r="I442" s="1979"/>
      <c r="J442" s="1979"/>
      <c r="K442" s="1979"/>
      <c r="L442" s="1979"/>
      <c r="M442" s="1979"/>
      <c r="N442" s="1979"/>
      <c r="O442" s="1979"/>
      <c r="P442" s="1979"/>
      <c r="Q442" s="1979"/>
      <c r="R442" s="1979"/>
      <c r="S442" s="1979"/>
      <c r="T442" s="1979"/>
      <c r="U442" s="1979"/>
      <c r="V442" s="1979"/>
      <c r="W442" s="1979"/>
      <c r="X442" s="1979"/>
      <c r="Y442" s="1979"/>
      <c r="Z442" s="1979"/>
      <c r="AA442" s="1979"/>
      <c r="AB442" s="1979"/>
      <c r="AC442" s="1979"/>
      <c r="AD442" s="1979"/>
      <c r="AE442" s="1979"/>
      <c r="AF442" s="1980"/>
      <c r="AG442" s="2030">
        <v>64370</v>
      </c>
      <c r="AH442" s="2030"/>
      <c r="AI442" s="2030"/>
      <c r="AJ442" s="2030"/>
    </row>
    <row r="443" spans="1:110" ht="12.75" customHeight="1">
      <c r="D443" s="1978" t="s">
        <v>1146</v>
      </c>
      <c r="E443" s="1979"/>
      <c r="F443" s="1979"/>
      <c r="G443" s="1979"/>
      <c r="H443" s="1979"/>
      <c r="I443" s="1979"/>
      <c r="J443" s="1979"/>
      <c r="K443" s="1979"/>
      <c r="L443" s="1979"/>
      <c r="M443" s="1979"/>
      <c r="N443" s="1979"/>
      <c r="O443" s="1979"/>
      <c r="P443" s="1979"/>
      <c r="Q443" s="1979"/>
      <c r="R443" s="1979"/>
      <c r="S443" s="1979"/>
      <c r="T443" s="1979"/>
      <c r="U443" s="1979"/>
      <c r="V443" s="1979"/>
      <c r="W443" s="1979"/>
      <c r="X443" s="1979"/>
      <c r="Y443" s="1979"/>
      <c r="Z443" s="1979"/>
      <c r="AA443" s="1979"/>
      <c r="AB443" s="1979"/>
      <c r="AC443" s="1979"/>
      <c r="AD443" s="1979"/>
      <c r="AE443" s="1979"/>
      <c r="AF443" s="1980"/>
      <c r="AG443" s="2031">
        <f>IF(ISERROR(AG442/AG441),"",AG442/AG441)</f>
        <v>1</v>
      </c>
      <c r="AH443" s="2031"/>
      <c r="AI443" s="2031"/>
      <c r="AJ443" s="2031"/>
    </row>
    <row r="444" spans="1:110" ht="12.75" customHeight="1">
      <c r="D444" s="1978" t="s">
        <v>1147</v>
      </c>
      <c r="E444" s="1979"/>
      <c r="F444" s="1979"/>
      <c r="G444" s="1979"/>
      <c r="H444" s="1979"/>
      <c r="I444" s="1979"/>
      <c r="J444" s="1979"/>
      <c r="K444" s="1979"/>
      <c r="L444" s="1979"/>
      <c r="M444" s="1979"/>
      <c r="N444" s="1979"/>
      <c r="O444" s="1979"/>
      <c r="P444" s="1979"/>
      <c r="Q444" s="1979"/>
      <c r="R444" s="1979"/>
      <c r="S444" s="1979"/>
      <c r="T444" s="1979"/>
      <c r="U444" s="1979"/>
      <c r="V444" s="1979"/>
      <c r="W444" s="1979"/>
      <c r="X444" s="1979"/>
      <c r="Y444" s="1979"/>
      <c r="Z444" s="1979"/>
      <c r="AA444" s="1979"/>
      <c r="AB444" s="1979"/>
      <c r="AC444" s="1979"/>
      <c r="AD444" s="1979"/>
      <c r="AE444" s="1979"/>
      <c r="AF444" s="1980"/>
      <c r="AG444" s="2031">
        <f>MIN(IF(AG440&gt;AG443,AG443,AG440),1)</f>
        <v>1</v>
      </c>
      <c r="AH444" s="2031"/>
      <c r="AI444" s="2031"/>
      <c r="AJ444" s="2031"/>
    </row>
    <row r="445" spans="1:110" ht="12.75" customHeight="1">
      <c r="D445" s="1978" t="s">
        <v>1408</v>
      </c>
      <c r="E445" s="2027"/>
      <c r="F445" s="2027"/>
      <c r="G445" s="2027"/>
      <c r="H445" s="2027"/>
      <c r="I445" s="2027"/>
      <c r="J445" s="2027"/>
      <c r="K445" s="2027"/>
      <c r="L445" s="2027"/>
      <c r="M445" s="2027"/>
      <c r="N445" s="2027"/>
      <c r="O445" s="2027"/>
      <c r="P445" s="2027"/>
      <c r="Q445" s="2027"/>
      <c r="R445" s="2027"/>
      <c r="S445" s="2027"/>
      <c r="T445" s="2027"/>
      <c r="U445" s="2027"/>
      <c r="V445" s="2027"/>
      <c r="W445" s="2027"/>
      <c r="X445" s="2027"/>
      <c r="Y445" s="2027"/>
      <c r="Z445" s="2027"/>
      <c r="AA445" s="2027"/>
      <c r="AB445" s="2027"/>
      <c r="AC445" s="2027"/>
      <c r="AD445" s="2027"/>
      <c r="AE445" s="2027"/>
      <c r="AF445" s="2028"/>
      <c r="AG445" s="2030">
        <v>2562</v>
      </c>
      <c r="AH445" s="2030"/>
      <c r="AI445" s="2030"/>
      <c r="AJ445" s="2030"/>
    </row>
    <row r="446" spans="1:110" ht="12.75" customHeight="1">
      <c r="D446" s="2029" t="s">
        <v>602</v>
      </c>
      <c r="E446" s="2027"/>
      <c r="F446" s="2027"/>
      <c r="G446" s="2027"/>
      <c r="H446" s="2027"/>
      <c r="I446" s="2027"/>
      <c r="J446" s="2027"/>
      <c r="K446" s="2027"/>
      <c r="L446" s="2027"/>
      <c r="M446" s="2027"/>
      <c r="N446" s="2027"/>
      <c r="O446" s="2027"/>
      <c r="P446" s="2027"/>
      <c r="Q446" s="2027"/>
      <c r="R446" s="2027"/>
      <c r="S446" s="2027"/>
      <c r="T446" s="2027"/>
      <c r="U446" s="2027"/>
      <c r="V446" s="2027"/>
      <c r="W446" s="2027"/>
      <c r="X446" s="2027"/>
      <c r="Y446" s="2027"/>
      <c r="Z446" s="2027"/>
      <c r="AA446" s="2027"/>
      <c r="AB446" s="2027"/>
      <c r="AC446" s="2027"/>
      <c r="AD446" s="2027"/>
      <c r="AE446" s="2027"/>
      <c r="AF446" s="2028"/>
      <c r="AG446" s="2030">
        <v>0</v>
      </c>
      <c r="AH446" s="2030"/>
      <c r="AI446" s="2030"/>
      <c r="AJ446" s="2030"/>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10"/>
      <c r="CS446" s="61"/>
      <c r="CT446" s="61"/>
      <c r="CU446" s="61"/>
      <c r="CV446" s="61"/>
      <c r="CW446" s="61"/>
      <c r="CX446" s="61"/>
      <c r="CY446" s="61"/>
      <c r="CZ446" s="61"/>
      <c r="DA446" s="61"/>
      <c r="DB446" s="61"/>
      <c r="DC446" s="61"/>
      <c r="DD446" s="61"/>
      <c r="DE446" s="61"/>
      <c r="DF446" s="61"/>
    </row>
    <row r="447" spans="1:110" ht="12.6" customHeight="1">
      <c r="D447" s="1978" t="s">
        <v>1409</v>
      </c>
      <c r="E447" s="2027"/>
      <c r="F447" s="2027"/>
      <c r="G447" s="2027"/>
      <c r="H447" s="2027"/>
      <c r="I447" s="2027"/>
      <c r="J447" s="2027"/>
      <c r="K447" s="2027"/>
      <c r="L447" s="2027"/>
      <c r="M447" s="2027"/>
      <c r="N447" s="2027"/>
      <c r="O447" s="2027"/>
      <c r="P447" s="2027"/>
      <c r="Q447" s="2027"/>
      <c r="R447" s="2027"/>
      <c r="S447" s="2027"/>
      <c r="T447" s="2027"/>
      <c r="U447" s="2027"/>
      <c r="V447" s="2027"/>
      <c r="W447" s="2027"/>
      <c r="X447" s="2027"/>
      <c r="Y447" s="2027"/>
      <c r="Z447" s="2027"/>
      <c r="AA447" s="2027"/>
      <c r="AB447" s="2027"/>
      <c r="AC447" s="2027"/>
      <c r="AD447" s="2027"/>
      <c r="AE447" s="2027"/>
      <c r="AF447" s="2028"/>
      <c r="AG447" s="2030">
        <v>7145</v>
      </c>
      <c r="AH447" s="2030"/>
      <c r="AI447" s="2030"/>
      <c r="AJ447" s="2030"/>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 customHeight="1">
      <c r="D448" s="1978" t="s">
        <v>1148</v>
      </c>
      <c r="E448" s="2027"/>
      <c r="F448" s="2027"/>
      <c r="G448" s="2027"/>
      <c r="H448" s="2027"/>
      <c r="I448" s="2027"/>
      <c r="J448" s="2027"/>
      <c r="K448" s="2027"/>
      <c r="L448" s="2027"/>
      <c r="M448" s="2027"/>
      <c r="N448" s="2027"/>
      <c r="O448" s="2027"/>
      <c r="P448" s="2027"/>
      <c r="Q448" s="2027"/>
      <c r="R448" s="2027"/>
      <c r="S448" s="2027"/>
      <c r="T448" s="2027"/>
      <c r="U448" s="2027"/>
      <c r="V448" s="2027"/>
      <c r="W448" s="2027"/>
      <c r="X448" s="2027"/>
      <c r="Y448" s="2027"/>
      <c r="Z448" s="2027"/>
      <c r="AA448" s="2027"/>
      <c r="AB448" s="2027"/>
      <c r="AC448" s="2027"/>
      <c r="AD448" s="2027"/>
      <c r="AE448" s="2027"/>
      <c r="AF448" s="2028"/>
      <c r="AG448" s="2030">
        <v>0</v>
      </c>
      <c r="AH448" s="2030"/>
      <c r="AI448" s="2030"/>
      <c r="AJ448" s="2030"/>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165" t="s">
        <v>1149</v>
      </c>
      <c r="E449" s="2166"/>
      <c r="F449" s="2166"/>
      <c r="G449" s="2166"/>
      <c r="H449" s="2166"/>
      <c r="I449" s="2166"/>
      <c r="J449" s="2166"/>
      <c r="K449" s="2166"/>
      <c r="L449" s="2166"/>
      <c r="M449" s="2166"/>
      <c r="N449" s="2166"/>
      <c r="O449" s="2166"/>
      <c r="P449" s="2166"/>
      <c r="Q449" s="2166"/>
      <c r="R449" s="2166"/>
      <c r="S449" s="2166"/>
      <c r="T449" s="2166"/>
      <c r="U449" s="2166"/>
      <c r="V449" s="2166"/>
      <c r="W449" s="2166"/>
      <c r="X449" s="2166"/>
      <c r="Y449" s="2166"/>
      <c r="Z449" s="2166"/>
      <c r="AA449" s="2166"/>
      <c r="AB449" s="2166"/>
      <c r="AC449" s="2166"/>
      <c r="AD449" s="2166"/>
      <c r="AE449" s="2166"/>
      <c r="AF449" s="2167"/>
      <c r="AG449" s="2058">
        <f>AG441+AG445+AG447+AG448</f>
        <v>74077</v>
      </c>
      <c r="AH449" s="2058"/>
      <c r="AI449" s="2058"/>
      <c r="AJ449" s="2058"/>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168" t="s">
        <v>1410</v>
      </c>
      <c r="E450" s="2168"/>
      <c r="F450" s="2168"/>
      <c r="G450" s="2168"/>
      <c r="H450" s="2168"/>
      <c r="I450" s="2168"/>
      <c r="J450" s="2168"/>
      <c r="K450" s="2168"/>
      <c r="L450" s="2168"/>
      <c r="M450" s="2168"/>
      <c r="N450" s="2168"/>
      <c r="O450" s="2168"/>
      <c r="P450" s="2168"/>
      <c r="Q450" s="2168"/>
      <c r="R450" s="2168"/>
      <c r="S450" s="2168"/>
      <c r="T450" s="2168"/>
      <c r="U450" s="2168"/>
      <c r="V450" s="2168"/>
      <c r="W450" s="2168"/>
      <c r="X450" s="2168"/>
      <c r="Y450" s="2168"/>
      <c r="Z450" s="2168"/>
      <c r="AA450" s="2168"/>
      <c r="AB450" s="2168"/>
      <c r="AC450" s="2168"/>
      <c r="AD450" s="2168"/>
      <c r="AE450" s="2168"/>
      <c r="AF450" s="2168"/>
      <c r="AG450" s="2168"/>
      <c r="AH450" s="2168"/>
      <c r="AI450" s="2168"/>
      <c r="AJ450" s="216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169"/>
      <c r="E451" s="2169"/>
      <c r="F451" s="2169"/>
      <c r="G451" s="2169"/>
      <c r="H451" s="2169"/>
      <c r="I451" s="2169"/>
      <c r="J451" s="2169"/>
      <c r="K451" s="2169"/>
      <c r="L451" s="2169"/>
      <c r="M451" s="2169"/>
      <c r="N451" s="2169"/>
      <c r="O451" s="2169"/>
      <c r="P451" s="2169"/>
      <c r="Q451" s="2169"/>
      <c r="R451" s="2169"/>
      <c r="S451" s="2169"/>
      <c r="T451" s="2169"/>
      <c r="U451" s="2169"/>
      <c r="V451" s="2169"/>
      <c r="W451" s="2169"/>
      <c r="X451" s="2169"/>
      <c r="Y451" s="2169"/>
      <c r="Z451" s="2169"/>
      <c r="AA451" s="2169"/>
      <c r="AB451" s="2169"/>
      <c r="AC451" s="2169"/>
      <c r="AD451" s="2169"/>
      <c r="AE451" s="2169"/>
      <c r="AF451" s="2169"/>
      <c r="AG451" s="2169"/>
      <c r="AH451" s="2169"/>
      <c r="AI451" s="2169"/>
      <c r="AJ451" s="2169"/>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3"/>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59">
        <f>'Sources and Uses Budget'!B105/Application!AG436</f>
        <v>579845.87857142859</v>
      </c>
      <c r="AD453" s="2059"/>
      <c r="AE453" s="2059"/>
      <c r="AF453" s="2059"/>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59">
        <f>'Sources and Uses Budget'!C105/Application!AG436</f>
        <v>579845.87857142859</v>
      </c>
      <c r="AD454" s="2059"/>
      <c r="AE454" s="2059"/>
      <c r="AF454" s="2059"/>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59">
        <f>('Sources and Uses Budget'!$S$107+'Sources and Uses Budget'!$T$107)/Application!AG436</f>
        <v>540669.87431958877</v>
      </c>
      <c r="AD455" s="2059"/>
      <c r="AE455" s="2059"/>
      <c r="AF455" s="2059"/>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6"/>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648</v>
      </c>
      <c r="B458" s="717"/>
      <c r="C458" s="717"/>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2324</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2325</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2326</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3"/>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057" t="s">
        <v>731</v>
      </c>
      <c r="E464" s="2055"/>
      <c r="F464" s="2055"/>
      <c r="G464" s="2055"/>
      <c r="H464" s="2055"/>
      <c r="I464" s="2055"/>
      <c r="J464" s="2055"/>
      <c r="K464" s="2055"/>
      <c r="L464" s="2055"/>
      <c r="M464" s="2055"/>
      <c r="N464" s="2055"/>
      <c r="O464" s="2055"/>
      <c r="P464" s="2055"/>
      <c r="Q464" s="2055"/>
      <c r="R464" s="2055"/>
      <c r="S464" s="2055"/>
      <c r="T464" s="2055"/>
      <c r="U464" s="2055"/>
      <c r="V464" s="2056"/>
      <c r="W464" s="2051" t="s">
        <v>626</v>
      </c>
      <c r="X464" s="2052"/>
      <c r="Y464" s="2053"/>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057" t="s">
        <v>732</v>
      </c>
      <c r="E465" s="2055"/>
      <c r="F465" s="2055"/>
      <c r="G465" s="2055"/>
      <c r="H465" s="2055"/>
      <c r="I465" s="2055"/>
      <c r="J465" s="2055"/>
      <c r="K465" s="2055"/>
      <c r="L465" s="2055"/>
      <c r="M465" s="2055"/>
      <c r="N465" s="2055"/>
      <c r="O465" s="2055"/>
      <c r="P465" s="2055"/>
      <c r="Q465" s="2055"/>
      <c r="R465" s="2055"/>
      <c r="S465" s="2055"/>
      <c r="T465" s="2055"/>
      <c r="U465" s="2055"/>
      <c r="V465" s="2056"/>
      <c r="W465" s="2051" t="s">
        <v>626</v>
      </c>
      <c r="X465" s="2052"/>
      <c r="Y465" s="2053"/>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6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057" t="s">
        <v>733</v>
      </c>
      <c r="E466" s="2055"/>
      <c r="F466" s="2055"/>
      <c r="G466" s="2055"/>
      <c r="H466" s="2055"/>
      <c r="I466" s="2055"/>
      <c r="J466" s="2055"/>
      <c r="K466" s="2055"/>
      <c r="L466" s="2055"/>
      <c r="M466" s="2055"/>
      <c r="N466" s="2055"/>
      <c r="O466" s="2055"/>
      <c r="P466" s="2055"/>
      <c r="Q466" s="2055"/>
      <c r="R466" s="2055"/>
      <c r="S466" s="2055"/>
      <c r="T466" s="2055"/>
      <c r="U466" s="2055"/>
      <c r="V466" s="2056"/>
      <c r="W466" s="2051">
        <v>14</v>
      </c>
      <c r="X466" s="2052"/>
      <c r="Y466" s="2053"/>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57" t="s">
        <v>734</v>
      </c>
      <c r="E467" s="2055"/>
      <c r="F467" s="2055"/>
      <c r="G467" s="2055"/>
      <c r="H467" s="2055"/>
      <c r="I467" s="2055"/>
      <c r="J467" s="2055"/>
      <c r="K467" s="2055"/>
      <c r="L467" s="2055"/>
      <c r="M467" s="2055"/>
      <c r="N467" s="2055"/>
      <c r="O467" s="2055"/>
      <c r="P467" s="2055"/>
      <c r="Q467" s="2055"/>
      <c r="R467" s="2055"/>
      <c r="S467" s="2055"/>
      <c r="T467" s="2055"/>
      <c r="U467" s="2055"/>
      <c r="V467" s="2056"/>
      <c r="W467" s="2051" t="s">
        <v>626</v>
      </c>
      <c r="X467" s="2052"/>
      <c r="Y467" s="2053"/>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57" t="s">
        <v>945</v>
      </c>
      <c r="E468" s="2055"/>
      <c r="F468" s="2055"/>
      <c r="G468" s="2055"/>
      <c r="H468" s="2055"/>
      <c r="I468" s="2055"/>
      <c r="J468" s="2055"/>
      <c r="K468" s="2055"/>
      <c r="L468" s="2055"/>
      <c r="M468" s="2055"/>
      <c r="N468" s="2055"/>
      <c r="O468" s="2055"/>
      <c r="P468" s="2055"/>
      <c r="Q468" s="2055"/>
      <c r="R468" s="2055"/>
      <c r="S468" s="2055"/>
      <c r="T468" s="2055"/>
      <c r="U468" s="2055"/>
      <c r="V468" s="2056"/>
      <c r="W468" s="2051" t="s">
        <v>626</v>
      </c>
      <c r="X468" s="2052"/>
      <c r="Y468" s="2053"/>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057" t="s">
        <v>735</v>
      </c>
      <c r="E469" s="2055"/>
      <c r="F469" s="2055"/>
      <c r="G469" s="2055"/>
      <c r="H469" s="2055"/>
      <c r="I469" s="2055"/>
      <c r="J469" s="2055"/>
      <c r="K469" s="2055"/>
      <c r="L469" s="2055"/>
      <c r="M469" s="2055"/>
      <c r="N469" s="2055"/>
      <c r="O469" s="2055"/>
      <c r="P469" s="2055"/>
      <c r="Q469" s="2055"/>
      <c r="R469" s="2055"/>
      <c r="S469" s="2055"/>
      <c r="T469" s="2055"/>
      <c r="U469" s="2055"/>
      <c r="V469" s="2056"/>
      <c r="W469" s="2051" t="s">
        <v>626</v>
      </c>
      <c r="X469" s="2052"/>
      <c r="Y469" s="2053"/>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057" t="s">
        <v>1115</v>
      </c>
      <c r="E470" s="2055"/>
      <c r="F470" s="2055"/>
      <c r="G470" s="2055"/>
      <c r="H470" s="2055"/>
      <c r="I470" s="2055"/>
      <c r="J470" s="2055"/>
      <c r="K470" s="2055"/>
      <c r="L470" s="2055"/>
      <c r="M470" s="2055"/>
      <c r="N470" s="2055"/>
      <c r="O470" s="2055"/>
      <c r="P470" s="2055"/>
      <c r="Q470" s="2055"/>
      <c r="R470" s="2055"/>
      <c r="S470" s="2055"/>
      <c r="T470" s="2055"/>
      <c r="U470" s="2055"/>
      <c r="V470" s="2056"/>
      <c r="W470" s="2051" t="s">
        <v>626</v>
      </c>
      <c r="X470" s="2052"/>
      <c r="Y470" s="2053"/>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054" t="s">
        <v>1957</v>
      </c>
      <c r="E471" s="2055"/>
      <c r="F471" s="2055"/>
      <c r="G471" s="2055"/>
      <c r="H471" s="2055"/>
      <c r="I471" s="2055"/>
      <c r="J471" s="2055"/>
      <c r="K471" s="2055"/>
      <c r="L471" s="2055"/>
      <c r="M471" s="2055"/>
      <c r="N471" s="2055"/>
      <c r="O471" s="2055"/>
      <c r="P471" s="2055"/>
      <c r="Q471" s="2055"/>
      <c r="R471" s="2055"/>
      <c r="S471" s="2055"/>
      <c r="T471" s="2055"/>
      <c r="U471" s="2055"/>
      <c r="V471" s="2056"/>
      <c r="W471" s="2051">
        <v>16</v>
      </c>
      <c r="X471" s="2052"/>
      <c r="Y471" s="2053"/>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048"/>
      <c r="H472" s="2049"/>
      <c r="I472" s="2049"/>
      <c r="J472" s="2049"/>
      <c r="K472" s="2049"/>
      <c r="L472" s="2049"/>
      <c r="M472" s="2049"/>
      <c r="N472" s="2049"/>
      <c r="O472" s="2049"/>
      <c r="P472" s="2049"/>
      <c r="Q472" s="2049"/>
      <c r="R472" s="2049"/>
      <c r="S472" s="2049"/>
      <c r="T472" s="2049"/>
      <c r="U472" s="2049"/>
      <c r="V472" s="2050"/>
      <c r="W472" s="2051" t="s">
        <v>626</v>
      </c>
      <c r="X472" s="2052"/>
      <c r="Y472" s="2053"/>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946</v>
      </c>
      <c r="E473" s="396"/>
      <c r="F473" s="396"/>
      <c r="G473" s="1439"/>
      <c r="H473" s="1439"/>
      <c r="I473" s="1439"/>
      <c r="J473" s="1439"/>
      <c r="K473" s="1439"/>
      <c r="L473" s="1439"/>
      <c r="M473" s="1439"/>
      <c r="N473" s="1439"/>
      <c r="O473" s="1439"/>
      <c r="P473" s="1439"/>
      <c r="Q473" s="1439"/>
      <c r="R473" s="1439"/>
      <c r="S473" s="1439"/>
      <c r="T473" s="1439"/>
      <c r="U473" s="1439"/>
      <c r="V473" s="1439"/>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34"/>
      <c r="E475" s="1433"/>
      <c r="F475" s="1433"/>
      <c r="G475" s="1433"/>
      <c r="H475" s="1433"/>
      <c r="I475" s="1433"/>
      <c r="J475" s="1433"/>
      <c r="K475" s="1433"/>
      <c r="L475" s="1433"/>
      <c r="M475" s="1433"/>
      <c r="N475" s="1433"/>
      <c r="O475" s="1433"/>
      <c r="P475" s="1433"/>
      <c r="Q475" s="1433"/>
      <c r="R475" s="1433"/>
      <c r="S475" s="1433"/>
      <c r="T475" s="1433"/>
      <c r="U475" s="1433"/>
      <c r="V475" s="1433"/>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34"/>
      <c r="E476" s="1433"/>
      <c r="F476" s="1433"/>
      <c r="G476" s="1433"/>
      <c r="H476" s="1433"/>
      <c r="I476" s="1433"/>
      <c r="J476" s="1433"/>
      <c r="K476" s="1433"/>
      <c r="L476" s="1433"/>
      <c r="M476" s="1433"/>
      <c r="N476" s="1433"/>
      <c r="O476" s="1433"/>
      <c r="P476" s="1433"/>
      <c r="Q476" s="1433"/>
      <c r="R476" s="1433"/>
      <c r="S476" s="1433"/>
      <c r="T476" s="1433"/>
      <c r="U476" s="1433"/>
      <c r="V476" s="1433"/>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041" t="s">
        <v>869</v>
      </c>
      <c r="B478" s="2041"/>
      <c r="C478" s="2041"/>
      <c r="D478" s="2041"/>
      <c r="E478" s="2041"/>
      <c r="F478" s="2041"/>
      <c r="G478" s="2041"/>
      <c r="H478" s="2041"/>
      <c r="I478" s="2041"/>
      <c r="J478" s="2041"/>
      <c r="K478" s="2041"/>
      <c r="L478" s="2041"/>
      <c r="M478" s="2041"/>
      <c r="N478" s="2041"/>
      <c r="O478" s="2041"/>
      <c r="P478" s="2041"/>
      <c r="Q478" s="2041"/>
      <c r="R478" s="2041"/>
      <c r="S478" s="2041"/>
      <c r="T478" s="2041"/>
      <c r="U478" s="2041"/>
      <c r="V478" s="2041"/>
      <c r="W478" s="2041"/>
      <c r="X478" s="2041"/>
      <c r="Y478" s="2041"/>
      <c r="Z478" s="2041"/>
      <c r="AA478" s="2041"/>
      <c r="AB478" s="2041"/>
      <c r="AC478" s="2041"/>
      <c r="AD478" s="2041"/>
      <c r="AE478" s="2041"/>
      <c r="AF478" s="2041"/>
      <c r="AG478" s="2041"/>
      <c r="AH478" s="2041"/>
      <c r="AI478" s="2041"/>
      <c r="AJ478" s="2041"/>
      <c r="AK478" s="2041"/>
      <c r="AL478" s="2041"/>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42"/>
      <c r="B479" s="2042"/>
      <c r="C479" s="2042"/>
      <c r="D479" s="2042"/>
      <c r="E479" s="2042"/>
      <c r="F479" s="2042"/>
      <c r="G479" s="2042"/>
      <c r="H479" s="2042"/>
      <c r="I479" s="2042"/>
      <c r="J479" s="2042"/>
      <c r="K479" s="2042"/>
      <c r="L479" s="2042"/>
      <c r="M479" s="2042"/>
      <c r="N479" s="2042"/>
      <c r="O479" s="2042"/>
      <c r="P479" s="2042"/>
      <c r="Q479" s="2042"/>
      <c r="R479" s="2042"/>
      <c r="S479" s="2042"/>
      <c r="T479" s="2042"/>
      <c r="U479" s="2042"/>
      <c r="V479" s="2042"/>
      <c r="W479" s="2042"/>
      <c r="X479" s="2042"/>
      <c r="Y479" s="2042"/>
      <c r="Z479" s="2042"/>
      <c r="AA479" s="2042"/>
      <c r="AB479" s="2042"/>
      <c r="AC479" s="2042"/>
      <c r="AD479" s="2042"/>
      <c r="AE479" s="2042"/>
      <c r="AF479" s="2042"/>
      <c r="AG479" s="2042"/>
      <c r="AH479" s="2042"/>
      <c r="AI479" s="2042"/>
      <c r="AJ479" s="2042"/>
      <c r="AK479" s="2042"/>
      <c r="AL479" s="2042"/>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2"/>
      <c r="C483" s="502"/>
      <c r="D483" s="502"/>
      <c r="E483" s="867"/>
      <c r="F483" s="868"/>
      <c r="G483" s="868"/>
      <c r="H483" s="868"/>
      <c r="I483" s="868"/>
      <c r="J483" s="868"/>
      <c r="K483" s="868"/>
      <c r="L483" s="868"/>
      <c r="M483" s="868"/>
      <c r="N483" s="868"/>
      <c r="O483" s="868"/>
      <c r="P483" s="868"/>
      <c r="Q483" s="868"/>
      <c r="R483" s="868"/>
      <c r="S483" s="869"/>
      <c r="T483" s="2067" t="s">
        <v>870</v>
      </c>
      <c r="U483" s="2068"/>
      <c r="V483" s="2068"/>
      <c r="W483" s="2068"/>
      <c r="X483" s="2068"/>
      <c r="Y483" s="2068"/>
      <c r="Z483" s="2068"/>
      <c r="AA483" s="2068"/>
      <c r="AB483" s="2068"/>
      <c r="AC483" s="2068"/>
      <c r="AD483" s="2068"/>
      <c r="AE483" s="2068"/>
      <c r="AF483" s="2068"/>
      <c r="AG483" s="2068"/>
      <c r="AH483" s="2069"/>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0"/>
      <c r="F484" s="679"/>
      <c r="G484" s="679"/>
      <c r="H484" s="679"/>
      <c r="I484" s="679"/>
      <c r="J484" s="679"/>
      <c r="K484" s="679"/>
      <c r="L484" s="679"/>
      <c r="M484" s="679"/>
      <c r="N484" s="679"/>
      <c r="O484" s="679"/>
      <c r="P484" s="679"/>
      <c r="Q484" s="679"/>
      <c r="R484" s="679"/>
      <c r="S484" s="871"/>
      <c r="T484" s="2139" t="s">
        <v>36</v>
      </c>
      <c r="U484" s="2139"/>
      <c r="V484" s="2139"/>
      <c r="W484" s="2139"/>
      <c r="X484" s="2139"/>
      <c r="Y484" s="2139" t="s">
        <v>37</v>
      </c>
      <c r="Z484" s="2139"/>
      <c r="AA484" s="2139"/>
      <c r="AB484" s="2139"/>
      <c r="AC484" s="2139"/>
      <c r="AD484" s="2139" t="s">
        <v>348</v>
      </c>
      <c r="AE484" s="2139"/>
      <c r="AF484" s="2139"/>
      <c r="AG484" s="2139"/>
      <c r="AH484" s="2139"/>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2"/>
      <c r="F485" s="873"/>
      <c r="G485" s="873"/>
      <c r="H485" s="873"/>
      <c r="I485" s="873"/>
      <c r="J485" s="873"/>
      <c r="K485" s="873"/>
      <c r="L485" s="873"/>
      <c r="M485" s="873"/>
      <c r="N485" s="873"/>
      <c r="O485" s="873"/>
      <c r="P485" s="873"/>
      <c r="Q485" s="873"/>
      <c r="R485" s="873"/>
      <c r="S485" s="874"/>
      <c r="T485" s="2139"/>
      <c r="U485" s="2139"/>
      <c r="V485" s="2139"/>
      <c r="W485" s="2139"/>
      <c r="X485" s="2139"/>
      <c r="Y485" s="2139"/>
      <c r="Z485" s="2139"/>
      <c r="AA485" s="2139"/>
      <c r="AB485" s="2139"/>
      <c r="AC485" s="2139"/>
      <c r="AD485" s="2139"/>
      <c r="AE485" s="2139"/>
      <c r="AF485" s="2139"/>
      <c r="AG485" s="2139"/>
      <c r="AH485" s="2139"/>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1988" t="s">
        <v>626</v>
      </c>
      <c r="U486" s="1988"/>
      <c r="V486" s="1988"/>
      <c r="W486" s="1988"/>
      <c r="X486" s="1988"/>
      <c r="Y486" s="1988" t="s">
        <v>626</v>
      </c>
      <c r="Z486" s="1988"/>
      <c r="AA486" s="1988"/>
      <c r="AB486" s="1988"/>
      <c r="AC486" s="1988"/>
      <c r="AD486" s="1988" t="s">
        <v>626</v>
      </c>
      <c r="AE486" s="1988"/>
      <c r="AF486" s="1988"/>
      <c r="AG486" s="1988"/>
      <c r="AH486" s="1988"/>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1988">
        <v>44179</v>
      </c>
      <c r="U487" s="1988"/>
      <c r="V487" s="1988"/>
      <c r="W487" s="1988"/>
      <c r="X487" s="1988"/>
      <c r="Y487" s="1988" t="s">
        <v>626</v>
      </c>
      <c r="Z487" s="1988"/>
      <c r="AA487" s="1988"/>
      <c r="AB487" s="1988"/>
      <c r="AC487" s="1988"/>
      <c r="AD487" s="1988">
        <v>44306</v>
      </c>
      <c r="AE487" s="1988"/>
      <c r="AF487" s="1988"/>
      <c r="AG487" s="1988"/>
      <c r="AH487" s="1988"/>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1988">
        <v>44179</v>
      </c>
      <c r="U488" s="1988"/>
      <c r="V488" s="1988"/>
      <c r="W488" s="1988"/>
      <c r="X488" s="1988"/>
      <c r="Y488" s="1988" t="s">
        <v>626</v>
      </c>
      <c r="Z488" s="1988"/>
      <c r="AA488" s="1988"/>
      <c r="AB488" s="1988"/>
      <c r="AC488" s="1988"/>
      <c r="AD488" s="1988">
        <v>44306</v>
      </c>
      <c r="AE488" s="1988"/>
      <c r="AF488" s="1988"/>
      <c r="AG488" s="1988"/>
      <c r="AH488" s="198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1988">
        <v>44179</v>
      </c>
      <c r="U489" s="1988"/>
      <c r="V489" s="1988"/>
      <c r="W489" s="1988"/>
      <c r="X489" s="1988"/>
      <c r="Y489" s="1988" t="s">
        <v>626</v>
      </c>
      <c r="Z489" s="1988"/>
      <c r="AA489" s="1988"/>
      <c r="AB489" s="1988"/>
      <c r="AC489" s="1988"/>
      <c r="AD489" s="1988">
        <v>44306</v>
      </c>
      <c r="AE489" s="1988"/>
      <c r="AF489" s="1988"/>
      <c r="AG489" s="1988"/>
      <c r="AH489" s="198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1988" t="s">
        <v>626</v>
      </c>
      <c r="U490" s="1988"/>
      <c r="V490" s="1988"/>
      <c r="W490" s="1988"/>
      <c r="X490" s="1988"/>
      <c r="Y490" s="1988" t="s">
        <v>626</v>
      </c>
      <c r="Z490" s="1988"/>
      <c r="AA490" s="1988"/>
      <c r="AB490" s="1988"/>
      <c r="AC490" s="1988"/>
      <c r="AD490" s="1988" t="s">
        <v>626</v>
      </c>
      <c r="AE490" s="1988"/>
      <c r="AF490" s="1988"/>
      <c r="AG490" s="1988"/>
      <c r="AH490" s="198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1988" t="s">
        <v>626</v>
      </c>
      <c r="U491" s="1988"/>
      <c r="V491" s="1988"/>
      <c r="W491" s="1988"/>
      <c r="X491" s="1988"/>
      <c r="Y491" s="1988" t="s">
        <v>626</v>
      </c>
      <c r="Z491" s="1988"/>
      <c r="AA491" s="1988"/>
      <c r="AB491" s="1988"/>
      <c r="AC491" s="1988"/>
      <c r="AD491" s="1988" t="s">
        <v>626</v>
      </c>
      <c r="AE491" s="1988"/>
      <c r="AF491" s="1988"/>
      <c r="AG491" s="1988"/>
      <c r="AH491" s="1988"/>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1988" t="s">
        <v>626</v>
      </c>
      <c r="U492" s="1988"/>
      <c r="V492" s="1988"/>
      <c r="W492" s="1988"/>
      <c r="X492" s="1988"/>
      <c r="Y492" s="1988" t="s">
        <v>626</v>
      </c>
      <c r="Z492" s="1988"/>
      <c r="AA492" s="1988"/>
      <c r="AB492" s="1988"/>
      <c r="AC492" s="1988"/>
      <c r="AD492" s="1988" t="s">
        <v>626</v>
      </c>
      <c r="AE492" s="1988"/>
      <c r="AF492" s="1988"/>
      <c r="AG492" s="1988"/>
      <c r="AH492" s="1988"/>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1988" t="s">
        <v>626</v>
      </c>
      <c r="U493" s="1988"/>
      <c r="V493" s="1988"/>
      <c r="W493" s="1988"/>
      <c r="X493" s="1988"/>
      <c r="Y493" s="1988" t="s">
        <v>626</v>
      </c>
      <c r="Z493" s="1988"/>
      <c r="AA493" s="1988"/>
      <c r="AB493" s="1988"/>
      <c r="AC493" s="1988"/>
      <c r="AD493" s="1988" t="s">
        <v>626</v>
      </c>
      <c r="AE493" s="1988"/>
      <c r="AF493" s="1988"/>
      <c r="AG493" s="1988"/>
      <c r="AH493" s="198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1988" t="s">
        <v>626</v>
      </c>
      <c r="U494" s="1988"/>
      <c r="V494" s="1988"/>
      <c r="W494" s="1988"/>
      <c r="X494" s="1988"/>
      <c r="Y494" s="1988" t="s">
        <v>626</v>
      </c>
      <c r="Z494" s="1988"/>
      <c r="AA494" s="1988"/>
      <c r="AB494" s="1988"/>
      <c r="AC494" s="1988"/>
      <c r="AD494" s="1988" t="s">
        <v>626</v>
      </c>
      <c r="AE494" s="1988"/>
      <c r="AF494" s="1988"/>
      <c r="AG494" s="1988"/>
      <c r="AH494" s="198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1089</v>
      </c>
      <c r="F495" s="80"/>
      <c r="G495" s="80"/>
      <c r="H495" s="80"/>
      <c r="I495" s="80"/>
      <c r="J495" s="80"/>
      <c r="K495" s="80"/>
      <c r="L495" s="80"/>
      <c r="M495" s="80"/>
      <c r="N495" s="80"/>
      <c r="O495" s="80"/>
      <c r="P495" s="80"/>
      <c r="Q495" s="80"/>
      <c r="R495" s="80"/>
      <c r="S495" s="80"/>
      <c r="T495" s="1988" t="s">
        <v>626</v>
      </c>
      <c r="U495" s="1988"/>
      <c r="V495" s="1988"/>
      <c r="W495" s="1988"/>
      <c r="X495" s="1988"/>
      <c r="Y495" s="1988" t="s">
        <v>626</v>
      </c>
      <c r="Z495" s="1988"/>
      <c r="AA495" s="1988"/>
      <c r="AB495" s="1988"/>
      <c r="AC495" s="1988"/>
      <c r="AD495" s="1988" t="s">
        <v>626</v>
      </c>
      <c r="AE495" s="1988"/>
      <c r="AF495" s="1988"/>
      <c r="AG495" s="1988"/>
      <c r="AH495" s="198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11" t="s">
        <v>414</v>
      </c>
      <c r="R497" s="2112"/>
      <c r="S497" s="2112"/>
      <c r="T497" s="2112"/>
      <c r="U497" s="2112"/>
      <c r="V497" s="2112"/>
      <c r="W497" s="2112"/>
      <c r="X497" s="2112"/>
      <c r="Y497" s="2112"/>
      <c r="Z497" s="2112"/>
      <c r="AA497" s="2112"/>
      <c r="AB497" s="2112"/>
      <c r="AC497" s="2112"/>
      <c r="AD497" s="2112"/>
      <c r="AE497" s="2112"/>
      <c r="AF497" s="2112"/>
      <c r="AG497" s="2112"/>
      <c r="AH497" s="2112"/>
      <c r="AI497" s="2112"/>
      <c r="AJ497" s="2112"/>
      <c r="AK497" s="2113"/>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117" t="s">
        <v>2628</v>
      </c>
      <c r="R498" s="1998"/>
      <c r="S498" s="1998"/>
      <c r="T498" s="1998"/>
      <c r="U498" s="1998"/>
      <c r="V498" s="1998"/>
      <c r="W498" s="1998"/>
      <c r="X498" s="1998"/>
      <c r="Y498" s="1998"/>
      <c r="Z498" s="1998"/>
      <c r="AA498" s="1998"/>
      <c r="AB498" s="1998"/>
      <c r="AC498" s="1998"/>
      <c r="AD498" s="1998"/>
      <c r="AE498" s="1998"/>
      <c r="AF498" s="1998"/>
      <c r="AG498" s="1998"/>
      <c r="AH498" s="1998"/>
      <c r="AI498" s="1998"/>
      <c r="AJ498" s="1998"/>
      <c r="AK498" s="2071"/>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117" t="s">
        <v>2629</v>
      </c>
      <c r="R499" s="1998"/>
      <c r="S499" s="1998"/>
      <c r="T499" s="1998"/>
      <c r="U499" s="1998"/>
      <c r="V499" s="1998"/>
      <c r="W499" s="1998"/>
      <c r="X499" s="1998"/>
      <c r="Y499" s="1998"/>
      <c r="Z499" s="1998"/>
      <c r="AA499" s="1998"/>
      <c r="AB499" s="1998"/>
      <c r="AC499" s="1998"/>
      <c r="AD499" s="1998"/>
      <c r="AE499" s="1998"/>
      <c r="AF499" s="1998"/>
      <c r="AG499" s="1998"/>
      <c r="AH499" s="1998"/>
      <c r="AI499" s="1998"/>
      <c r="AJ499" s="1998"/>
      <c r="AK499" s="2071"/>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070" t="s">
        <v>2630</v>
      </c>
      <c r="R500" s="1998"/>
      <c r="S500" s="1998"/>
      <c r="T500" s="1998"/>
      <c r="U500" s="1998"/>
      <c r="V500" s="1998"/>
      <c r="W500" s="1998"/>
      <c r="X500" s="1998"/>
      <c r="Y500" s="1998"/>
      <c r="Z500" s="1998"/>
      <c r="AA500" s="1998"/>
      <c r="AB500" s="1998"/>
      <c r="AC500" s="1998"/>
      <c r="AD500" s="1998"/>
      <c r="AE500" s="1998"/>
      <c r="AF500" s="1998"/>
      <c r="AG500" s="1998"/>
      <c r="AH500" s="1998"/>
      <c r="AI500" s="1998"/>
      <c r="AJ500" s="1998"/>
      <c r="AK500" s="2071"/>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154" t="s">
        <v>418</v>
      </c>
      <c r="C501" s="2155"/>
      <c r="D501" s="2155"/>
      <c r="E501" s="2155"/>
      <c r="F501" s="2155"/>
      <c r="G501" s="2155"/>
      <c r="H501" s="2155"/>
      <c r="I501" s="2155"/>
      <c r="J501" s="2155"/>
      <c r="K501" s="2155"/>
      <c r="L501" s="2155"/>
      <c r="M501" s="2155"/>
      <c r="N501" s="2155"/>
      <c r="O501" s="2155"/>
      <c r="P501" s="2156"/>
      <c r="Q501" s="2130" t="s">
        <v>706</v>
      </c>
      <c r="R501" s="2131"/>
      <c r="S501" s="2367" t="s">
        <v>171</v>
      </c>
      <c r="T501" s="2368"/>
      <c r="U501" s="2368"/>
      <c r="V501" s="2368"/>
      <c r="W501" s="2368"/>
      <c r="X501" s="2368"/>
      <c r="Y501" s="2368"/>
      <c r="Z501" s="2368"/>
      <c r="AA501" s="2368"/>
      <c r="AB501" s="2368"/>
      <c r="AC501" s="2368"/>
      <c r="AD501" s="2368"/>
      <c r="AE501" s="2368"/>
      <c r="AF501" s="2368"/>
      <c r="AG501" s="2368"/>
      <c r="AH501" s="2368"/>
      <c r="AI501" s="2368"/>
      <c r="AJ501" s="2368"/>
      <c r="AK501" s="2369"/>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 customHeight="1">
      <c r="B502" s="2157"/>
      <c r="C502" s="2158"/>
      <c r="D502" s="2158"/>
      <c r="E502" s="2158"/>
      <c r="F502" s="2158"/>
      <c r="G502" s="2158"/>
      <c r="H502" s="2158"/>
      <c r="I502" s="2158"/>
      <c r="J502" s="2158"/>
      <c r="K502" s="2158"/>
      <c r="L502" s="2158"/>
      <c r="M502" s="2158"/>
      <c r="N502" s="2158"/>
      <c r="O502" s="2158"/>
      <c r="P502" s="2159"/>
      <c r="Q502" s="2132"/>
      <c r="R502" s="2133"/>
      <c r="S502" s="2370"/>
      <c r="T502" s="2371"/>
      <c r="U502" s="2371"/>
      <c r="V502" s="2371"/>
      <c r="W502" s="2371"/>
      <c r="X502" s="2371"/>
      <c r="Y502" s="2371"/>
      <c r="Z502" s="2371"/>
      <c r="AA502" s="2371"/>
      <c r="AB502" s="2371"/>
      <c r="AC502" s="2371"/>
      <c r="AD502" s="2371"/>
      <c r="AE502" s="2371"/>
      <c r="AF502" s="2371"/>
      <c r="AG502" s="2371"/>
      <c r="AH502" s="2371"/>
      <c r="AI502" s="2371"/>
      <c r="AJ502" s="2371"/>
      <c r="AK502" s="2372"/>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7" customFormat="1" ht="12.6" customHeight="1">
      <c r="B503" s="1472" t="s">
        <v>1977</v>
      </c>
      <c r="C503" s="1440"/>
      <c r="D503" s="1440"/>
      <c r="E503" s="1440"/>
      <c r="F503" s="1440"/>
      <c r="G503" s="1440"/>
      <c r="H503" s="1440"/>
      <c r="I503" s="1440"/>
      <c r="J503" s="1440"/>
      <c r="K503" s="1440"/>
      <c r="L503" s="1440"/>
      <c r="M503" s="1440"/>
      <c r="N503" s="1440"/>
      <c r="O503" s="1440"/>
      <c r="P503" s="1440"/>
      <c r="Q503" s="2036" t="s">
        <v>706</v>
      </c>
      <c r="R503" s="2037"/>
      <c r="S503" s="2037"/>
      <c r="T503" s="2037"/>
      <c r="U503" s="2037"/>
      <c r="V503" s="2037"/>
      <c r="W503" s="2037"/>
      <c r="X503" s="2037"/>
      <c r="Y503" s="2037"/>
      <c r="Z503" s="2037"/>
      <c r="AA503" s="2037"/>
      <c r="AB503" s="2037"/>
      <c r="AC503" s="2037"/>
      <c r="AD503" s="2037"/>
      <c r="AE503" s="2037"/>
      <c r="AF503" s="2037"/>
      <c r="AG503" s="2037"/>
      <c r="AH503" s="2037"/>
      <c r="AI503" s="2037"/>
      <c r="AJ503" s="2037"/>
      <c r="AK503" s="2038"/>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 customHeight="1">
      <c r="B504" s="76" t="s">
        <v>419</v>
      </c>
      <c r="C504" s="77"/>
      <c r="D504" s="77"/>
      <c r="E504" s="77"/>
      <c r="F504" s="77"/>
      <c r="G504" s="77"/>
      <c r="H504" s="77"/>
      <c r="I504" s="77"/>
      <c r="J504" s="77"/>
      <c r="K504" s="77"/>
      <c r="L504" s="77"/>
      <c r="M504" s="77"/>
      <c r="N504" s="77"/>
      <c r="O504" s="77"/>
      <c r="P504" s="77"/>
      <c r="Q504" s="2117" t="s">
        <v>2634</v>
      </c>
      <c r="R504" s="1998"/>
      <c r="S504" s="1998"/>
      <c r="T504" s="1998"/>
      <c r="U504" s="1998"/>
      <c r="V504" s="1998"/>
      <c r="W504" s="1998"/>
      <c r="X504" s="1998"/>
      <c r="Y504" s="1998"/>
      <c r="Z504" s="1998"/>
      <c r="AA504" s="1998"/>
      <c r="AB504" s="1998"/>
      <c r="AC504" s="1998"/>
      <c r="AD504" s="1998"/>
      <c r="AE504" s="1998"/>
      <c r="AF504" s="1998"/>
      <c r="AG504" s="1998"/>
      <c r="AH504" s="1998"/>
      <c r="AI504" s="1998"/>
      <c r="AJ504" s="1998"/>
      <c r="AK504" s="2071"/>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070">
        <v>0.25</v>
      </c>
      <c r="R505" s="1998"/>
      <c r="S505" s="1998"/>
      <c r="T505" s="1998"/>
      <c r="U505" s="1998"/>
      <c r="V505" s="1998"/>
      <c r="W505" s="1998"/>
      <c r="X505" s="1998"/>
      <c r="Y505" s="1998"/>
      <c r="Z505" s="1998"/>
      <c r="AA505" s="1998"/>
      <c r="AB505" s="1998"/>
      <c r="AC505" s="1998"/>
      <c r="AD505" s="1998"/>
      <c r="AE505" s="1998"/>
      <c r="AF505" s="1998"/>
      <c r="AG505" s="1998"/>
      <c r="AH505" s="1998"/>
      <c r="AI505" s="1998"/>
      <c r="AJ505" s="1998"/>
      <c r="AK505" s="2071"/>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1974</v>
      </c>
      <c r="C506" s="77"/>
      <c r="D506" s="77"/>
      <c r="E506" s="77"/>
      <c r="F506" s="77"/>
      <c r="G506" s="77"/>
      <c r="H506" s="77"/>
      <c r="I506" s="77"/>
      <c r="J506" s="77"/>
      <c r="K506" s="77"/>
      <c r="L506" s="77"/>
      <c r="M506" s="77"/>
      <c r="N506" s="77"/>
      <c r="O506" s="77"/>
      <c r="P506" s="77"/>
      <c r="Q506" s="2070">
        <v>37</v>
      </c>
      <c r="R506" s="1998"/>
      <c r="S506" s="1998"/>
      <c r="T506" s="1998"/>
      <c r="U506" s="1998"/>
      <c r="V506" s="1998"/>
      <c r="W506" s="1998"/>
      <c r="X506" s="1998"/>
      <c r="Y506" s="1998"/>
      <c r="Z506" s="1998"/>
      <c r="AA506" s="1998"/>
      <c r="AB506" s="1998"/>
      <c r="AC506" s="1998"/>
      <c r="AD506" s="1998"/>
      <c r="AE506" s="1998"/>
      <c r="AF506" s="1998"/>
      <c r="AG506" s="1998"/>
      <c r="AH506" s="1998"/>
      <c r="AI506" s="1998"/>
      <c r="AJ506" s="1998"/>
      <c r="AK506" s="2071"/>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7" customFormat="1" ht="12.75">
      <c r="B507" s="185" t="s">
        <v>1975</v>
      </c>
      <c r="C507" s="77"/>
      <c r="D507" s="77"/>
      <c r="E507" s="77"/>
      <c r="F507" s="77"/>
      <c r="G507" s="77"/>
      <c r="H507" s="77"/>
      <c r="I507" s="77"/>
      <c r="J507" s="77"/>
      <c r="K507" s="77"/>
      <c r="L507" s="77"/>
      <c r="M507" s="2091"/>
      <c r="N507" s="2092"/>
      <c r="O507" s="2092"/>
      <c r="P507" s="2093"/>
      <c r="Q507" s="1470" t="s">
        <v>1976</v>
      </c>
      <c r="R507" s="1471"/>
      <c r="S507" s="1471"/>
      <c r="T507" s="1471"/>
      <c r="U507" s="1471"/>
      <c r="V507" s="1471"/>
      <c r="W507" s="1471"/>
      <c r="X507" s="1471"/>
      <c r="Y507" s="1471"/>
      <c r="Z507" s="1471"/>
      <c r="AA507" s="1471"/>
      <c r="AB507" s="1471"/>
      <c r="AC507" s="1471"/>
      <c r="AD507" s="1471"/>
      <c r="AE507" s="1471"/>
      <c r="AF507" s="1471"/>
      <c r="AG507" s="1471"/>
      <c r="AH507" s="2091">
        <v>37</v>
      </c>
      <c r="AI507" s="2092"/>
      <c r="AJ507" s="2092"/>
      <c r="AK507" s="2093"/>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4"/>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9"/>
      <c r="AN508" s="679"/>
      <c r="AO508" s="679"/>
      <c r="AP508" s="679"/>
      <c r="AQ508" s="679"/>
      <c r="AR508" s="679"/>
      <c r="AS508" s="679"/>
      <c r="AT508" s="679"/>
      <c r="AU508" s="679"/>
      <c r="AV508" s="679"/>
      <c r="AW508" s="679"/>
      <c r="AX508" s="679"/>
      <c r="AY508" s="679"/>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9"/>
      <c r="AN509" s="679"/>
      <c r="AO509" s="679"/>
      <c r="AP509" s="679"/>
      <c r="AQ509" s="679"/>
      <c r="AR509" s="679"/>
      <c r="AS509" s="679"/>
      <c r="AT509" s="679"/>
      <c r="AU509" s="679"/>
      <c r="AV509" s="679"/>
      <c r="AW509" s="679"/>
      <c r="AX509" s="679"/>
      <c r="AY509" s="679"/>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09"/>
      <c r="C510" s="918"/>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9"/>
      <c r="AN510" s="679"/>
      <c r="AO510" s="679"/>
      <c r="AP510" s="679"/>
      <c r="AQ510" s="679"/>
      <c r="AR510" s="679"/>
      <c r="AS510" s="679"/>
      <c r="AT510" s="679"/>
      <c r="AU510" s="679"/>
      <c r="AV510" s="679"/>
      <c r="AW510" s="679"/>
      <c r="AX510" s="679"/>
      <c r="AY510" s="679"/>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11" t="s">
        <v>422</v>
      </c>
      <c r="AD511" s="2112"/>
      <c r="AE511" s="2112"/>
      <c r="AF511" s="2112"/>
      <c r="AG511" s="2112"/>
      <c r="AH511" s="2112"/>
      <c r="AI511" s="2112"/>
      <c r="AJ511" s="2112"/>
      <c r="AK511" s="2113"/>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067" t="s">
        <v>423</v>
      </c>
      <c r="AD512" s="2068"/>
      <c r="AE512" s="2068"/>
      <c r="AF512" s="2068"/>
      <c r="AG512" s="82" t="s">
        <v>424</v>
      </c>
      <c r="AH512" s="2068" t="s">
        <v>425</v>
      </c>
      <c r="AI512" s="2068"/>
      <c r="AJ512" s="2068"/>
      <c r="AK512" s="2069"/>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1981" t="s">
        <v>426</v>
      </c>
      <c r="C513" s="1982"/>
      <c r="D513" s="1982"/>
      <c r="E513" s="1982"/>
      <c r="F513" s="1982"/>
      <c r="G513" s="1982"/>
      <c r="H513" s="1983"/>
      <c r="I513" s="72" t="s">
        <v>427</v>
      </c>
      <c r="J513" s="72"/>
      <c r="K513" s="72"/>
      <c r="L513" s="72"/>
      <c r="M513" s="72"/>
      <c r="N513" s="72"/>
      <c r="O513" s="72"/>
      <c r="P513" s="72"/>
      <c r="Q513" s="72"/>
      <c r="R513" s="72"/>
      <c r="S513" s="72"/>
      <c r="T513" s="72"/>
      <c r="U513" s="72"/>
      <c r="V513" s="72"/>
      <c r="W513" s="72"/>
      <c r="X513" s="25"/>
      <c r="Y513" s="25"/>
      <c r="AC513" s="2122" t="s">
        <v>626</v>
      </c>
      <c r="AD513" s="2020"/>
      <c r="AE513" s="2020"/>
      <c r="AF513" s="2020"/>
      <c r="AG513" s="75" t="s">
        <v>424</v>
      </c>
      <c r="AH513" s="2017">
        <v>0</v>
      </c>
      <c r="AI513" s="2017"/>
      <c r="AJ513" s="2017"/>
      <c r="AK513" s="2106"/>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1984"/>
      <c r="C514" s="1985"/>
      <c r="D514" s="1985"/>
      <c r="E514" s="1985"/>
      <c r="F514" s="1985"/>
      <c r="G514" s="1985"/>
      <c r="H514" s="1986"/>
      <c r="I514" s="80" t="s">
        <v>428</v>
      </c>
      <c r="J514" s="80"/>
      <c r="K514" s="80"/>
      <c r="L514" s="80"/>
      <c r="M514" s="80"/>
      <c r="N514" s="80"/>
      <c r="O514" s="80"/>
      <c r="P514" s="80"/>
      <c r="Q514" s="80"/>
      <c r="R514" s="80"/>
      <c r="S514" s="80"/>
      <c r="T514" s="80"/>
      <c r="U514" s="80"/>
      <c r="V514" s="80"/>
      <c r="W514" s="80"/>
      <c r="X514" s="80"/>
      <c r="Y514" s="80"/>
      <c r="Z514" s="80"/>
      <c r="AA514" s="80"/>
      <c r="AB514" s="80"/>
      <c r="AC514" s="2122">
        <v>11</v>
      </c>
      <c r="AD514" s="2020"/>
      <c r="AE514" s="2020"/>
      <c r="AF514" s="2020"/>
      <c r="AG514" s="65" t="s">
        <v>424</v>
      </c>
      <c r="AH514" s="2017">
        <v>2022</v>
      </c>
      <c r="AI514" s="2017"/>
      <c r="AJ514" s="2017"/>
      <c r="AK514" s="2106"/>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1981" t="s">
        <v>429</v>
      </c>
      <c r="C515" s="1982"/>
      <c r="D515" s="1982"/>
      <c r="E515" s="1982"/>
      <c r="F515" s="1982"/>
      <c r="G515" s="1982"/>
      <c r="H515" s="1983"/>
      <c r="I515" s="72" t="s">
        <v>430</v>
      </c>
      <c r="J515" s="72"/>
      <c r="K515" s="72"/>
      <c r="L515" s="72"/>
      <c r="M515" s="72"/>
      <c r="N515" s="72"/>
      <c r="O515" s="72"/>
      <c r="P515" s="72"/>
      <c r="Q515" s="72"/>
      <c r="R515" s="72"/>
      <c r="S515" s="72"/>
      <c r="T515" s="72"/>
      <c r="U515" s="72"/>
      <c r="V515" s="72"/>
      <c r="W515" s="72"/>
      <c r="X515" s="25"/>
      <c r="Y515" s="25"/>
      <c r="AC515" s="2122" t="s">
        <v>626</v>
      </c>
      <c r="AD515" s="2020"/>
      <c r="AE515" s="2020"/>
      <c r="AF515" s="2020"/>
      <c r="AG515" s="75" t="s">
        <v>424</v>
      </c>
      <c r="AH515" s="2017"/>
      <c r="AI515" s="2017"/>
      <c r="AJ515" s="2017"/>
      <c r="AK515" s="2106"/>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1984"/>
      <c r="C516" s="1985"/>
      <c r="D516" s="1985"/>
      <c r="E516" s="1985"/>
      <c r="F516" s="1985"/>
      <c r="G516" s="1985"/>
      <c r="H516" s="1986"/>
      <c r="I516" s="25" t="s">
        <v>431</v>
      </c>
      <c r="J516" s="25"/>
      <c r="K516" s="25"/>
      <c r="L516" s="25"/>
      <c r="M516" s="25"/>
      <c r="N516" s="25"/>
      <c r="O516" s="25"/>
      <c r="P516" s="25"/>
      <c r="Q516" s="25"/>
      <c r="R516" s="25"/>
      <c r="S516" s="25"/>
      <c r="T516" s="25"/>
      <c r="U516" s="25"/>
      <c r="V516" s="25"/>
      <c r="W516" s="25"/>
      <c r="X516" s="25"/>
      <c r="Y516" s="25"/>
      <c r="AC516" s="2122" t="s">
        <v>626</v>
      </c>
      <c r="AD516" s="2020"/>
      <c r="AE516" s="2020"/>
      <c r="AF516" s="2020"/>
      <c r="AG516" s="75" t="s">
        <v>424</v>
      </c>
      <c r="AH516" s="2017"/>
      <c r="AI516" s="2017"/>
      <c r="AJ516" s="2017"/>
      <c r="AK516" s="2106"/>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1984"/>
      <c r="C517" s="1985"/>
      <c r="D517" s="1985"/>
      <c r="E517" s="1985"/>
      <c r="F517" s="1985"/>
      <c r="G517" s="1985"/>
      <c r="H517" s="1986"/>
      <c r="I517" s="25" t="s">
        <v>432</v>
      </c>
      <c r="J517" s="25"/>
      <c r="K517" s="25"/>
      <c r="L517" s="25"/>
      <c r="M517" s="25"/>
      <c r="N517" s="25"/>
      <c r="O517" s="25"/>
      <c r="P517" s="25"/>
      <c r="Q517" s="25"/>
      <c r="R517" s="25"/>
      <c r="S517" s="25"/>
      <c r="T517" s="25"/>
      <c r="U517" s="25"/>
      <c r="V517" s="25"/>
      <c r="W517" s="25"/>
      <c r="X517" s="25"/>
      <c r="Y517" s="25"/>
      <c r="AC517" s="2122" t="s">
        <v>626</v>
      </c>
      <c r="AD517" s="2020"/>
      <c r="AE517" s="2020"/>
      <c r="AF517" s="2020"/>
      <c r="AG517" s="75" t="s">
        <v>424</v>
      </c>
      <c r="AH517" s="2017"/>
      <c r="AI517" s="2017"/>
      <c r="AJ517" s="2017"/>
      <c r="AK517" s="2106"/>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7" customFormat="1" ht="12.75" customHeight="1">
      <c r="B518" s="1984"/>
      <c r="C518" s="1985"/>
      <c r="D518" s="1985"/>
      <c r="E518" s="1985"/>
      <c r="F518" s="1985"/>
      <c r="G518" s="1985"/>
      <c r="H518" s="1986"/>
      <c r="I518" s="25" t="s">
        <v>433</v>
      </c>
      <c r="J518" s="25"/>
      <c r="K518" s="25"/>
      <c r="L518" s="25"/>
      <c r="M518" s="25"/>
      <c r="N518" s="25"/>
      <c r="O518" s="25"/>
      <c r="P518" s="25"/>
      <c r="Q518" s="25"/>
      <c r="R518" s="25"/>
      <c r="S518" s="25"/>
      <c r="T518" s="25"/>
      <c r="U518" s="25"/>
      <c r="V518" s="25"/>
      <c r="W518" s="25"/>
      <c r="X518" s="25"/>
      <c r="Y518" s="25"/>
      <c r="AC518" s="2122" t="s">
        <v>626</v>
      </c>
      <c r="AD518" s="2020"/>
      <c r="AE518" s="2020"/>
      <c r="AF518" s="2020"/>
      <c r="AG518" s="75" t="s">
        <v>424</v>
      </c>
      <c r="AH518" s="2017"/>
      <c r="AI518" s="2017"/>
      <c r="AJ518" s="2017"/>
      <c r="AK518" s="2106"/>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1984"/>
      <c r="C519" s="1985"/>
      <c r="D519" s="1985"/>
      <c r="E519" s="1985"/>
      <c r="F519" s="1985"/>
      <c r="G519" s="1985"/>
      <c r="H519" s="1986"/>
      <c r="I519" s="177" t="s">
        <v>434</v>
      </c>
      <c r="J519" s="25"/>
      <c r="K519" s="25"/>
      <c r="L519" s="25"/>
      <c r="M519" s="25"/>
      <c r="N519" s="25"/>
      <c r="O519" s="25"/>
      <c r="P519" s="25"/>
      <c r="Q519" s="25"/>
      <c r="R519" s="25"/>
      <c r="S519" s="25"/>
      <c r="T519" s="25"/>
      <c r="U519" s="25"/>
      <c r="V519" s="25"/>
      <c r="W519" s="25"/>
      <c r="X519" s="25"/>
      <c r="Y519" s="25"/>
      <c r="AC519" s="2003">
        <v>10</v>
      </c>
      <c r="AD519" s="2004"/>
      <c r="AE519" s="2004"/>
      <c r="AF519" s="2004"/>
      <c r="AG519" s="75" t="s">
        <v>424</v>
      </c>
      <c r="AH519" s="2017">
        <v>2022</v>
      </c>
      <c r="AI519" s="2017"/>
      <c r="AJ519" s="2017"/>
      <c r="AK519" s="2106"/>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1984"/>
      <c r="C520" s="1985"/>
      <c r="D520" s="1985"/>
      <c r="E520" s="1985"/>
      <c r="F520" s="1985"/>
      <c r="G520" s="1985"/>
      <c r="H520" s="1986"/>
      <c r="I520" s="1473" t="s">
        <v>175</v>
      </c>
      <c r="J520" s="80"/>
      <c r="K520" s="80"/>
      <c r="L520" s="2064" t="s">
        <v>343</v>
      </c>
      <c r="M520" s="2060"/>
      <c r="N520" s="2060"/>
      <c r="O520" s="2060"/>
      <c r="P520" s="2060"/>
      <c r="Q520" s="2060"/>
      <c r="R520" s="2060"/>
      <c r="S520" s="2060"/>
      <c r="T520" s="2060"/>
      <c r="U520" s="2060"/>
      <c r="V520" s="2060"/>
      <c r="W520" s="2060"/>
      <c r="X520" s="2060"/>
      <c r="Y520" s="2060"/>
      <c r="Z520" s="2060"/>
      <c r="AA520" s="2060"/>
      <c r="AB520" s="2121"/>
      <c r="AC520" s="2122" t="s">
        <v>626</v>
      </c>
      <c r="AD520" s="2020"/>
      <c r="AE520" s="2020"/>
      <c r="AF520" s="2020"/>
      <c r="AG520" s="1444" t="s">
        <v>424</v>
      </c>
      <c r="AH520" s="2017"/>
      <c r="AI520" s="2017"/>
      <c r="AJ520" s="2017"/>
      <c r="AK520" s="2106"/>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7" customFormat="1" ht="18" customHeight="1">
      <c r="B521" s="1435"/>
      <c r="C521" s="1436"/>
      <c r="D521" s="1436"/>
      <c r="E521" s="1436"/>
      <c r="F521" s="1436"/>
      <c r="G521" s="1436"/>
      <c r="H521" s="1437"/>
      <c r="I521" s="240" t="s">
        <v>1981</v>
      </c>
      <c r="J521" s="25"/>
      <c r="K521" s="25"/>
      <c r="L521" s="25"/>
      <c r="M521" s="25"/>
      <c r="N521" s="25"/>
      <c r="O521" s="25"/>
      <c r="P521" s="25"/>
      <c r="Q521" s="25"/>
      <c r="R521" s="25"/>
      <c r="S521" s="25"/>
      <c r="T521" s="25"/>
      <c r="U521" s="25"/>
      <c r="V521" s="25"/>
      <c r="W521" s="25"/>
      <c r="X521" s="25"/>
      <c r="Y521" s="25"/>
      <c r="AC521" s="2012" t="s">
        <v>706</v>
      </c>
      <c r="AD521" s="2012"/>
      <c r="AE521" s="2012"/>
      <c r="AF521" s="2012"/>
      <c r="AG521" s="1685"/>
      <c r="AH521" s="2001"/>
      <c r="AI521" s="2001"/>
      <c r="AJ521" s="2001"/>
      <c r="AK521" s="2002"/>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7" customFormat="1" ht="12.75">
      <c r="B522" s="1435"/>
      <c r="C522" s="1436"/>
      <c r="D522" s="1436"/>
      <c r="E522" s="1436"/>
      <c r="F522" s="1436"/>
      <c r="G522" s="1436"/>
      <c r="H522" s="1437"/>
      <c r="I522" s="685" t="s">
        <v>1978</v>
      </c>
      <c r="J522" s="25"/>
      <c r="K522" s="25"/>
      <c r="L522" s="25"/>
      <c r="M522" s="25"/>
      <c r="N522" s="25"/>
      <c r="O522" s="25"/>
      <c r="P522" s="25"/>
      <c r="Q522" s="25"/>
      <c r="R522" s="25"/>
      <c r="S522" s="25"/>
      <c r="T522" s="25"/>
      <c r="U522" s="25"/>
      <c r="V522" s="25"/>
      <c r="W522" s="25"/>
      <c r="X522" s="25"/>
      <c r="Y522" s="25"/>
      <c r="AC522" s="2003"/>
      <c r="AD522" s="2004"/>
      <c r="AE522" s="2004"/>
      <c r="AF522" s="2005"/>
      <c r="AG522" s="1685"/>
      <c r="AH522" s="2001"/>
      <c r="AI522" s="2001"/>
      <c r="AJ522" s="2001"/>
      <c r="AK522" s="2002"/>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7" customFormat="1" ht="12.75">
      <c r="B523" s="1435"/>
      <c r="C523" s="1436"/>
      <c r="D523" s="1436"/>
      <c r="E523" s="1436"/>
      <c r="F523" s="1436"/>
      <c r="G523" s="1436"/>
      <c r="H523" s="1437"/>
      <c r="I523" s="685" t="s">
        <v>1979</v>
      </c>
      <c r="J523" s="25"/>
      <c r="K523" s="25"/>
      <c r="L523" s="25"/>
      <c r="M523" s="25"/>
      <c r="N523" s="25"/>
      <c r="O523" s="25"/>
      <c r="P523" s="25"/>
      <c r="Q523" s="25"/>
      <c r="R523" s="25"/>
      <c r="S523" s="25"/>
      <c r="T523" s="25"/>
      <c r="U523" s="25"/>
      <c r="V523" s="25"/>
      <c r="W523" s="25"/>
      <c r="X523" s="25"/>
      <c r="Y523" s="25"/>
      <c r="AC523" s="1462"/>
      <c r="AD523" s="1463"/>
      <c r="AE523" s="1463"/>
      <c r="AF523" s="1464"/>
      <c r="AG523" s="20"/>
      <c r="AH523" s="1682"/>
      <c r="AI523" s="1682"/>
      <c r="AJ523" s="1682"/>
      <c r="AK523" s="1683"/>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7" customFormat="1" ht="12.75">
      <c r="B524" s="1435"/>
      <c r="C524" s="1436"/>
      <c r="D524" s="1436"/>
      <c r="E524" s="1436"/>
      <c r="F524" s="1436"/>
      <c r="G524" s="1436"/>
      <c r="H524" s="1437"/>
      <c r="I524" s="1474" t="s">
        <v>1980</v>
      </c>
      <c r="J524" s="80"/>
      <c r="K524" s="80"/>
      <c r="L524" s="80"/>
      <c r="M524" s="80"/>
      <c r="N524" s="80"/>
      <c r="O524" s="80"/>
      <c r="P524" s="80"/>
      <c r="Q524" s="80"/>
      <c r="R524" s="80"/>
      <c r="S524" s="80"/>
      <c r="T524" s="80"/>
      <c r="U524" s="80"/>
      <c r="V524" s="80"/>
      <c r="W524" s="80"/>
      <c r="X524" s="80"/>
      <c r="Y524" s="80"/>
      <c r="Z524" s="80"/>
      <c r="AA524" s="80"/>
      <c r="AB524" s="80"/>
      <c r="AC524" s="2006">
        <v>0</v>
      </c>
      <c r="AD524" s="2007"/>
      <c r="AE524" s="2007"/>
      <c r="AF524" s="2008"/>
      <c r="AG524" s="1686"/>
      <c r="AH524" s="2009"/>
      <c r="AI524" s="2009"/>
      <c r="AJ524" s="2009"/>
      <c r="AK524" s="2010"/>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7" customFormat="1" ht="12.75">
      <c r="B525" s="1435"/>
      <c r="C525" s="1436"/>
      <c r="D525" s="1436"/>
      <c r="E525" s="1436"/>
      <c r="F525" s="1436"/>
      <c r="G525" s="1436"/>
      <c r="H525" s="1437"/>
      <c r="I525" s="177"/>
      <c r="J525" s="679"/>
      <c r="K525" s="679"/>
      <c r="L525" s="14"/>
      <c r="M525" s="14"/>
      <c r="N525" s="14"/>
      <c r="O525" s="14"/>
      <c r="P525" s="14"/>
      <c r="Q525" s="14"/>
      <c r="R525" s="14"/>
      <c r="S525" s="14"/>
      <c r="T525" s="14"/>
      <c r="U525" s="14"/>
      <c r="V525" s="14"/>
      <c r="W525" s="14"/>
      <c r="X525" s="1684"/>
      <c r="Y525" s="1684"/>
      <c r="Z525" s="1684"/>
      <c r="AA525" s="1684"/>
      <c r="AB525" s="1706"/>
      <c r="AC525" s="2114" t="s">
        <v>423</v>
      </c>
      <c r="AD525" s="2115"/>
      <c r="AE525" s="2115"/>
      <c r="AF525" s="2115"/>
      <c r="AG525" s="1686" t="s">
        <v>424</v>
      </c>
      <c r="AH525" s="2115" t="s">
        <v>425</v>
      </c>
      <c r="AI525" s="2115"/>
      <c r="AJ525" s="2115"/>
      <c r="AK525" s="2116"/>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1981" t="s">
        <v>435</v>
      </c>
      <c r="C526" s="1982"/>
      <c r="D526" s="1982"/>
      <c r="E526" s="1982"/>
      <c r="F526" s="1982"/>
      <c r="G526" s="1982"/>
      <c r="H526" s="1983"/>
      <c r="I526" s="72" t="s">
        <v>436</v>
      </c>
      <c r="J526" s="72"/>
      <c r="K526" s="72"/>
      <c r="L526" s="72"/>
      <c r="M526" s="72"/>
      <c r="N526" s="72"/>
      <c r="O526" s="72"/>
      <c r="P526" s="72"/>
      <c r="Q526" s="72"/>
      <c r="R526" s="72"/>
      <c r="S526" s="72"/>
      <c r="T526" s="72"/>
      <c r="U526" s="72"/>
      <c r="V526" s="72"/>
      <c r="W526" s="72"/>
      <c r="X526" s="25"/>
      <c r="Y526" s="25"/>
      <c r="AC526" s="2122">
        <v>12</v>
      </c>
      <c r="AD526" s="2020"/>
      <c r="AE526" s="2020"/>
      <c r="AF526" s="2020"/>
      <c r="AG526" s="75" t="s">
        <v>424</v>
      </c>
      <c r="AH526" s="2017">
        <v>2021</v>
      </c>
      <c r="AI526" s="2017"/>
      <c r="AJ526" s="2017"/>
      <c r="AK526" s="2106"/>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1984"/>
      <c r="C527" s="1985"/>
      <c r="D527" s="1985"/>
      <c r="E527" s="1985"/>
      <c r="F527" s="1985"/>
      <c r="G527" s="1985"/>
      <c r="H527" s="1986"/>
      <c r="I527" s="25" t="s">
        <v>437</v>
      </c>
      <c r="J527" s="25"/>
      <c r="K527" s="25"/>
      <c r="L527" s="25"/>
      <c r="M527" s="25"/>
      <c r="N527" s="25"/>
      <c r="O527" s="25"/>
      <c r="P527" s="25"/>
      <c r="Q527" s="25"/>
      <c r="R527" s="25"/>
      <c r="S527" s="25"/>
      <c r="T527" s="25"/>
      <c r="U527" s="25"/>
      <c r="V527" s="25"/>
      <c r="W527" s="25"/>
      <c r="X527" s="25"/>
      <c r="Y527" s="25"/>
      <c r="AC527" s="2122">
        <v>12</v>
      </c>
      <c r="AD527" s="2020"/>
      <c r="AE527" s="2020"/>
      <c r="AF527" s="2020"/>
      <c r="AG527" s="75" t="s">
        <v>424</v>
      </c>
      <c r="AH527" s="2017">
        <v>2021</v>
      </c>
      <c r="AI527" s="2017"/>
      <c r="AJ527" s="2017"/>
      <c r="AK527" s="2106"/>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1984"/>
      <c r="C528" s="1985"/>
      <c r="D528" s="1985"/>
      <c r="E528" s="1985"/>
      <c r="F528" s="1985"/>
      <c r="G528" s="1985"/>
      <c r="H528" s="1986"/>
      <c r="I528" s="80" t="s">
        <v>438</v>
      </c>
      <c r="J528" s="80"/>
      <c r="K528" s="80"/>
      <c r="L528" s="80"/>
      <c r="M528" s="80"/>
      <c r="N528" s="80"/>
      <c r="O528" s="80"/>
      <c r="P528" s="80"/>
      <c r="Q528" s="80"/>
      <c r="R528" s="80"/>
      <c r="S528" s="80"/>
      <c r="T528" s="80"/>
      <c r="U528" s="80"/>
      <c r="V528" s="80"/>
      <c r="W528" s="80"/>
      <c r="X528" s="80"/>
      <c r="Y528" s="80"/>
      <c r="Z528" s="80"/>
      <c r="AA528" s="80"/>
      <c r="AB528" s="80"/>
      <c r="AC528" s="2122">
        <v>11</v>
      </c>
      <c r="AD528" s="2020"/>
      <c r="AE528" s="2020"/>
      <c r="AF528" s="2020"/>
      <c r="AG528" s="65" t="s">
        <v>424</v>
      </c>
      <c r="AH528" s="2017">
        <v>2022</v>
      </c>
      <c r="AI528" s="2017"/>
      <c r="AJ528" s="2017"/>
      <c r="AK528" s="2106"/>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1981" t="s">
        <v>439</v>
      </c>
      <c r="C529" s="1982"/>
      <c r="D529" s="1982"/>
      <c r="E529" s="1982"/>
      <c r="F529" s="1982"/>
      <c r="G529" s="1982"/>
      <c r="H529" s="1983"/>
      <c r="I529" s="72" t="s">
        <v>436</v>
      </c>
      <c r="J529" s="72"/>
      <c r="K529" s="72"/>
      <c r="L529" s="72"/>
      <c r="M529" s="72"/>
      <c r="N529" s="72"/>
      <c r="O529" s="72"/>
      <c r="P529" s="72"/>
      <c r="Q529" s="72"/>
      <c r="R529" s="72"/>
      <c r="S529" s="72"/>
      <c r="T529" s="72"/>
      <c r="U529" s="72"/>
      <c r="V529" s="72"/>
      <c r="W529" s="72"/>
      <c r="X529" s="72"/>
      <c r="Y529" s="72"/>
      <c r="Z529" s="72"/>
      <c r="AA529" s="72"/>
      <c r="AB529" s="72"/>
      <c r="AC529" s="2003">
        <v>12</v>
      </c>
      <c r="AD529" s="2004"/>
      <c r="AE529" s="2004"/>
      <c r="AF529" s="2004"/>
      <c r="AG529" s="196" t="s">
        <v>424</v>
      </c>
      <c r="AH529" s="2017">
        <v>2021</v>
      </c>
      <c r="AI529" s="2017"/>
      <c r="AJ529" s="2017"/>
      <c r="AK529" s="2106"/>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1984"/>
      <c r="C530" s="1985"/>
      <c r="D530" s="1985"/>
      <c r="E530" s="1985"/>
      <c r="F530" s="1985"/>
      <c r="G530" s="1985"/>
      <c r="H530" s="1986"/>
      <c r="I530" s="25" t="s">
        <v>437</v>
      </c>
      <c r="J530" s="25"/>
      <c r="K530" s="25"/>
      <c r="L530" s="25"/>
      <c r="M530" s="25"/>
      <c r="N530" s="25"/>
      <c r="O530" s="25"/>
      <c r="P530" s="25"/>
      <c r="Q530" s="25"/>
      <c r="R530" s="25"/>
      <c r="S530" s="25"/>
      <c r="T530" s="25"/>
      <c r="U530" s="25"/>
      <c r="V530" s="25"/>
      <c r="W530" s="25"/>
      <c r="X530" s="25"/>
      <c r="Y530" s="25"/>
      <c r="Z530" s="25"/>
      <c r="AA530" s="25"/>
      <c r="AB530" s="25"/>
      <c r="AC530" s="2122">
        <v>12</v>
      </c>
      <c r="AD530" s="2020"/>
      <c r="AE530" s="2020"/>
      <c r="AF530" s="2020"/>
      <c r="AG530" s="75" t="s">
        <v>424</v>
      </c>
      <c r="AH530" s="2017">
        <v>2021</v>
      </c>
      <c r="AI530" s="2017"/>
      <c r="AJ530" s="2017"/>
      <c r="AK530" s="2106"/>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136"/>
      <c r="C531" s="2137"/>
      <c r="D531" s="2137"/>
      <c r="E531" s="2137"/>
      <c r="F531" s="2137"/>
      <c r="G531" s="2137"/>
      <c r="H531" s="2138"/>
      <c r="I531" s="80" t="s">
        <v>438</v>
      </c>
      <c r="J531" s="80"/>
      <c r="K531" s="80"/>
      <c r="L531" s="80"/>
      <c r="M531" s="80"/>
      <c r="N531" s="80"/>
      <c r="O531" s="80"/>
      <c r="P531" s="80"/>
      <c r="Q531" s="80"/>
      <c r="R531" s="80"/>
      <c r="S531" s="80"/>
      <c r="T531" s="80"/>
      <c r="U531" s="80"/>
      <c r="V531" s="80"/>
      <c r="W531" s="80"/>
      <c r="X531" s="80"/>
      <c r="Y531" s="80"/>
      <c r="Z531" s="80"/>
      <c r="AA531" s="80"/>
      <c r="AB531" s="80"/>
      <c r="AC531" s="2122">
        <v>11</v>
      </c>
      <c r="AD531" s="2020"/>
      <c r="AE531" s="2020"/>
      <c r="AF531" s="2020"/>
      <c r="AG531" s="65" t="s">
        <v>424</v>
      </c>
      <c r="AH531" s="2017">
        <v>2022</v>
      </c>
      <c r="AI531" s="2017"/>
      <c r="AJ531" s="2017"/>
      <c r="AK531" s="2106"/>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1981" t="s">
        <v>440</v>
      </c>
      <c r="C532" s="1982"/>
      <c r="D532" s="1982"/>
      <c r="E532" s="1982"/>
      <c r="F532" s="1982"/>
      <c r="G532" s="1982"/>
      <c r="H532" s="1983"/>
      <c r="I532" s="71" t="s">
        <v>441</v>
      </c>
      <c r="J532" s="72"/>
      <c r="K532" s="72"/>
      <c r="L532" s="72"/>
      <c r="M532" s="72"/>
      <c r="N532" s="72"/>
      <c r="O532" s="1998" t="s">
        <v>343</v>
      </c>
      <c r="P532" s="1998"/>
      <c r="Q532" s="1998"/>
      <c r="R532" s="1998"/>
      <c r="S532" s="1998"/>
      <c r="T532" s="1998"/>
      <c r="U532" s="1998"/>
      <c r="V532" s="1998"/>
      <c r="W532" s="1998"/>
      <c r="X532" s="1998"/>
      <c r="Y532" s="1998"/>
      <c r="Z532" s="1998"/>
      <c r="AA532" s="1998"/>
      <c r="AB532" s="94"/>
      <c r="AC532" s="2003" t="s">
        <v>626</v>
      </c>
      <c r="AD532" s="2004"/>
      <c r="AE532" s="2004"/>
      <c r="AF532" s="2004"/>
      <c r="AG532" s="196" t="s">
        <v>424</v>
      </c>
      <c r="AH532" s="2017"/>
      <c r="AI532" s="2017"/>
      <c r="AJ532" s="2017"/>
      <c r="AK532" s="2106"/>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1984"/>
      <c r="C533" s="1985"/>
      <c r="D533" s="1985"/>
      <c r="E533" s="1985"/>
      <c r="F533" s="1985"/>
      <c r="G533" s="1985"/>
      <c r="H533" s="1986"/>
      <c r="I533" s="171" t="s">
        <v>442</v>
      </c>
      <c r="J533" s="25"/>
      <c r="K533" s="25"/>
      <c r="L533" s="25"/>
      <c r="M533" s="25"/>
      <c r="N533" s="25"/>
      <c r="O533" s="25"/>
      <c r="P533" s="25"/>
      <c r="Q533" s="25"/>
      <c r="R533" s="25"/>
      <c r="S533" s="25"/>
      <c r="T533" s="25"/>
      <c r="U533" s="25"/>
      <c r="V533" s="25"/>
      <c r="W533" s="25"/>
      <c r="X533" s="25"/>
      <c r="Y533" s="25"/>
      <c r="Z533" s="25"/>
      <c r="AA533" s="25"/>
      <c r="AB533" s="101"/>
      <c r="AC533" s="2122" t="s">
        <v>626</v>
      </c>
      <c r="AD533" s="2020"/>
      <c r="AE533" s="2020"/>
      <c r="AF533" s="2020"/>
      <c r="AG533" s="75" t="s">
        <v>424</v>
      </c>
      <c r="AH533" s="2017"/>
      <c r="AI533" s="2017"/>
      <c r="AJ533" s="2017"/>
      <c r="AK533" s="2106"/>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1984"/>
      <c r="C534" s="1985"/>
      <c r="D534" s="1985"/>
      <c r="E534" s="1985"/>
      <c r="F534" s="1985"/>
      <c r="G534" s="1985"/>
      <c r="H534" s="1986"/>
      <c r="I534" s="79" t="s">
        <v>443</v>
      </c>
      <c r="J534" s="80"/>
      <c r="K534" s="80"/>
      <c r="L534" s="80"/>
      <c r="M534" s="80"/>
      <c r="N534" s="80"/>
      <c r="O534" s="80"/>
      <c r="P534" s="80"/>
      <c r="Q534" s="80"/>
      <c r="R534" s="80"/>
      <c r="S534" s="80"/>
      <c r="T534" s="80"/>
      <c r="U534" s="80"/>
      <c r="V534" s="80"/>
      <c r="W534" s="80"/>
      <c r="X534" s="80"/>
      <c r="Y534" s="80"/>
      <c r="Z534" s="80"/>
      <c r="AA534" s="80"/>
      <c r="AB534" s="81"/>
      <c r="AC534" s="2122" t="s">
        <v>626</v>
      </c>
      <c r="AD534" s="2020"/>
      <c r="AE534" s="2020"/>
      <c r="AF534" s="2020"/>
      <c r="AG534" s="65" t="s">
        <v>424</v>
      </c>
      <c r="AH534" s="2017"/>
      <c r="AI534" s="2017"/>
      <c r="AJ534" s="2017"/>
      <c r="AK534" s="2106"/>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1984"/>
      <c r="C535" s="1985"/>
      <c r="D535" s="1985"/>
      <c r="E535" s="1985"/>
      <c r="F535" s="1985"/>
      <c r="G535" s="1985"/>
      <c r="H535" s="1986"/>
      <c r="I535" s="72" t="s">
        <v>444</v>
      </c>
      <c r="J535" s="72"/>
      <c r="K535" s="72"/>
      <c r="L535" s="72"/>
      <c r="M535" s="72"/>
      <c r="N535" s="72"/>
      <c r="O535" s="1996" t="s">
        <v>343</v>
      </c>
      <c r="P535" s="1996"/>
      <c r="Q535" s="1996"/>
      <c r="R535" s="1996"/>
      <c r="S535" s="1996"/>
      <c r="T535" s="1996"/>
      <c r="U535" s="1996"/>
      <c r="V535" s="1996"/>
      <c r="W535" s="1996"/>
      <c r="X535" s="1996"/>
      <c r="Y535" s="1996"/>
      <c r="Z535" s="1996"/>
      <c r="AA535" s="1996"/>
      <c r="AC535" s="2122" t="s">
        <v>626</v>
      </c>
      <c r="AD535" s="2020"/>
      <c r="AE535" s="2020"/>
      <c r="AF535" s="2020"/>
      <c r="AG535" s="75" t="s">
        <v>424</v>
      </c>
      <c r="AH535" s="2017"/>
      <c r="AI535" s="2017"/>
      <c r="AJ535" s="2017"/>
      <c r="AK535" s="2106"/>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1984"/>
      <c r="C536" s="1985"/>
      <c r="D536" s="1985"/>
      <c r="E536" s="1985"/>
      <c r="F536" s="1985"/>
      <c r="G536" s="1985"/>
      <c r="H536" s="1986"/>
      <c r="I536" s="25" t="s">
        <v>442</v>
      </c>
      <c r="J536" s="25"/>
      <c r="K536" s="25"/>
      <c r="L536" s="25"/>
      <c r="M536" s="25"/>
      <c r="N536" s="25"/>
      <c r="O536" s="25"/>
      <c r="P536" s="25"/>
      <c r="Q536" s="25"/>
      <c r="R536" s="25"/>
      <c r="S536" s="25"/>
      <c r="T536" s="25"/>
      <c r="U536" s="25"/>
      <c r="V536" s="25"/>
      <c r="W536" s="25"/>
      <c r="X536" s="25"/>
      <c r="Y536" s="25"/>
      <c r="AC536" s="2122" t="s">
        <v>626</v>
      </c>
      <c r="AD536" s="2020"/>
      <c r="AE536" s="2020"/>
      <c r="AF536" s="2020"/>
      <c r="AG536" s="75" t="s">
        <v>424</v>
      </c>
      <c r="AH536" s="2017"/>
      <c r="AI536" s="2017"/>
      <c r="AJ536" s="2017"/>
      <c r="AK536" s="2106"/>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1984"/>
      <c r="C537" s="1985"/>
      <c r="D537" s="1985"/>
      <c r="E537" s="1985"/>
      <c r="F537" s="1985"/>
      <c r="G537" s="1985"/>
      <c r="H537" s="1986"/>
      <c r="I537" s="80" t="s">
        <v>443</v>
      </c>
      <c r="J537" s="80"/>
      <c r="K537" s="80"/>
      <c r="L537" s="80"/>
      <c r="M537" s="80"/>
      <c r="N537" s="80"/>
      <c r="O537" s="80"/>
      <c r="P537" s="80"/>
      <c r="Q537" s="80"/>
      <c r="R537" s="80"/>
      <c r="S537" s="80"/>
      <c r="T537" s="80"/>
      <c r="U537" s="80"/>
      <c r="V537" s="80"/>
      <c r="W537" s="80"/>
      <c r="X537" s="80"/>
      <c r="Y537" s="80"/>
      <c r="Z537" s="80"/>
      <c r="AA537" s="80"/>
      <c r="AB537" s="80"/>
      <c r="AC537" s="2122" t="s">
        <v>626</v>
      </c>
      <c r="AD537" s="2020"/>
      <c r="AE537" s="2020"/>
      <c r="AF537" s="2020"/>
      <c r="AG537" s="65" t="s">
        <v>424</v>
      </c>
      <c r="AH537" s="2017"/>
      <c r="AI537" s="2017"/>
      <c r="AJ537" s="2017"/>
      <c r="AK537" s="2106"/>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1984"/>
      <c r="C538" s="1985"/>
      <c r="D538" s="1985"/>
      <c r="E538" s="1985"/>
      <c r="F538" s="1985"/>
      <c r="G538" s="1985"/>
      <c r="H538" s="1986"/>
      <c r="I538" s="72" t="s">
        <v>444</v>
      </c>
      <c r="J538" s="72"/>
      <c r="K538" s="72"/>
      <c r="L538" s="72"/>
      <c r="M538" s="72"/>
      <c r="N538" s="72"/>
      <c r="O538" s="1996" t="s">
        <v>343</v>
      </c>
      <c r="P538" s="1996"/>
      <c r="Q538" s="1996"/>
      <c r="R538" s="1996"/>
      <c r="S538" s="1996"/>
      <c r="T538" s="1996"/>
      <c r="U538" s="1996"/>
      <c r="V538" s="1996"/>
      <c r="W538" s="1996"/>
      <c r="X538" s="1996"/>
      <c r="Y538" s="1996"/>
      <c r="Z538" s="1996"/>
      <c r="AA538" s="1996"/>
      <c r="AC538" s="2122" t="s">
        <v>626</v>
      </c>
      <c r="AD538" s="2020"/>
      <c r="AE538" s="2020"/>
      <c r="AF538" s="2020"/>
      <c r="AG538" s="75" t="s">
        <v>424</v>
      </c>
      <c r="AH538" s="2017"/>
      <c r="AI538" s="2017"/>
      <c r="AJ538" s="2017"/>
      <c r="AK538" s="2106"/>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1984"/>
      <c r="C539" s="1985"/>
      <c r="D539" s="1985"/>
      <c r="E539" s="1985"/>
      <c r="F539" s="1985"/>
      <c r="G539" s="1985"/>
      <c r="H539" s="1986"/>
      <c r="I539" s="25" t="s">
        <v>442</v>
      </c>
      <c r="J539" s="25"/>
      <c r="K539" s="25"/>
      <c r="L539" s="25"/>
      <c r="M539" s="25"/>
      <c r="N539" s="25"/>
      <c r="O539" s="25"/>
      <c r="P539" s="25"/>
      <c r="Q539" s="25"/>
      <c r="R539" s="25"/>
      <c r="S539" s="25"/>
      <c r="T539" s="25"/>
      <c r="U539" s="25"/>
      <c r="V539" s="25"/>
      <c r="W539" s="25"/>
      <c r="X539" s="25"/>
      <c r="Y539" s="25"/>
      <c r="AC539" s="2122" t="s">
        <v>626</v>
      </c>
      <c r="AD539" s="2020"/>
      <c r="AE539" s="2020"/>
      <c r="AF539" s="2020"/>
      <c r="AG539" s="75" t="s">
        <v>424</v>
      </c>
      <c r="AH539" s="2017"/>
      <c r="AI539" s="2017"/>
      <c r="AJ539" s="2017"/>
      <c r="AK539" s="2106"/>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1984"/>
      <c r="C540" s="1985"/>
      <c r="D540" s="1985"/>
      <c r="E540" s="1985"/>
      <c r="F540" s="1985"/>
      <c r="G540" s="1985"/>
      <c r="H540" s="1986"/>
      <c r="I540" s="80" t="s">
        <v>443</v>
      </c>
      <c r="J540" s="80"/>
      <c r="K540" s="80"/>
      <c r="L540" s="80"/>
      <c r="M540" s="80"/>
      <c r="N540" s="80"/>
      <c r="O540" s="80"/>
      <c r="P540" s="80"/>
      <c r="Q540" s="80"/>
      <c r="R540" s="80"/>
      <c r="S540" s="80"/>
      <c r="T540" s="80"/>
      <c r="U540" s="80"/>
      <c r="V540" s="80"/>
      <c r="W540" s="80"/>
      <c r="X540" s="80"/>
      <c r="Y540" s="80"/>
      <c r="Z540" s="80"/>
      <c r="AA540" s="80"/>
      <c r="AB540" s="80"/>
      <c r="AC540" s="2122" t="s">
        <v>626</v>
      </c>
      <c r="AD540" s="2020"/>
      <c r="AE540" s="2020"/>
      <c r="AF540" s="2020"/>
      <c r="AG540" s="65" t="s">
        <v>424</v>
      </c>
      <c r="AH540" s="2017"/>
      <c r="AI540" s="2017"/>
      <c r="AJ540" s="2017"/>
      <c r="AK540" s="2106"/>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1984"/>
      <c r="C541" s="1985"/>
      <c r="D541" s="1985"/>
      <c r="E541" s="1985"/>
      <c r="F541" s="1985"/>
      <c r="G541" s="1985"/>
      <c r="H541" s="1986"/>
      <c r="I541" s="72" t="s">
        <v>444</v>
      </c>
      <c r="J541" s="72"/>
      <c r="K541" s="72"/>
      <c r="L541" s="72"/>
      <c r="M541" s="72"/>
      <c r="N541" s="72"/>
      <c r="O541" s="1996" t="s">
        <v>343</v>
      </c>
      <c r="P541" s="1996"/>
      <c r="Q541" s="1996"/>
      <c r="R541" s="1996"/>
      <c r="S541" s="1996"/>
      <c r="T541" s="1996"/>
      <c r="U541" s="1996"/>
      <c r="V541" s="1996"/>
      <c r="W541" s="1996"/>
      <c r="X541" s="1996"/>
      <c r="Y541" s="1996"/>
      <c r="Z541" s="1996"/>
      <c r="AA541" s="1996"/>
      <c r="AC541" s="2122" t="s">
        <v>626</v>
      </c>
      <c r="AD541" s="2020"/>
      <c r="AE541" s="2020"/>
      <c r="AF541" s="2020"/>
      <c r="AG541" s="75" t="s">
        <v>424</v>
      </c>
      <c r="AH541" s="2017"/>
      <c r="AI541" s="2017"/>
      <c r="AJ541" s="2017"/>
      <c r="AK541" s="2106"/>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1984"/>
      <c r="C542" s="1985"/>
      <c r="D542" s="1985"/>
      <c r="E542" s="1985"/>
      <c r="F542" s="1985"/>
      <c r="G542" s="1985"/>
      <c r="H542" s="1986"/>
      <c r="I542" s="25" t="s">
        <v>442</v>
      </c>
      <c r="J542" s="25"/>
      <c r="K542" s="25"/>
      <c r="L542" s="25"/>
      <c r="M542" s="25"/>
      <c r="N542" s="25"/>
      <c r="O542" s="25"/>
      <c r="P542" s="25"/>
      <c r="Q542" s="25"/>
      <c r="R542" s="25"/>
      <c r="S542" s="25"/>
      <c r="T542" s="25"/>
      <c r="U542" s="25"/>
      <c r="V542" s="25"/>
      <c r="W542" s="25"/>
      <c r="X542" s="25"/>
      <c r="Y542" s="25"/>
      <c r="AC542" s="2122" t="s">
        <v>626</v>
      </c>
      <c r="AD542" s="2020"/>
      <c r="AE542" s="2020"/>
      <c r="AF542" s="2020"/>
      <c r="AG542" s="75" t="s">
        <v>424</v>
      </c>
      <c r="AH542" s="2017"/>
      <c r="AI542" s="2017"/>
      <c r="AJ542" s="2017"/>
      <c r="AK542" s="2106"/>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1984"/>
      <c r="C543" s="1985"/>
      <c r="D543" s="1985"/>
      <c r="E543" s="1985"/>
      <c r="F543" s="1985"/>
      <c r="G543" s="1985"/>
      <c r="H543" s="1986"/>
      <c r="I543" s="80" t="s">
        <v>443</v>
      </c>
      <c r="J543" s="80"/>
      <c r="K543" s="80"/>
      <c r="L543" s="80"/>
      <c r="M543" s="80"/>
      <c r="N543" s="80"/>
      <c r="O543" s="80"/>
      <c r="P543" s="80"/>
      <c r="Q543" s="80"/>
      <c r="R543" s="80"/>
      <c r="S543" s="80"/>
      <c r="T543" s="80"/>
      <c r="U543" s="80"/>
      <c r="V543" s="80"/>
      <c r="W543" s="80"/>
      <c r="X543" s="80"/>
      <c r="Y543" s="80"/>
      <c r="Z543" s="80"/>
      <c r="AA543" s="80"/>
      <c r="AB543" s="80"/>
      <c r="AC543" s="2122" t="s">
        <v>626</v>
      </c>
      <c r="AD543" s="2020"/>
      <c r="AE543" s="2020"/>
      <c r="AF543" s="2020"/>
      <c r="AG543" s="65" t="s">
        <v>424</v>
      </c>
      <c r="AH543" s="2017"/>
      <c r="AI543" s="2017"/>
      <c r="AJ543" s="2017"/>
      <c r="AK543" s="2106"/>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1984"/>
      <c r="C544" s="1985"/>
      <c r="D544" s="1985"/>
      <c r="E544" s="1985"/>
      <c r="F544" s="1985"/>
      <c r="G544" s="1985"/>
      <c r="H544" s="1986"/>
      <c r="I544" s="72" t="s">
        <v>444</v>
      </c>
      <c r="J544" s="72"/>
      <c r="K544" s="72"/>
      <c r="L544" s="72"/>
      <c r="M544" s="72"/>
      <c r="N544" s="72"/>
      <c r="O544" s="1996" t="s">
        <v>343</v>
      </c>
      <c r="P544" s="1996"/>
      <c r="Q544" s="1996"/>
      <c r="R544" s="1996"/>
      <c r="S544" s="1996"/>
      <c r="T544" s="1996"/>
      <c r="U544" s="1996"/>
      <c r="V544" s="1996"/>
      <c r="W544" s="1996"/>
      <c r="X544" s="1996"/>
      <c r="Y544" s="1996"/>
      <c r="Z544" s="1996"/>
      <c r="AA544" s="1996"/>
      <c r="AC544" s="2122" t="s">
        <v>626</v>
      </c>
      <c r="AD544" s="2020"/>
      <c r="AE544" s="2020"/>
      <c r="AF544" s="2020"/>
      <c r="AG544" s="75" t="s">
        <v>424</v>
      </c>
      <c r="AH544" s="2017"/>
      <c r="AI544" s="2017"/>
      <c r="AJ544" s="2017"/>
      <c r="AK544" s="2106"/>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1984"/>
      <c r="C545" s="1985"/>
      <c r="D545" s="1985"/>
      <c r="E545" s="1985"/>
      <c r="F545" s="1985"/>
      <c r="G545" s="1985"/>
      <c r="H545" s="1986"/>
      <c r="I545" s="25" t="s">
        <v>442</v>
      </c>
      <c r="J545" s="25"/>
      <c r="K545" s="25"/>
      <c r="L545" s="25"/>
      <c r="M545" s="25"/>
      <c r="N545" s="25"/>
      <c r="O545" s="25"/>
      <c r="P545" s="25"/>
      <c r="Q545" s="25"/>
      <c r="R545" s="25"/>
      <c r="S545" s="25"/>
      <c r="T545" s="25"/>
      <c r="U545" s="25"/>
      <c r="V545" s="25"/>
      <c r="W545" s="25"/>
      <c r="X545" s="25"/>
      <c r="Y545" s="25"/>
      <c r="AC545" s="2122" t="s">
        <v>626</v>
      </c>
      <c r="AD545" s="2020"/>
      <c r="AE545" s="2020"/>
      <c r="AF545" s="2020"/>
      <c r="AG545" s="65" t="s">
        <v>424</v>
      </c>
      <c r="AH545" s="2017"/>
      <c r="AI545" s="2017"/>
      <c r="AJ545" s="2017"/>
      <c r="AK545" s="2106"/>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1984"/>
      <c r="C546" s="1985"/>
      <c r="D546" s="1985"/>
      <c r="E546" s="1985"/>
      <c r="F546" s="1985"/>
      <c r="G546" s="1985"/>
      <c r="H546" s="1986"/>
      <c r="I546" s="80" t="s">
        <v>443</v>
      </c>
      <c r="J546" s="80"/>
      <c r="K546" s="80"/>
      <c r="L546" s="80"/>
      <c r="M546" s="80"/>
      <c r="N546" s="80"/>
      <c r="O546" s="80"/>
      <c r="P546" s="80"/>
      <c r="Q546" s="80"/>
      <c r="R546" s="80"/>
      <c r="S546" s="80"/>
      <c r="T546" s="80"/>
      <c r="U546" s="80"/>
      <c r="V546" s="80"/>
      <c r="W546" s="80"/>
      <c r="X546" s="80"/>
      <c r="Y546" s="80"/>
      <c r="Z546" s="80"/>
      <c r="AA546" s="80"/>
      <c r="AB546" s="80"/>
      <c r="AC546" s="2122" t="s">
        <v>626</v>
      </c>
      <c r="AD546" s="2020"/>
      <c r="AE546" s="2020"/>
      <c r="AF546" s="2020"/>
      <c r="AG546" s="75" t="s">
        <v>424</v>
      </c>
      <c r="AH546" s="2017"/>
      <c r="AI546" s="2017"/>
      <c r="AJ546" s="2017"/>
      <c r="AK546" s="2106"/>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1984"/>
      <c r="C547" s="1985"/>
      <c r="D547" s="1985"/>
      <c r="E547" s="1985"/>
      <c r="F547" s="1985"/>
      <c r="G547" s="1985"/>
      <c r="H547" s="1986"/>
      <c r="I547" s="72" t="s">
        <v>444</v>
      </c>
      <c r="J547" s="72"/>
      <c r="K547" s="72"/>
      <c r="L547" s="72"/>
      <c r="M547" s="72"/>
      <c r="N547" s="72"/>
      <c r="O547" s="1996" t="s">
        <v>343</v>
      </c>
      <c r="P547" s="1996"/>
      <c r="Q547" s="1996"/>
      <c r="R547" s="1996"/>
      <c r="S547" s="1996"/>
      <c r="T547" s="1996"/>
      <c r="U547" s="1996"/>
      <c r="V547" s="1996"/>
      <c r="W547" s="1996"/>
      <c r="X547" s="1996"/>
      <c r="Y547" s="1996"/>
      <c r="Z547" s="1996"/>
      <c r="AA547" s="1996"/>
      <c r="AC547" s="2122" t="s">
        <v>626</v>
      </c>
      <c r="AD547" s="2020"/>
      <c r="AE547" s="2020"/>
      <c r="AF547" s="2020"/>
      <c r="AG547" s="65" t="s">
        <v>424</v>
      </c>
      <c r="AH547" s="2017"/>
      <c r="AI547" s="2017"/>
      <c r="AJ547" s="2017"/>
      <c r="AK547" s="2106"/>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1984"/>
      <c r="C548" s="1985"/>
      <c r="D548" s="1985"/>
      <c r="E548" s="1985"/>
      <c r="F548" s="1985"/>
      <c r="G548" s="1985"/>
      <c r="H548" s="1986"/>
      <c r="I548" s="25" t="s">
        <v>442</v>
      </c>
      <c r="J548" s="25"/>
      <c r="K548" s="25"/>
      <c r="L548" s="25"/>
      <c r="M548" s="25"/>
      <c r="N548" s="25"/>
      <c r="O548" s="25"/>
      <c r="P548" s="25"/>
      <c r="Q548" s="25"/>
      <c r="R548" s="25"/>
      <c r="S548" s="25"/>
      <c r="T548" s="25"/>
      <c r="U548" s="25"/>
      <c r="V548" s="25"/>
      <c r="W548" s="25"/>
      <c r="X548" s="25"/>
      <c r="Y548" s="25"/>
      <c r="AC548" s="2122" t="s">
        <v>626</v>
      </c>
      <c r="AD548" s="2020"/>
      <c r="AE548" s="2020"/>
      <c r="AF548" s="2020"/>
      <c r="AG548" s="75" t="s">
        <v>424</v>
      </c>
      <c r="AH548" s="2017"/>
      <c r="AI548" s="2017"/>
      <c r="AJ548" s="2017"/>
      <c r="AK548" s="2106"/>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1984"/>
      <c r="C549" s="1985"/>
      <c r="D549" s="1985"/>
      <c r="E549" s="1985"/>
      <c r="F549" s="1985"/>
      <c r="G549" s="1985"/>
      <c r="H549" s="1986"/>
      <c r="I549" s="80" t="s">
        <v>443</v>
      </c>
      <c r="J549" s="80"/>
      <c r="K549" s="80"/>
      <c r="L549" s="80"/>
      <c r="M549" s="80"/>
      <c r="N549" s="80"/>
      <c r="O549" s="80"/>
      <c r="P549" s="80"/>
      <c r="Q549" s="80"/>
      <c r="R549" s="80"/>
      <c r="S549" s="80"/>
      <c r="T549" s="80"/>
      <c r="U549" s="80"/>
      <c r="V549" s="80"/>
      <c r="W549" s="80"/>
      <c r="X549" s="80"/>
      <c r="Y549" s="80"/>
      <c r="Z549" s="80"/>
      <c r="AA549" s="80"/>
      <c r="AB549" s="80"/>
      <c r="AC549" s="2122" t="s">
        <v>626</v>
      </c>
      <c r="AD549" s="2020"/>
      <c r="AE549" s="2020"/>
      <c r="AF549" s="2020"/>
      <c r="AG549" s="65" t="s">
        <v>424</v>
      </c>
      <c r="AH549" s="2017"/>
      <c r="AI549" s="2017"/>
      <c r="AJ549" s="2017"/>
      <c r="AK549" s="2106"/>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1984"/>
      <c r="C550" s="1985"/>
      <c r="D550" s="1985"/>
      <c r="E550" s="1985"/>
      <c r="F550" s="1985"/>
      <c r="G550" s="1985"/>
      <c r="H550" s="1986"/>
      <c r="I550" s="72" t="s">
        <v>595</v>
      </c>
      <c r="J550" s="72"/>
      <c r="K550" s="72"/>
      <c r="L550" s="72"/>
      <c r="M550" s="72"/>
      <c r="N550" s="72"/>
      <c r="O550" s="72"/>
      <c r="P550" s="72"/>
      <c r="Q550" s="72"/>
      <c r="R550" s="72"/>
      <c r="S550" s="72"/>
      <c r="T550" s="72"/>
      <c r="U550" s="72"/>
      <c r="V550" s="72"/>
      <c r="W550" s="72"/>
      <c r="X550" s="25"/>
      <c r="Y550" s="25"/>
      <c r="AC550" s="2122">
        <v>11</v>
      </c>
      <c r="AD550" s="2020"/>
      <c r="AE550" s="2020"/>
      <c r="AF550" s="2020"/>
      <c r="AG550" s="65" t="s">
        <v>424</v>
      </c>
      <c r="AH550" s="2017">
        <v>2022</v>
      </c>
      <c r="AI550" s="2017"/>
      <c r="AJ550" s="2017"/>
      <c r="AK550" s="2106"/>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1984"/>
      <c r="C551" s="1985"/>
      <c r="D551" s="1985"/>
      <c r="E551" s="1985"/>
      <c r="F551" s="1985"/>
      <c r="G551" s="1985"/>
      <c r="H551" s="1986"/>
      <c r="I551" s="25" t="s">
        <v>596</v>
      </c>
      <c r="J551" s="25"/>
      <c r="K551" s="25"/>
      <c r="L551" s="25"/>
      <c r="M551" s="25"/>
      <c r="N551" s="25"/>
      <c r="O551" s="25"/>
      <c r="P551" s="25"/>
      <c r="Q551" s="25"/>
      <c r="R551" s="25"/>
      <c r="S551" s="25"/>
      <c r="T551" s="25"/>
      <c r="U551" s="25"/>
      <c r="V551" s="25"/>
      <c r="W551" s="25"/>
      <c r="X551" s="25"/>
      <c r="Y551" s="25"/>
      <c r="AC551" s="2122">
        <v>11</v>
      </c>
      <c r="AD551" s="2020"/>
      <c r="AE551" s="2020"/>
      <c r="AF551" s="2020"/>
      <c r="AG551" s="75" t="s">
        <v>424</v>
      </c>
      <c r="AH551" s="2017">
        <v>2022</v>
      </c>
      <c r="AI551" s="2017"/>
      <c r="AJ551" s="2017"/>
      <c r="AK551" s="2106"/>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1984"/>
      <c r="C552" s="1985"/>
      <c r="D552" s="1985"/>
      <c r="E552" s="1985"/>
      <c r="F552" s="1985"/>
      <c r="G552" s="1985"/>
      <c r="H552" s="1986"/>
      <c r="I552" s="25" t="s">
        <v>597</v>
      </c>
      <c r="J552" s="25"/>
      <c r="K552" s="25"/>
      <c r="L552" s="25"/>
      <c r="M552" s="25"/>
      <c r="N552" s="25"/>
      <c r="O552" s="25"/>
      <c r="P552" s="25"/>
      <c r="Q552" s="25"/>
      <c r="R552" s="25"/>
      <c r="S552" s="25"/>
      <c r="T552" s="25"/>
      <c r="U552" s="25"/>
      <c r="V552" s="25"/>
      <c r="W552" s="25"/>
      <c r="X552" s="25"/>
      <c r="Y552" s="25"/>
      <c r="AC552" s="2122">
        <v>5</v>
      </c>
      <c r="AD552" s="2020"/>
      <c r="AE552" s="2020"/>
      <c r="AF552" s="2020"/>
      <c r="AG552" s="65" t="s">
        <v>424</v>
      </c>
      <c r="AH552" s="2017">
        <v>2024</v>
      </c>
      <c r="AI552" s="2017"/>
      <c r="AJ552" s="2017"/>
      <c r="AK552" s="2106"/>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1984"/>
      <c r="C553" s="1985"/>
      <c r="D553" s="1985"/>
      <c r="E553" s="1985"/>
      <c r="F553" s="1985"/>
      <c r="G553" s="1985"/>
      <c r="H553" s="1986"/>
      <c r="I553" s="25" t="s">
        <v>598</v>
      </c>
      <c r="J553" s="25"/>
      <c r="K553" s="25"/>
      <c r="L553" s="25"/>
      <c r="M553" s="25"/>
      <c r="N553" s="25"/>
      <c r="O553" s="25"/>
      <c r="P553" s="25"/>
      <c r="Q553" s="25"/>
      <c r="R553" s="25"/>
      <c r="S553" s="25"/>
      <c r="T553" s="25"/>
      <c r="U553" s="25"/>
      <c r="V553" s="25"/>
      <c r="W553" s="25"/>
      <c r="X553" s="25"/>
      <c r="Y553" s="25"/>
      <c r="AC553" s="2122">
        <v>5</v>
      </c>
      <c r="AD553" s="2020"/>
      <c r="AE553" s="2020"/>
      <c r="AF553" s="2020"/>
      <c r="AG553" s="65" t="s">
        <v>424</v>
      </c>
      <c r="AH553" s="2017">
        <v>2024</v>
      </c>
      <c r="AI553" s="2017"/>
      <c r="AJ553" s="2017"/>
      <c r="AK553" s="2106"/>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136"/>
      <c r="C554" s="2137"/>
      <c r="D554" s="2137"/>
      <c r="E554" s="2137"/>
      <c r="F554" s="2137"/>
      <c r="G554" s="2137"/>
      <c r="H554" s="2138"/>
      <c r="I554" s="80" t="s">
        <v>482</v>
      </c>
      <c r="J554" s="80"/>
      <c r="K554" s="80"/>
      <c r="L554" s="80"/>
      <c r="M554" s="80"/>
      <c r="N554" s="80"/>
      <c r="O554" s="80"/>
      <c r="P554" s="80"/>
      <c r="Q554" s="80"/>
      <c r="R554" s="80"/>
      <c r="S554" s="80"/>
      <c r="T554" s="80"/>
      <c r="U554" s="80"/>
      <c r="V554" s="80"/>
      <c r="W554" s="80"/>
      <c r="X554" s="80"/>
      <c r="Y554" s="80"/>
      <c r="Z554" s="80"/>
      <c r="AA554" s="80"/>
      <c r="AB554" s="80"/>
      <c r="AC554" s="2122">
        <v>1</v>
      </c>
      <c r="AD554" s="2020"/>
      <c r="AE554" s="2020"/>
      <c r="AF554" s="2020"/>
      <c r="AG554" s="65" t="s">
        <v>424</v>
      </c>
      <c r="AH554" s="2017">
        <v>2024</v>
      </c>
      <c r="AI554" s="2017"/>
      <c r="AJ554" s="2017"/>
      <c r="AK554" s="2106"/>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5"/>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9"/>
      <c r="AN555" s="679"/>
      <c r="AO555" s="679"/>
      <c r="AP555" s="679"/>
      <c r="AQ555" s="679"/>
      <c r="AR555" s="679"/>
      <c r="AS555" s="679"/>
      <c r="AT555" s="679"/>
      <c r="AU555" s="679"/>
      <c r="AV555" s="679"/>
      <c r="AW555" s="679"/>
      <c r="AX555" s="679"/>
      <c r="AY555" s="679"/>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27" t="s">
        <v>576</v>
      </c>
      <c r="B556" s="1827"/>
      <c r="C556" s="1827"/>
      <c r="D556" s="1827"/>
      <c r="E556" s="1827"/>
      <c r="F556" s="1827"/>
      <c r="G556" s="1827"/>
      <c r="H556" s="1827"/>
      <c r="I556" s="1827"/>
      <c r="J556" s="1827"/>
      <c r="K556" s="1827"/>
      <c r="L556" s="1827"/>
      <c r="M556" s="1827"/>
      <c r="N556" s="1827"/>
      <c r="O556" s="1827"/>
      <c r="P556" s="1827"/>
      <c r="Q556" s="1827"/>
      <c r="R556" s="1827"/>
      <c r="S556" s="1827"/>
      <c r="T556" s="1827"/>
      <c r="U556" s="1827"/>
      <c r="V556" s="1827"/>
      <c r="W556" s="1827"/>
      <c r="X556" s="1827"/>
      <c r="Y556" s="1827"/>
      <c r="Z556" s="1827"/>
      <c r="AA556" s="1827"/>
      <c r="AB556" s="1827"/>
      <c r="AC556" s="1827"/>
      <c r="AD556" s="1827"/>
      <c r="AE556" s="1827"/>
      <c r="AF556" s="1827"/>
      <c r="AG556" s="1827"/>
      <c r="AH556" s="1827"/>
      <c r="AI556" s="1827"/>
      <c r="AJ556" s="1827"/>
      <c r="AK556" s="1827"/>
      <c r="AL556" s="1827"/>
      <c r="AM556" s="1827"/>
      <c r="AN556" s="1827"/>
      <c r="AO556" s="1827"/>
      <c r="AP556" s="1827"/>
      <c r="AQ556" s="1827"/>
      <c r="AR556" s="1827"/>
      <c r="AS556" s="1827"/>
      <c r="AT556" s="1476"/>
      <c r="AU556" s="1476"/>
      <c r="AV556" s="1476"/>
      <c r="AW556" s="1476"/>
      <c r="AX556" s="1476"/>
      <c r="AY556" s="1476"/>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27"/>
      <c r="B557" s="1827"/>
      <c r="C557" s="1827"/>
      <c r="D557" s="1827"/>
      <c r="E557" s="1827"/>
      <c r="F557" s="1827"/>
      <c r="G557" s="1827"/>
      <c r="H557" s="1827"/>
      <c r="I557" s="1827"/>
      <c r="J557" s="1827"/>
      <c r="K557" s="1827"/>
      <c r="L557" s="1827"/>
      <c r="M557" s="1827"/>
      <c r="N557" s="1827"/>
      <c r="O557" s="1827"/>
      <c r="P557" s="1827"/>
      <c r="Q557" s="1827"/>
      <c r="R557" s="1827"/>
      <c r="S557" s="1827"/>
      <c r="T557" s="1827"/>
      <c r="U557" s="1827"/>
      <c r="V557" s="1827"/>
      <c r="W557" s="1827"/>
      <c r="X557" s="1827"/>
      <c r="Y557" s="1827"/>
      <c r="Z557" s="1827"/>
      <c r="AA557" s="1827"/>
      <c r="AB557" s="1827"/>
      <c r="AC557" s="1827"/>
      <c r="AD557" s="1827"/>
      <c r="AE557" s="1827"/>
      <c r="AF557" s="1827"/>
      <c r="AG557" s="1827"/>
      <c r="AH557" s="1827"/>
      <c r="AI557" s="1827"/>
      <c r="AJ557" s="1827"/>
      <c r="AK557" s="1827"/>
      <c r="AL557" s="1827"/>
      <c r="AM557" s="1827"/>
      <c r="AN557" s="1827"/>
      <c r="AO557" s="1827"/>
      <c r="AP557" s="1827"/>
      <c r="AQ557" s="1827"/>
      <c r="AR557" s="1827"/>
      <c r="AS557" s="1827"/>
      <c r="AT557" s="1476"/>
      <c r="AU557" s="1476"/>
      <c r="AV557" s="1476"/>
      <c r="AW557" s="1476"/>
      <c r="AX557" s="1476"/>
      <c r="AY557" s="1476"/>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0"/>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24" t="s">
        <v>484</v>
      </c>
      <c r="C563" s="2125"/>
      <c r="D563" s="2125"/>
      <c r="E563" s="2125"/>
      <c r="F563" s="2125"/>
      <c r="G563" s="2125"/>
      <c r="H563" s="2125"/>
      <c r="I563" s="2125"/>
      <c r="J563" s="2125"/>
      <c r="K563" s="2125"/>
      <c r="L563" s="2125"/>
      <c r="M563" s="2125"/>
      <c r="N563" s="2125"/>
      <c r="O563" s="2125"/>
      <c r="P563" s="2126"/>
      <c r="Q563" s="2124" t="s">
        <v>2292</v>
      </c>
      <c r="R563" s="2134"/>
      <c r="S563" s="2135"/>
      <c r="T563" s="2124" t="s">
        <v>2290</v>
      </c>
      <c r="U563" s="2134"/>
      <c r="V563" s="2135"/>
      <c r="W563" s="2124" t="s">
        <v>485</v>
      </c>
      <c r="X563" s="2134"/>
      <c r="Y563" s="2135"/>
      <c r="Z563" s="2124" t="s">
        <v>2291</v>
      </c>
      <c r="AA563" s="2134"/>
      <c r="AB563" s="2134"/>
      <c r="AC563" s="2134"/>
      <c r="AD563" s="2134"/>
      <c r="AE563" s="2124" t="s">
        <v>2087</v>
      </c>
      <c r="AF563" s="2134"/>
      <c r="AG563" s="2134"/>
      <c r="AH563" s="2135"/>
      <c r="AI563" s="2124" t="s">
        <v>2088</v>
      </c>
      <c r="AJ563" s="2134"/>
      <c r="AK563" s="2134"/>
      <c r="AL563" s="2135"/>
      <c r="AM563" s="2124" t="s">
        <v>486</v>
      </c>
      <c r="AN563" s="2134"/>
      <c r="AO563" s="2134"/>
      <c r="AP563" s="2134"/>
      <c r="AQ563" s="2134"/>
      <c r="AR563" s="2134"/>
      <c r="AS563" s="2135"/>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62" t="s">
        <v>2636</v>
      </c>
      <c r="D564" s="2062"/>
      <c r="E564" s="2062"/>
      <c r="F564" s="2062"/>
      <c r="G564" s="2062"/>
      <c r="H564" s="2062"/>
      <c r="I564" s="2062"/>
      <c r="J564" s="2062"/>
      <c r="K564" s="2062"/>
      <c r="L564" s="2062"/>
      <c r="M564" s="2062"/>
      <c r="N564" s="2062"/>
      <c r="O564" s="2062"/>
      <c r="P564" s="2123"/>
      <c r="Q564" s="2119">
        <v>24</v>
      </c>
      <c r="R564" s="2119"/>
      <c r="S564" s="2120"/>
      <c r="T564" s="2118">
        <v>24</v>
      </c>
      <c r="U564" s="2119"/>
      <c r="V564" s="2120"/>
      <c r="W564" s="2127">
        <v>3.4000000000000002E-2</v>
      </c>
      <c r="X564" s="2128"/>
      <c r="Y564" s="2129"/>
      <c r="Z564" s="2011" t="s">
        <v>2638</v>
      </c>
      <c r="AA564" s="2011"/>
      <c r="AB564" s="2011"/>
      <c r="AC564" s="2011"/>
      <c r="AD564" s="2011"/>
      <c r="AE564" s="1992">
        <v>1</v>
      </c>
      <c r="AF564" s="1993"/>
      <c r="AG564" s="1993"/>
      <c r="AH564" s="1994"/>
      <c r="AI564" s="2013" t="s">
        <v>2639</v>
      </c>
      <c r="AJ564" s="2014"/>
      <c r="AK564" s="2014"/>
      <c r="AL564" s="2015"/>
      <c r="AM564" s="1989">
        <v>41631580</v>
      </c>
      <c r="AN564" s="1990"/>
      <c r="AO564" s="1990"/>
      <c r="AP564" s="1990"/>
      <c r="AQ564" s="1990"/>
      <c r="AR564" s="1990"/>
      <c r="AS564" s="1991"/>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62" t="s">
        <v>2637</v>
      </c>
      <c r="D565" s="2062"/>
      <c r="E565" s="2062"/>
      <c r="F565" s="2062"/>
      <c r="G565" s="2062"/>
      <c r="H565" s="2062"/>
      <c r="I565" s="2062"/>
      <c r="J565" s="2062"/>
      <c r="K565" s="2062"/>
      <c r="L565" s="2062"/>
      <c r="M565" s="2062"/>
      <c r="N565" s="2062"/>
      <c r="O565" s="2062"/>
      <c r="P565" s="2123"/>
      <c r="Q565" s="2118">
        <v>24</v>
      </c>
      <c r="R565" s="2119"/>
      <c r="S565" s="2120"/>
      <c r="T565" s="2118">
        <v>24</v>
      </c>
      <c r="U565" s="2119"/>
      <c r="V565" s="2120"/>
      <c r="W565" s="2127">
        <v>3.7499999999999999E-2</v>
      </c>
      <c r="X565" s="2128"/>
      <c r="Y565" s="2129"/>
      <c r="Z565" s="2011" t="s">
        <v>2638</v>
      </c>
      <c r="AA565" s="2011"/>
      <c r="AB565" s="2011"/>
      <c r="AC565" s="2011"/>
      <c r="AD565" s="2011"/>
      <c r="AE565" s="1992">
        <v>2</v>
      </c>
      <c r="AF565" s="1993"/>
      <c r="AG565" s="1993"/>
      <c r="AH565" s="1994"/>
      <c r="AI565" s="2013" t="s">
        <v>2639</v>
      </c>
      <c r="AJ565" s="2014"/>
      <c r="AK565" s="2014"/>
      <c r="AL565" s="2015"/>
      <c r="AM565" s="1989">
        <v>1923145</v>
      </c>
      <c r="AN565" s="1990"/>
      <c r="AO565" s="1990"/>
      <c r="AP565" s="1990"/>
      <c r="AQ565" s="1990"/>
      <c r="AR565" s="1990"/>
      <c r="AS565" s="1991"/>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62" t="s">
        <v>2640</v>
      </c>
      <c r="D566" s="2062"/>
      <c r="E566" s="2062"/>
      <c r="F566" s="2062"/>
      <c r="G566" s="2062"/>
      <c r="H566" s="2062"/>
      <c r="I566" s="2062"/>
      <c r="J566" s="2062"/>
      <c r="K566" s="2062"/>
      <c r="L566" s="2062"/>
      <c r="M566" s="2062"/>
      <c r="N566" s="2062"/>
      <c r="O566" s="2062"/>
      <c r="P566" s="2123"/>
      <c r="Q566" s="2118">
        <v>24</v>
      </c>
      <c r="R566" s="2119"/>
      <c r="S566" s="2120"/>
      <c r="T566" s="2118">
        <v>24</v>
      </c>
      <c r="U566" s="2119"/>
      <c r="V566" s="2120"/>
      <c r="W566" s="2127">
        <v>0.03</v>
      </c>
      <c r="X566" s="2128"/>
      <c r="Y566" s="2129"/>
      <c r="Z566" s="2011" t="s">
        <v>2672</v>
      </c>
      <c r="AA566" s="2011"/>
      <c r="AB566" s="2011"/>
      <c r="AC566" s="2011"/>
      <c r="AD566" s="2011"/>
      <c r="AE566" s="1992"/>
      <c r="AF566" s="1993"/>
      <c r="AG566" s="1993"/>
      <c r="AH566" s="1994"/>
      <c r="AI566" s="2013"/>
      <c r="AJ566" s="2014"/>
      <c r="AK566" s="2014"/>
      <c r="AL566" s="2015"/>
      <c r="AM566" s="1989">
        <v>27650000</v>
      </c>
      <c r="AN566" s="1990"/>
      <c r="AO566" s="1990"/>
      <c r="AP566" s="1990"/>
      <c r="AQ566" s="1990"/>
      <c r="AR566" s="1990"/>
      <c r="AS566" s="1991"/>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616</v>
      </c>
      <c r="C567" s="2062" t="s">
        <v>2673</v>
      </c>
      <c r="D567" s="2062"/>
      <c r="E567" s="2062"/>
      <c r="F567" s="2062"/>
      <c r="G567" s="2062"/>
      <c r="H567" s="2062"/>
      <c r="I567" s="2062"/>
      <c r="J567" s="2062"/>
      <c r="K567" s="2062"/>
      <c r="L567" s="2062"/>
      <c r="M567" s="2062"/>
      <c r="N567" s="2062"/>
      <c r="O567" s="2062"/>
      <c r="P567" s="2123"/>
      <c r="Q567" s="2118" t="s">
        <v>626</v>
      </c>
      <c r="R567" s="2119"/>
      <c r="S567" s="2120"/>
      <c r="T567" s="2118" t="s">
        <v>626</v>
      </c>
      <c r="U567" s="2119"/>
      <c r="V567" s="2120"/>
      <c r="W567" s="2127" t="s">
        <v>626</v>
      </c>
      <c r="X567" s="2128"/>
      <c r="Y567" s="2129"/>
      <c r="Z567" s="2011" t="s">
        <v>1380</v>
      </c>
      <c r="AA567" s="2011"/>
      <c r="AB567" s="2011"/>
      <c r="AC567" s="2011"/>
      <c r="AD567" s="2011"/>
      <c r="AE567" s="1992"/>
      <c r="AF567" s="1993"/>
      <c r="AG567" s="1993"/>
      <c r="AH567" s="1994"/>
      <c r="AI567" s="2013"/>
      <c r="AJ567" s="2014"/>
      <c r="AK567" s="2014"/>
      <c r="AL567" s="2015"/>
      <c r="AM567" s="1989">
        <v>994315</v>
      </c>
      <c r="AN567" s="1990"/>
      <c r="AO567" s="1990"/>
      <c r="AP567" s="1990"/>
      <c r="AQ567" s="1990"/>
      <c r="AR567" s="1990"/>
      <c r="AS567" s="1991"/>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821</v>
      </c>
      <c r="C568" s="2062" t="s">
        <v>2641</v>
      </c>
      <c r="D568" s="2062"/>
      <c r="E568" s="2062"/>
      <c r="F568" s="2062"/>
      <c r="G568" s="2062"/>
      <c r="H568" s="2062"/>
      <c r="I568" s="2062"/>
      <c r="J568" s="2062"/>
      <c r="K568" s="2062"/>
      <c r="L568" s="2062"/>
      <c r="M568" s="2062"/>
      <c r="N568" s="2062"/>
      <c r="O568" s="2062"/>
      <c r="P568" s="2123"/>
      <c r="Q568" s="2118" t="s">
        <v>626</v>
      </c>
      <c r="R568" s="2119"/>
      <c r="S568" s="2120"/>
      <c r="T568" s="2118" t="s">
        <v>626</v>
      </c>
      <c r="U568" s="2119"/>
      <c r="V568" s="2120"/>
      <c r="W568" s="2127" t="s">
        <v>626</v>
      </c>
      <c r="X568" s="2128"/>
      <c r="Y568" s="2129"/>
      <c r="Z568" s="2011" t="s">
        <v>1380</v>
      </c>
      <c r="AA568" s="2011"/>
      <c r="AB568" s="2011"/>
      <c r="AC568" s="2011"/>
      <c r="AD568" s="2011"/>
      <c r="AE568" s="1992"/>
      <c r="AF568" s="1993"/>
      <c r="AG568" s="1993"/>
      <c r="AH568" s="1994"/>
      <c r="AI568" s="2013"/>
      <c r="AJ568" s="2014"/>
      <c r="AK568" s="2014"/>
      <c r="AL568" s="2015"/>
      <c r="AM568" s="1989">
        <f>2264055</f>
        <v>2264055</v>
      </c>
      <c r="AN568" s="1990"/>
      <c r="AO568" s="1990"/>
      <c r="AP568" s="1990"/>
      <c r="AQ568" s="1990"/>
      <c r="AR568" s="1990"/>
      <c r="AS568" s="1991"/>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619</v>
      </c>
      <c r="C569" s="2062" t="s">
        <v>2064</v>
      </c>
      <c r="D569" s="2062"/>
      <c r="E569" s="2062"/>
      <c r="F569" s="2062"/>
      <c r="G569" s="2062"/>
      <c r="H569" s="2062"/>
      <c r="I569" s="2062"/>
      <c r="J569" s="2062"/>
      <c r="K569" s="2062"/>
      <c r="L569" s="2062"/>
      <c r="M569" s="2062"/>
      <c r="N569" s="2062"/>
      <c r="O569" s="2062"/>
      <c r="P569" s="2123"/>
      <c r="Q569" s="2118" t="s">
        <v>626</v>
      </c>
      <c r="R569" s="2119"/>
      <c r="S569" s="2120"/>
      <c r="T569" s="2118" t="s">
        <v>626</v>
      </c>
      <c r="U569" s="2119"/>
      <c r="V569" s="2120"/>
      <c r="W569" s="2127" t="s">
        <v>626</v>
      </c>
      <c r="X569" s="2128"/>
      <c r="Y569" s="2129"/>
      <c r="Z569" s="2011" t="s">
        <v>1380</v>
      </c>
      <c r="AA569" s="2011"/>
      <c r="AB569" s="2011"/>
      <c r="AC569" s="2011"/>
      <c r="AD569" s="2011"/>
      <c r="AE569" s="1992"/>
      <c r="AF569" s="1993"/>
      <c r="AG569" s="1993"/>
      <c r="AH569" s="1994"/>
      <c r="AI569" s="2013"/>
      <c r="AJ569" s="2014"/>
      <c r="AK569" s="2014"/>
      <c r="AL569" s="2015"/>
      <c r="AM569" s="1989">
        <v>3653697</v>
      </c>
      <c r="AN569" s="1990"/>
      <c r="AO569" s="1990"/>
      <c r="AP569" s="1990"/>
      <c r="AQ569" s="1990"/>
      <c r="AR569" s="1990"/>
      <c r="AS569" s="1991"/>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487</v>
      </c>
      <c r="C570" s="2062" t="s">
        <v>2642</v>
      </c>
      <c r="D570" s="2062"/>
      <c r="E570" s="2062"/>
      <c r="F570" s="2062"/>
      <c r="G570" s="2062"/>
      <c r="H570" s="2062"/>
      <c r="I570" s="2062"/>
      <c r="J570" s="2062"/>
      <c r="K570" s="2062"/>
      <c r="L570" s="2062"/>
      <c r="M570" s="2062"/>
      <c r="N570" s="2062"/>
      <c r="O570" s="2062"/>
      <c r="P570" s="2123"/>
      <c r="Q570" s="2118" t="s">
        <v>626</v>
      </c>
      <c r="R570" s="2119"/>
      <c r="S570" s="2120"/>
      <c r="T570" s="2118" t="s">
        <v>626</v>
      </c>
      <c r="U570" s="2119"/>
      <c r="V570" s="2120"/>
      <c r="W570" s="2127" t="s">
        <v>626</v>
      </c>
      <c r="X570" s="2128"/>
      <c r="Y570" s="2129"/>
      <c r="Z570" s="2011" t="s">
        <v>1380</v>
      </c>
      <c r="AA570" s="2011"/>
      <c r="AB570" s="2011"/>
      <c r="AC570" s="2011"/>
      <c r="AD570" s="2011"/>
      <c r="AE570" s="1992"/>
      <c r="AF570" s="1993"/>
      <c r="AG570" s="1993"/>
      <c r="AH570" s="1994"/>
      <c r="AI570" s="2013"/>
      <c r="AJ570" s="2014"/>
      <c r="AK570" s="2014"/>
      <c r="AL570" s="2015"/>
      <c r="AM570" s="1989">
        <v>100</v>
      </c>
      <c r="AN570" s="1990"/>
      <c r="AO570" s="1990"/>
      <c r="AP570" s="1990"/>
      <c r="AQ570" s="1990"/>
      <c r="AR570" s="1990"/>
      <c r="AS570" s="1991"/>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488</v>
      </c>
      <c r="C571" s="2062" t="s">
        <v>2643</v>
      </c>
      <c r="D571" s="2062"/>
      <c r="E571" s="2062"/>
      <c r="F571" s="2062"/>
      <c r="G571" s="2062"/>
      <c r="H571" s="2062"/>
      <c r="I571" s="2062"/>
      <c r="J571" s="2062"/>
      <c r="K571" s="2062"/>
      <c r="L571" s="2062"/>
      <c r="M571" s="2062"/>
      <c r="N571" s="2062"/>
      <c r="O571" s="2062"/>
      <c r="P571" s="2123"/>
      <c r="Q571" s="2118" t="s">
        <v>626</v>
      </c>
      <c r="R571" s="2119"/>
      <c r="S571" s="2120"/>
      <c r="T571" s="2118" t="s">
        <v>626</v>
      </c>
      <c r="U571" s="2119"/>
      <c r="V571" s="2120"/>
      <c r="W571" s="2127" t="s">
        <v>626</v>
      </c>
      <c r="X571" s="2128"/>
      <c r="Y571" s="2129"/>
      <c r="Z571" s="2011" t="s">
        <v>1380</v>
      </c>
      <c r="AA571" s="2011"/>
      <c r="AB571" s="2011"/>
      <c r="AC571" s="2011"/>
      <c r="AD571" s="2011"/>
      <c r="AE571" s="1992"/>
      <c r="AF571" s="1993"/>
      <c r="AG571" s="1993"/>
      <c r="AH571" s="1994"/>
      <c r="AI571" s="2013"/>
      <c r="AJ571" s="2014"/>
      <c r="AK571" s="2014"/>
      <c r="AL571" s="2015"/>
      <c r="AM571" s="1989">
        <f>3256531-195000</f>
        <v>3061531</v>
      </c>
      <c r="AN571" s="1990"/>
      <c r="AO571" s="1990"/>
      <c r="AP571" s="1990"/>
      <c r="AQ571" s="1990"/>
      <c r="AR571" s="1990"/>
      <c r="AS571" s="1991"/>
      <c r="BB571" s="58"/>
      <c r="BC571" s="58"/>
      <c r="BD571" s="58"/>
      <c r="BE571" s="58"/>
      <c r="BF571" s="58"/>
      <c r="BG571" s="58"/>
      <c r="BH571" s="58" t="s">
        <v>821</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494</v>
      </c>
      <c r="C572" s="2062"/>
      <c r="D572" s="2062"/>
      <c r="E572" s="2062"/>
      <c r="F572" s="2062"/>
      <c r="G572" s="2062"/>
      <c r="H572" s="2062"/>
      <c r="I572" s="2062"/>
      <c r="J572" s="2062"/>
      <c r="K572" s="2062"/>
      <c r="L572" s="2062"/>
      <c r="M572" s="2062"/>
      <c r="N572" s="2062"/>
      <c r="O572" s="2062"/>
      <c r="P572" s="2123"/>
      <c r="Q572" s="2118"/>
      <c r="R572" s="2119"/>
      <c r="S572" s="2120"/>
      <c r="T572" s="2118"/>
      <c r="U572" s="2119"/>
      <c r="V572" s="2120"/>
      <c r="W572" s="2127"/>
      <c r="X572" s="2128"/>
      <c r="Y572" s="2129"/>
      <c r="Z572" s="2011" t="s">
        <v>1380</v>
      </c>
      <c r="AA572" s="2011"/>
      <c r="AB572" s="2011"/>
      <c r="AC572" s="2011"/>
      <c r="AD572" s="2011"/>
      <c r="AE572" s="1992"/>
      <c r="AF572" s="1993"/>
      <c r="AG572" s="1993"/>
      <c r="AH572" s="1994"/>
      <c r="AI572" s="2013"/>
      <c r="AJ572" s="2014"/>
      <c r="AK572" s="2014"/>
      <c r="AL572" s="2015"/>
      <c r="AM572" s="1989"/>
      <c r="AN572" s="1990"/>
      <c r="AO572" s="1990"/>
      <c r="AP572" s="1990"/>
      <c r="AQ572" s="1990"/>
      <c r="AR572" s="1990"/>
      <c r="AS572" s="1991"/>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062"/>
      <c r="D573" s="2062"/>
      <c r="E573" s="2062"/>
      <c r="F573" s="2062"/>
      <c r="G573" s="2062"/>
      <c r="H573" s="2062"/>
      <c r="I573" s="2062"/>
      <c r="J573" s="2062"/>
      <c r="K573" s="2062"/>
      <c r="L573" s="2062"/>
      <c r="M573" s="2062"/>
      <c r="N573" s="2062"/>
      <c r="O573" s="2062"/>
      <c r="P573" s="2123"/>
      <c r="Q573" s="2118"/>
      <c r="R573" s="2119"/>
      <c r="S573" s="2120"/>
      <c r="T573" s="2118"/>
      <c r="U573" s="2119"/>
      <c r="V573" s="2120"/>
      <c r="W573" s="2127"/>
      <c r="X573" s="2128"/>
      <c r="Y573" s="2129"/>
      <c r="Z573" s="2011" t="s">
        <v>1380</v>
      </c>
      <c r="AA573" s="2011"/>
      <c r="AB573" s="2011"/>
      <c r="AC573" s="2011"/>
      <c r="AD573" s="2011"/>
      <c r="AE573" s="1992"/>
      <c r="AF573" s="1993"/>
      <c r="AG573" s="1993"/>
      <c r="AH573" s="1994"/>
      <c r="AI573" s="2013"/>
      <c r="AJ573" s="2014"/>
      <c r="AK573" s="2014"/>
      <c r="AL573" s="2015"/>
      <c r="AM573" s="1989"/>
      <c r="AN573" s="1990"/>
      <c r="AO573" s="1990"/>
      <c r="AP573" s="1990"/>
      <c r="AQ573" s="1990"/>
      <c r="AR573" s="1990"/>
      <c r="AS573" s="1991"/>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062"/>
      <c r="D574" s="2062"/>
      <c r="E574" s="2062"/>
      <c r="F574" s="2062"/>
      <c r="G574" s="2062"/>
      <c r="H574" s="2062"/>
      <c r="I574" s="2062"/>
      <c r="J574" s="2062"/>
      <c r="K574" s="2062"/>
      <c r="L574" s="2062"/>
      <c r="M574" s="2062"/>
      <c r="N574" s="2062"/>
      <c r="O574" s="2062"/>
      <c r="P574" s="2123"/>
      <c r="Q574" s="2118"/>
      <c r="R574" s="2119"/>
      <c r="S574" s="2120"/>
      <c r="T574" s="2118"/>
      <c r="U574" s="2119"/>
      <c r="V574" s="2120"/>
      <c r="W574" s="2127"/>
      <c r="X574" s="2128"/>
      <c r="Y574" s="2129"/>
      <c r="Z574" s="2011" t="s">
        <v>1380</v>
      </c>
      <c r="AA574" s="2011"/>
      <c r="AB574" s="2011"/>
      <c r="AC574" s="2011"/>
      <c r="AD574" s="2011"/>
      <c r="AE574" s="1992"/>
      <c r="AF574" s="1993"/>
      <c r="AG574" s="1993"/>
      <c r="AH574" s="1994"/>
      <c r="AI574" s="2013"/>
      <c r="AJ574" s="2014"/>
      <c r="AK574" s="2014"/>
      <c r="AL574" s="2015"/>
      <c r="AM574" s="1989"/>
      <c r="AN574" s="1990"/>
      <c r="AO574" s="1990"/>
      <c r="AP574" s="1990"/>
      <c r="AQ574" s="1990"/>
      <c r="AR574" s="1990"/>
      <c r="AS574" s="1991"/>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062"/>
      <c r="D575" s="2062"/>
      <c r="E575" s="2062"/>
      <c r="F575" s="2062"/>
      <c r="G575" s="2062"/>
      <c r="H575" s="2062"/>
      <c r="I575" s="2062"/>
      <c r="J575" s="2062"/>
      <c r="K575" s="2062"/>
      <c r="L575" s="2062"/>
      <c r="M575" s="2062"/>
      <c r="N575" s="2062"/>
      <c r="O575" s="2062"/>
      <c r="P575" s="2123"/>
      <c r="Q575" s="2118"/>
      <c r="R575" s="2119"/>
      <c r="S575" s="2120"/>
      <c r="T575" s="2118"/>
      <c r="U575" s="2119"/>
      <c r="V575" s="2120"/>
      <c r="W575" s="2127"/>
      <c r="X575" s="2128"/>
      <c r="Y575" s="2129"/>
      <c r="Z575" s="2011" t="s">
        <v>1380</v>
      </c>
      <c r="AA575" s="2011"/>
      <c r="AB575" s="2011"/>
      <c r="AC575" s="2011"/>
      <c r="AD575" s="2011"/>
      <c r="AE575" s="1992"/>
      <c r="AF575" s="1993"/>
      <c r="AG575" s="1993"/>
      <c r="AH575" s="1994"/>
      <c r="AI575" s="2013"/>
      <c r="AJ575" s="2014"/>
      <c r="AK575" s="2014"/>
      <c r="AL575" s="2015"/>
      <c r="AM575" s="1989"/>
      <c r="AN575" s="1990"/>
      <c r="AO575" s="1990"/>
      <c r="AP575" s="1990"/>
      <c r="AQ575" s="1990"/>
      <c r="AR575" s="1990"/>
      <c r="AS575" s="1991"/>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43" t="s">
        <v>132</v>
      </c>
      <c r="C576" s="2144"/>
      <c r="D576" s="2144"/>
      <c r="E576" s="2144"/>
      <c r="F576" s="2144"/>
      <c r="G576" s="2144"/>
      <c r="H576" s="2144"/>
      <c r="I576" s="2144"/>
      <c r="J576" s="2144"/>
      <c r="K576" s="2144"/>
      <c r="L576" s="2144"/>
      <c r="M576" s="2144"/>
      <c r="N576" s="2144"/>
      <c r="O576" s="2144"/>
      <c r="P576" s="2144"/>
      <c r="Q576" s="2144"/>
      <c r="R576" s="2144"/>
      <c r="S576" s="2144"/>
      <c r="T576" s="2144"/>
      <c r="U576" s="2145"/>
      <c r="V576" s="2144"/>
      <c r="W576" s="2144"/>
      <c r="X576" s="2144"/>
      <c r="Y576" s="2144"/>
      <c r="Z576" s="2144"/>
      <c r="AA576" s="2144"/>
      <c r="AB576" s="2144"/>
      <c r="AC576" s="2144"/>
      <c r="AD576" s="2144"/>
      <c r="AE576" s="2144"/>
      <c r="AF576" s="2144"/>
      <c r="AG576" s="2144"/>
      <c r="AH576" s="2144"/>
      <c r="AI576" s="2144"/>
      <c r="AJ576" s="2144"/>
      <c r="AK576" s="2144"/>
      <c r="AL576" s="2146"/>
      <c r="AM576" s="2096">
        <f>SUM(AM564:AS575)</f>
        <v>81178423</v>
      </c>
      <c r="AN576" s="2097"/>
      <c r="AO576" s="2097"/>
      <c r="AP576" s="2097"/>
      <c r="AQ576" s="2097"/>
      <c r="AR576" s="2097"/>
      <c r="AS576" s="209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496</v>
      </c>
      <c r="G578" s="1997" t="str">
        <f>C564</f>
        <v>Union Bank - Tax Exempt Construction Loan</v>
      </c>
      <c r="H578" s="1997"/>
      <c r="I578" s="1997"/>
      <c r="J578" s="1997"/>
      <c r="K578" s="1997"/>
      <c r="L578" s="1997"/>
      <c r="M578" s="1997"/>
      <c r="N578" s="1997"/>
      <c r="O578" s="1997"/>
      <c r="P578" s="1997"/>
      <c r="Q578" s="1997"/>
      <c r="R578" s="1997"/>
      <c r="S578" s="14"/>
      <c r="T578" s="87" t="s">
        <v>118</v>
      </c>
      <c r="U578" s="12" t="s">
        <v>496</v>
      </c>
      <c r="Z578" s="1997" t="str">
        <f>C565</f>
        <v>Union Bank - Taxable Construciton Loan</v>
      </c>
      <c r="AA578" s="1997"/>
      <c r="AB578" s="1997"/>
      <c r="AC578" s="1997"/>
      <c r="AD578" s="1997"/>
      <c r="AE578" s="1997"/>
      <c r="AF578" s="1997"/>
      <c r="AG578" s="1997"/>
      <c r="AH578" s="1997"/>
      <c r="AI578" s="1997"/>
      <c r="AJ578" s="1997"/>
      <c r="AK578" s="1997"/>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1998" t="s">
        <v>2644</v>
      </c>
      <c r="H579" s="1998"/>
      <c r="I579" s="1998"/>
      <c r="J579" s="1998"/>
      <c r="K579" s="1998"/>
      <c r="L579" s="1998"/>
      <c r="M579" s="1998"/>
      <c r="N579" s="1998"/>
      <c r="O579" s="1998"/>
      <c r="P579" s="1998"/>
      <c r="Q579" s="1998"/>
      <c r="R579" s="1998"/>
      <c r="S579" s="14"/>
      <c r="T579" s="35"/>
      <c r="U579" s="12" t="s">
        <v>90</v>
      </c>
      <c r="Z579" s="1996" t="s">
        <v>2644</v>
      </c>
      <c r="AA579" s="1996"/>
      <c r="AB579" s="1996"/>
      <c r="AC579" s="1996"/>
      <c r="AD579" s="1996"/>
      <c r="AE579" s="1996"/>
      <c r="AF579" s="1996"/>
      <c r="AG579" s="1996"/>
      <c r="AH579" s="1996"/>
      <c r="AI579" s="1996"/>
      <c r="AJ579" s="1996"/>
      <c r="AK579" s="1996"/>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615</v>
      </c>
      <c r="G580" s="1998" t="s">
        <v>2645</v>
      </c>
      <c r="H580" s="1998"/>
      <c r="I580" s="1998"/>
      <c r="J580" s="1998"/>
      <c r="K580" s="1998"/>
      <c r="L580" s="1998"/>
      <c r="M580" s="1998"/>
      <c r="N580" s="1998"/>
      <c r="O580" s="1998"/>
      <c r="P580" s="1998"/>
      <c r="Q580" s="1998"/>
      <c r="R580" s="1998"/>
      <c r="S580" s="88"/>
      <c r="T580" s="35"/>
      <c r="U580" s="12" t="s">
        <v>615</v>
      </c>
      <c r="Z580" s="1998" t="s">
        <v>2645</v>
      </c>
      <c r="AA580" s="1998"/>
      <c r="AB580" s="1998"/>
      <c r="AC580" s="1998"/>
      <c r="AD580" s="1998"/>
      <c r="AE580" s="1998"/>
      <c r="AF580" s="1998"/>
      <c r="AG580" s="1998"/>
      <c r="AH580" s="1998"/>
      <c r="AI580" s="1998"/>
      <c r="AJ580" s="1998"/>
      <c r="AK580" s="1998"/>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1998" t="s">
        <v>2646</v>
      </c>
      <c r="H581" s="1998"/>
      <c r="I581" s="1998"/>
      <c r="J581" s="1998"/>
      <c r="K581" s="1998"/>
      <c r="L581" s="1998"/>
      <c r="M581" s="1998"/>
      <c r="N581" s="1998"/>
      <c r="O581" s="1998"/>
      <c r="P581" s="1998"/>
      <c r="Q581" s="1998"/>
      <c r="R581" s="1998"/>
      <c r="S581" s="14"/>
      <c r="T581" s="35"/>
      <c r="U581" s="12" t="s">
        <v>17</v>
      </c>
      <c r="Z581" s="1998" t="s">
        <v>2646</v>
      </c>
      <c r="AA581" s="1998"/>
      <c r="AB581" s="1998"/>
      <c r="AC581" s="1998"/>
      <c r="AD581" s="1998"/>
      <c r="AE581" s="1998"/>
      <c r="AF581" s="1998"/>
      <c r="AG581" s="1998"/>
      <c r="AH581" s="1998"/>
      <c r="AI581" s="1998"/>
      <c r="AJ581" s="1998"/>
      <c r="AK581" s="199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061" t="s">
        <v>2647</v>
      </c>
      <c r="H582" s="2061"/>
      <c r="I582" s="2061"/>
      <c r="J582" s="2061"/>
      <c r="K582" s="2061"/>
      <c r="L582" s="2061"/>
      <c r="O582" s="137" t="s">
        <v>212</v>
      </c>
      <c r="P582" s="1987"/>
      <c r="Q582" s="1987"/>
      <c r="R582" s="1987"/>
      <c r="S582" s="16"/>
      <c r="T582" s="35"/>
      <c r="U582" s="12" t="s">
        <v>325</v>
      </c>
      <c r="Z582" s="2061" t="s">
        <v>2647</v>
      </c>
      <c r="AA582" s="2061"/>
      <c r="AB582" s="2061"/>
      <c r="AC582" s="2061"/>
      <c r="AD582" s="2061"/>
      <c r="AE582" s="2061"/>
      <c r="AH582" s="137" t="s">
        <v>212</v>
      </c>
      <c r="AI582" s="1987"/>
      <c r="AJ582" s="1987"/>
      <c r="AK582" s="1987"/>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1996" t="s">
        <v>2648</v>
      </c>
      <c r="I583" s="1996"/>
      <c r="J583" s="1996"/>
      <c r="K583" s="1996"/>
      <c r="L583" s="1996"/>
      <c r="M583" s="1996"/>
      <c r="N583" s="1996"/>
      <c r="O583" s="1996"/>
      <c r="P583" s="1996"/>
      <c r="Q583" s="1996"/>
      <c r="R583" s="1996"/>
      <c r="S583" s="14"/>
      <c r="T583" s="35"/>
      <c r="U583" s="12" t="s">
        <v>18</v>
      </c>
      <c r="AA583" s="1996" t="s">
        <v>2649</v>
      </c>
      <c r="AB583" s="1996"/>
      <c r="AC583" s="1996"/>
      <c r="AD583" s="1996"/>
      <c r="AE583" s="1996"/>
      <c r="AF583" s="1996"/>
      <c r="AG583" s="1996"/>
      <c r="AH583" s="1996"/>
      <c r="AI583" s="1996"/>
      <c r="AJ583" s="1996"/>
      <c r="AK583" s="1996"/>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7" t="s">
        <v>1381</v>
      </c>
      <c r="C584" s="717"/>
      <c r="D584" s="717"/>
      <c r="E584" s="717"/>
      <c r="F584" s="717"/>
      <c r="G584" s="717"/>
      <c r="H584" s="14"/>
      <c r="I584" s="14"/>
      <c r="J584" s="14"/>
      <c r="K584" s="14"/>
      <c r="L584" s="14"/>
      <c r="M584" s="2147" t="s">
        <v>2674</v>
      </c>
      <c r="N584" s="2148"/>
      <c r="O584" s="2148"/>
      <c r="P584" s="2148"/>
      <c r="Q584" s="2148"/>
      <c r="R584" s="2148"/>
      <c r="S584" s="14"/>
      <c r="T584" s="35"/>
      <c r="U584" s="507" t="s">
        <v>1381</v>
      </c>
      <c r="V584" s="717"/>
      <c r="W584" s="717"/>
      <c r="X584" s="717"/>
      <c r="Y584" s="717"/>
      <c r="Z584" s="717"/>
      <c r="AA584" s="14"/>
      <c r="AB584" s="14"/>
      <c r="AC584" s="14"/>
      <c r="AD584" s="14"/>
      <c r="AE584" s="14"/>
      <c r="AF584" s="2147" t="s">
        <v>2674</v>
      </c>
      <c r="AG584" s="2148"/>
      <c r="AH584" s="2148"/>
      <c r="AI584" s="2148"/>
      <c r="AJ584" s="2148"/>
      <c r="AK584" s="2148"/>
      <c r="AL584" s="717"/>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1995" t="s">
        <v>578</v>
      </c>
      <c r="O585" s="1995"/>
      <c r="T585" s="35"/>
      <c r="U585" s="12" t="s">
        <v>20</v>
      </c>
      <c r="AG585" s="1995" t="s">
        <v>578</v>
      </c>
      <c r="AH585" s="1995"/>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1997" t="str">
        <f>C566</f>
        <v>Richmond Housing Authority - Seller Carryback</v>
      </c>
      <c r="H587" s="1997"/>
      <c r="I587" s="1997"/>
      <c r="J587" s="1997"/>
      <c r="K587" s="1997"/>
      <c r="L587" s="1997"/>
      <c r="M587" s="1997"/>
      <c r="N587" s="1997"/>
      <c r="O587" s="1997"/>
      <c r="P587" s="1997"/>
      <c r="Q587" s="1997"/>
      <c r="R587" s="1997"/>
      <c r="T587" s="87" t="s">
        <v>616</v>
      </c>
      <c r="U587" s="12" t="s">
        <v>496</v>
      </c>
      <c r="Z587" s="1997" t="str">
        <f>C567</f>
        <v>Accrued Deferred Interest - Richmond Housing Authority</v>
      </c>
      <c r="AA587" s="1997"/>
      <c r="AB587" s="1997"/>
      <c r="AC587" s="1997"/>
      <c r="AD587" s="1997"/>
      <c r="AE587" s="1997"/>
      <c r="AF587" s="1997"/>
      <c r="AG587" s="1997"/>
      <c r="AH587" s="1997"/>
      <c r="AI587" s="1997"/>
      <c r="AJ587" s="1997"/>
      <c r="AK587" s="1997"/>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1996" t="s">
        <v>2651</v>
      </c>
      <c r="H588" s="1996"/>
      <c r="I588" s="1996"/>
      <c r="J588" s="1996"/>
      <c r="K588" s="1996"/>
      <c r="L588" s="1996"/>
      <c r="M588" s="1996"/>
      <c r="N588" s="1996"/>
      <c r="O588" s="1996"/>
      <c r="P588" s="1996"/>
      <c r="Q588" s="1996"/>
      <c r="R588" s="1996"/>
      <c r="T588" s="35"/>
      <c r="U588" s="12" t="s">
        <v>90</v>
      </c>
      <c r="Z588" s="1996" t="s">
        <v>2651</v>
      </c>
      <c r="AA588" s="1996"/>
      <c r="AB588" s="1996"/>
      <c r="AC588" s="1996"/>
      <c r="AD588" s="1996"/>
      <c r="AE588" s="1996"/>
      <c r="AF588" s="1996"/>
      <c r="AG588" s="1996"/>
      <c r="AH588" s="1996"/>
      <c r="AI588" s="1996"/>
      <c r="AJ588" s="1996"/>
      <c r="AK588" s="1996"/>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1998" t="s">
        <v>2650</v>
      </c>
      <c r="H589" s="1998"/>
      <c r="I589" s="1998"/>
      <c r="J589" s="1998"/>
      <c r="K589" s="1998"/>
      <c r="L589" s="1998"/>
      <c r="M589" s="1998"/>
      <c r="N589" s="1998"/>
      <c r="O589" s="1998"/>
      <c r="P589" s="1998"/>
      <c r="Q589" s="1998"/>
      <c r="R589" s="1998"/>
      <c r="T589" s="35"/>
      <c r="U589" s="12" t="s">
        <v>615</v>
      </c>
      <c r="Z589" s="1998" t="s">
        <v>2650</v>
      </c>
      <c r="AA589" s="1998"/>
      <c r="AB589" s="1998"/>
      <c r="AC589" s="1998"/>
      <c r="AD589" s="1998"/>
      <c r="AE589" s="1998"/>
      <c r="AF589" s="1998"/>
      <c r="AG589" s="1998"/>
      <c r="AH589" s="1998"/>
      <c r="AI589" s="1998"/>
      <c r="AJ589" s="1998"/>
      <c r="AK589" s="199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1998" t="s">
        <v>2622</v>
      </c>
      <c r="H590" s="1998"/>
      <c r="I590" s="1998"/>
      <c r="J590" s="1998"/>
      <c r="K590" s="1998"/>
      <c r="L590" s="1998"/>
      <c r="M590" s="1998"/>
      <c r="N590" s="1998"/>
      <c r="O590" s="1998"/>
      <c r="P590" s="1998"/>
      <c r="Q590" s="1998"/>
      <c r="R590" s="1998"/>
      <c r="T590" s="35"/>
      <c r="U590" s="12" t="s">
        <v>17</v>
      </c>
      <c r="Z590" s="1998" t="s">
        <v>2622</v>
      </c>
      <c r="AA590" s="1998"/>
      <c r="AB590" s="1998"/>
      <c r="AC590" s="1998"/>
      <c r="AD590" s="1998"/>
      <c r="AE590" s="1998"/>
      <c r="AF590" s="1998"/>
      <c r="AG590" s="1998"/>
      <c r="AH590" s="1998"/>
      <c r="AI590" s="1998"/>
      <c r="AJ590" s="1998"/>
      <c r="AK590" s="1998"/>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021">
        <v>5106211300</v>
      </c>
      <c r="H591" s="2021"/>
      <c r="I591" s="2021"/>
      <c r="J591" s="2021"/>
      <c r="K591" s="2021"/>
      <c r="L591" s="2021"/>
      <c r="O591" s="137" t="s">
        <v>212</v>
      </c>
      <c r="P591" s="1987"/>
      <c r="Q591" s="1987"/>
      <c r="R591" s="1987"/>
      <c r="T591" s="35"/>
      <c r="U591" s="12" t="s">
        <v>325</v>
      </c>
      <c r="Z591" s="2021">
        <v>5106211300</v>
      </c>
      <c r="AA591" s="2021"/>
      <c r="AB591" s="2021"/>
      <c r="AC591" s="2021"/>
      <c r="AD591" s="2021"/>
      <c r="AE591" s="2021"/>
      <c r="AH591" s="137" t="s">
        <v>212</v>
      </c>
      <c r="AI591" s="1987"/>
      <c r="AJ591" s="1987"/>
      <c r="AK591" s="1987"/>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1996" t="s">
        <v>2652</v>
      </c>
      <c r="I592" s="1996"/>
      <c r="J592" s="1996"/>
      <c r="K592" s="1996"/>
      <c r="L592" s="1996"/>
      <c r="M592" s="1996"/>
      <c r="N592" s="1996"/>
      <c r="O592" s="1996"/>
      <c r="P592" s="1996"/>
      <c r="Q592" s="1996"/>
      <c r="R592" s="1996"/>
      <c r="T592" s="35"/>
      <c r="U592" s="12" t="s">
        <v>18</v>
      </c>
      <c r="AA592" s="1996" t="s">
        <v>2658</v>
      </c>
      <c r="AB592" s="1996"/>
      <c r="AC592" s="1996"/>
      <c r="AD592" s="1996"/>
      <c r="AE592" s="1996"/>
      <c r="AF592" s="1996"/>
      <c r="AG592" s="1996"/>
      <c r="AH592" s="1996"/>
      <c r="AI592" s="1996"/>
      <c r="AJ592" s="1996"/>
      <c r="AK592" s="1996"/>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1995" t="s">
        <v>578</v>
      </c>
      <c r="O593" s="1995"/>
      <c r="T593" s="35"/>
      <c r="U593" s="12" t="s">
        <v>20</v>
      </c>
      <c r="AG593" s="1995" t="s">
        <v>578</v>
      </c>
      <c r="AH593" s="1995"/>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1997" t="str">
        <f>C568</f>
        <v>Costs Deferred Until Conversion</v>
      </c>
      <c r="H595" s="1997"/>
      <c r="I595" s="1997"/>
      <c r="J595" s="1997"/>
      <c r="K595" s="1997"/>
      <c r="L595" s="1997"/>
      <c r="M595" s="1997"/>
      <c r="N595" s="1997"/>
      <c r="O595" s="1997"/>
      <c r="P595" s="1997"/>
      <c r="Q595" s="1997"/>
      <c r="R595" s="1997"/>
      <c r="T595" s="87" t="s">
        <v>619</v>
      </c>
      <c r="U595" s="12" t="s">
        <v>496</v>
      </c>
      <c r="Z595" s="1997" t="str">
        <f>C569</f>
        <v>Deferred Developer Fee</v>
      </c>
      <c r="AA595" s="1997"/>
      <c r="AB595" s="1997"/>
      <c r="AC595" s="1997"/>
      <c r="AD595" s="1997"/>
      <c r="AE595" s="1997"/>
      <c r="AF595" s="1997"/>
      <c r="AG595" s="1997"/>
      <c r="AH595" s="1997"/>
      <c r="AI595" s="1997"/>
      <c r="AJ595" s="1997"/>
      <c r="AK595" s="1997"/>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1996" t="s">
        <v>2653</v>
      </c>
      <c r="H596" s="1996"/>
      <c r="I596" s="1996"/>
      <c r="J596" s="1996"/>
      <c r="K596" s="1996"/>
      <c r="L596" s="1996"/>
      <c r="M596" s="1996"/>
      <c r="N596" s="1996"/>
      <c r="O596" s="1996"/>
      <c r="P596" s="1996"/>
      <c r="Q596" s="1996"/>
      <c r="R596" s="1996"/>
      <c r="T596" s="35"/>
      <c r="U596" s="12" t="s">
        <v>90</v>
      </c>
      <c r="Z596" s="1996" t="s">
        <v>2535</v>
      </c>
      <c r="AA596" s="1996"/>
      <c r="AB596" s="1996"/>
      <c r="AC596" s="1996"/>
      <c r="AD596" s="1996"/>
      <c r="AE596" s="1996"/>
      <c r="AF596" s="1996"/>
      <c r="AG596" s="1996"/>
      <c r="AH596" s="1996"/>
      <c r="AI596" s="1996"/>
      <c r="AJ596" s="1996"/>
      <c r="AK596" s="1996"/>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1996" t="s">
        <v>2615</v>
      </c>
      <c r="H597" s="1996"/>
      <c r="I597" s="1996"/>
      <c r="J597" s="1996"/>
      <c r="K597" s="1996"/>
      <c r="L597" s="1996"/>
      <c r="M597" s="1996"/>
      <c r="N597" s="1996"/>
      <c r="O597" s="1996"/>
      <c r="P597" s="1996"/>
      <c r="Q597" s="1996"/>
      <c r="R597" s="1996"/>
      <c r="T597" s="35"/>
      <c r="U597" s="12" t="s">
        <v>615</v>
      </c>
      <c r="Z597" s="1998" t="s">
        <v>2615</v>
      </c>
      <c r="AA597" s="1998"/>
      <c r="AB597" s="1998"/>
      <c r="AC597" s="1998"/>
      <c r="AD597" s="1998"/>
      <c r="AE597" s="1998"/>
      <c r="AF597" s="1998"/>
      <c r="AG597" s="1998"/>
      <c r="AH597" s="1998"/>
      <c r="AI597" s="1998"/>
      <c r="AJ597" s="1998"/>
      <c r="AK597" s="1998"/>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1996" t="s">
        <v>2538</v>
      </c>
      <c r="H598" s="1996"/>
      <c r="I598" s="1996"/>
      <c r="J598" s="1996"/>
      <c r="K598" s="1996"/>
      <c r="L598" s="1996"/>
      <c r="M598" s="1996"/>
      <c r="N598" s="1996"/>
      <c r="O598" s="1996"/>
      <c r="P598" s="1996"/>
      <c r="Q598" s="1996"/>
      <c r="R598" s="1996"/>
      <c r="T598" s="35"/>
      <c r="U598" s="12" t="s">
        <v>17</v>
      </c>
      <c r="Z598" s="1998" t="s">
        <v>2538</v>
      </c>
      <c r="AA598" s="1998"/>
      <c r="AB598" s="1998"/>
      <c r="AC598" s="1998"/>
      <c r="AD598" s="1998"/>
      <c r="AE598" s="1998"/>
      <c r="AF598" s="1998"/>
      <c r="AG598" s="1998"/>
      <c r="AH598" s="1998"/>
      <c r="AI598" s="1998"/>
      <c r="AJ598" s="1998"/>
      <c r="AK598" s="1998"/>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061" t="s">
        <v>2654</v>
      </c>
      <c r="H599" s="2061"/>
      <c r="I599" s="2061"/>
      <c r="J599" s="2061"/>
      <c r="K599" s="2061"/>
      <c r="L599" s="2061"/>
      <c r="O599" s="137" t="s">
        <v>212</v>
      </c>
      <c r="P599" s="1987"/>
      <c r="Q599" s="1987"/>
      <c r="R599" s="1987"/>
      <c r="T599" s="35"/>
      <c r="U599" s="12" t="s">
        <v>325</v>
      </c>
      <c r="Z599" s="2061" t="s">
        <v>2654</v>
      </c>
      <c r="AA599" s="2061"/>
      <c r="AB599" s="2061"/>
      <c r="AC599" s="2061"/>
      <c r="AD599" s="2061"/>
      <c r="AE599" s="2061"/>
      <c r="AH599" s="137" t="s">
        <v>212</v>
      </c>
      <c r="AI599" s="1987"/>
      <c r="AJ599" s="1987"/>
      <c r="AK599" s="1987"/>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1996" t="s">
        <v>2659</v>
      </c>
      <c r="I600" s="1996"/>
      <c r="J600" s="1996"/>
      <c r="K600" s="1996"/>
      <c r="L600" s="1996"/>
      <c r="M600" s="1996"/>
      <c r="N600" s="1996"/>
      <c r="O600" s="1996"/>
      <c r="P600" s="1996"/>
      <c r="Q600" s="1996"/>
      <c r="R600" s="1996"/>
      <c r="T600" s="35"/>
      <c r="U600" s="12" t="s">
        <v>18</v>
      </c>
      <c r="AA600" s="1996" t="s">
        <v>2655</v>
      </c>
      <c r="AB600" s="1996"/>
      <c r="AC600" s="1996"/>
      <c r="AD600" s="1996"/>
      <c r="AE600" s="1996"/>
      <c r="AF600" s="1996"/>
      <c r="AG600" s="1996"/>
      <c r="AH600" s="1996"/>
      <c r="AI600" s="1996"/>
      <c r="AJ600" s="1996"/>
      <c r="AK600" s="1996"/>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1995" t="s">
        <v>578</v>
      </c>
      <c r="O601" s="1995"/>
      <c r="T601" s="35"/>
      <c r="U601" s="12" t="s">
        <v>20</v>
      </c>
      <c r="AG601" s="1995" t="s">
        <v>578</v>
      </c>
      <c r="AH601" s="1995"/>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487</v>
      </c>
      <c r="B603" s="12" t="s">
        <v>496</v>
      </c>
      <c r="G603" s="1997" t="str">
        <f>C570</f>
        <v>GP Capital - Sponsor</v>
      </c>
      <c r="H603" s="1997"/>
      <c r="I603" s="1997"/>
      <c r="J603" s="1997"/>
      <c r="K603" s="1997"/>
      <c r="L603" s="1997"/>
      <c r="M603" s="1997"/>
      <c r="N603" s="1997"/>
      <c r="O603" s="1997"/>
      <c r="P603" s="1997"/>
      <c r="Q603" s="1997"/>
      <c r="R603" s="1997"/>
      <c r="T603" s="87" t="s">
        <v>488</v>
      </c>
      <c r="U603" s="12" t="s">
        <v>496</v>
      </c>
      <c r="Z603" s="1997" t="str">
        <f>C571</f>
        <v>LP Equity</v>
      </c>
      <c r="AA603" s="1997"/>
      <c r="AB603" s="1997"/>
      <c r="AC603" s="1997"/>
      <c r="AD603" s="1997"/>
      <c r="AE603" s="1997"/>
      <c r="AF603" s="1997"/>
      <c r="AG603" s="1997"/>
      <c r="AH603" s="1997"/>
      <c r="AI603" s="1997"/>
      <c r="AJ603" s="1997"/>
      <c r="AK603" s="1997"/>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1996" t="s">
        <v>2653</v>
      </c>
      <c r="H604" s="1996"/>
      <c r="I604" s="1996"/>
      <c r="J604" s="1996"/>
      <c r="K604" s="1996"/>
      <c r="L604" s="1996"/>
      <c r="M604" s="1996"/>
      <c r="N604" s="1996"/>
      <c r="O604" s="1996"/>
      <c r="P604" s="1996"/>
      <c r="Q604" s="1996"/>
      <c r="R604" s="1996"/>
      <c r="T604" s="35"/>
      <c r="U604" s="12" t="s">
        <v>90</v>
      </c>
      <c r="Z604" s="1996" t="s">
        <v>2561</v>
      </c>
      <c r="AA604" s="1996"/>
      <c r="AB604" s="1996"/>
      <c r="AC604" s="1996"/>
      <c r="AD604" s="1996"/>
      <c r="AE604" s="1996"/>
      <c r="AF604" s="1996"/>
      <c r="AG604" s="1996"/>
      <c r="AH604" s="1996"/>
      <c r="AI604" s="1996"/>
      <c r="AJ604" s="1996"/>
      <c r="AK604" s="1996"/>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1996" t="s">
        <v>2615</v>
      </c>
      <c r="H605" s="1996"/>
      <c r="I605" s="1996"/>
      <c r="J605" s="1996"/>
      <c r="K605" s="1996"/>
      <c r="L605" s="1996"/>
      <c r="M605" s="1996"/>
      <c r="N605" s="1996"/>
      <c r="O605" s="1996"/>
      <c r="P605" s="1996"/>
      <c r="Q605" s="1996"/>
      <c r="R605" s="1996"/>
      <c r="T605" s="35"/>
      <c r="U605" s="12" t="s">
        <v>615</v>
      </c>
      <c r="Z605" s="1998"/>
      <c r="AA605" s="1998"/>
      <c r="AB605" s="1998"/>
      <c r="AC605" s="1998"/>
      <c r="AD605" s="1998"/>
      <c r="AE605" s="1998"/>
      <c r="AF605" s="1998"/>
      <c r="AG605" s="1998"/>
      <c r="AH605" s="1998"/>
      <c r="AI605" s="1998"/>
      <c r="AJ605" s="1998"/>
      <c r="AK605" s="1998"/>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1996" t="s">
        <v>2538</v>
      </c>
      <c r="H606" s="1996"/>
      <c r="I606" s="1996"/>
      <c r="J606" s="1996"/>
      <c r="K606" s="1996"/>
      <c r="L606" s="1996"/>
      <c r="M606" s="1996"/>
      <c r="N606" s="1996"/>
      <c r="O606" s="1996"/>
      <c r="P606" s="1996"/>
      <c r="Q606" s="1996"/>
      <c r="R606" s="1996"/>
      <c r="T606" s="35"/>
      <c r="U606" s="12" t="s">
        <v>17</v>
      </c>
      <c r="Z606" s="1998"/>
      <c r="AA606" s="1998"/>
      <c r="AB606" s="1998"/>
      <c r="AC606" s="1998"/>
      <c r="AD606" s="1998"/>
      <c r="AE606" s="1998"/>
      <c r="AF606" s="1998"/>
      <c r="AG606" s="1998"/>
      <c r="AH606" s="1998"/>
      <c r="AI606" s="1998"/>
      <c r="AJ606" s="1998"/>
      <c r="AK606" s="1998"/>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61" t="s">
        <v>2654</v>
      </c>
      <c r="H607" s="2061"/>
      <c r="I607" s="2061"/>
      <c r="J607" s="2061"/>
      <c r="K607" s="2061"/>
      <c r="L607" s="2061"/>
      <c r="M607" s="12"/>
      <c r="N607" s="12"/>
      <c r="O607" s="137" t="s">
        <v>212</v>
      </c>
      <c r="P607" s="1987"/>
      <c r="Q607" s="1987"/>
      <c r="R607" s="1987"/>
      <c r="S607" s="12"/>
      <c r="T607" s="35"/>
      <c r="U607" s="12" t="s">
        <v>325</v>
      </c>
      <c r="V607" s="12"/>
      <c r="W607" s="12"/>
      <c r="X607" s="12"/>
      <c r="Y607" s="12"/>
      <c r="Z607" s="2021"/>
      <c r="AA607" s="2021"/>
      <c r="AB607" s="2021"/>
      <c r="AC607" s="2021"/>
      <c r="AD607" s="2021"/>
      <c r="AE607" s="2021"/>
      <c r="AF607" s="12"/>
      <c r="AG607" s="12"/>
      <c r="AH607" s="137" t="s">
        <v>212</v>
      </c>
      <c r="AI607" s="1987"/>
      <c r="AJ607" s="1987"/>
      <c r="AK607" s="1987"/>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1996" t="s">
        <v>2657</v>
      </c>
      <c r="I608" s="1996"/>
      <c r="J608" s="1996"/>
      <c r="K608" s="1996"/>
      <c r="L608" s="1996"/>
      <c r="M608" s="1996"/>
      <c r="N608" s="1996"/>
      <c r="O608" s="1996"/>
      <c r="P608" s="1996"/>
      <c r="Q608" s="1996"/>
      <c r="R608" s="1996"/>
      <c r="S608" s="12"/>
      <c r="T608" s="35"/>
      <c r="U608" s="12" t="s">
        <v>18</v>
      </c>
      <c r="V608" s="12"/>
      <c r="W608" s="12"/>
      <c r="X608" s="12"/>
      <c r="Y608" s="12"/>
      <c r="Z608" s="12"/>
      <c r="AA608" s="1996" t="s">
        <v>2656</v>
      </c>
      <c r="AB608" s="1996"/>
      <c r="AC608" s="1996"/>
      <c r="AD608" s="1996"/>
      <c r="AE608" s="1996"/>
      <c r="AF608" s="1996"/>
      <c r="AG608" s="1996"/>
      <c r="AH608" s="1996"/>
      <c r="AI608" s="1996"/>
      <c r="AJ608" s="1996"/>
      <c r="AK608" s="1996"/>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2282</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1995" t="s">
        <v>578</v>
      </c>
      <c r="O609" s="1995"/>
      <c r="P609" s="12"/>
      <c r="Q609" s="12"/>
      <c r="R609" s="12"/>
      <c r="S609" s="12"/>
      <c r="T609" s="35"/>
      <c r="U609" s="12" t="s">
        <v>20</v>
      </c>
      <c r="V609" s="12"/>
      <c r="W609" s="12"/>
      <c r="X609" s="12"/>
      <c r="Y609" s="12"/>
      <c r="Z609" s="12"/>
      <c r="AA609" s="12"/>
      <c r="AB609" s="12"/>
      <c r="AC609" s="12"/>
      <c r="AD609" s="12"/>
      <c r="AE609" s="12"/>
      <c r="AF609" s="12"/>
      <c r="AG609" s="1995" t="s">
        <v>706</v>
      </c>
      <c r="AH609" s="1995"/>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1973"/>
      <c r="BH609" s="1975"/>
      <c r="BI609" s="185" t="s">
        <v>508</v>
      </c>
      <c r="BJ609" s="186"/>
      <c r="BK609" s="1973"/>
      <c r="BL609" s="1975"/>
      <c r="BM609" s="58"/>
      <c r="BN609" s="2347" t="s">
        <v>668</v>
      </c>
      <c r="BO609" s="2348"/>
      <c r="BP609" s="2348"/>
      <c r="BQ609" s="2348"/>
      <c r="BR609" s="2349"/>
      <c r="BS609" s="2142" t="s">
        <v>334</v>
      </c>
      <c r="BT609" s="2142"/>
      <c r="BU609" s="2142"/>
      <c r="BV609" s="2142"/>
      <c r="BW609" s="2142"/>
      <c r="BX609" s="2142" t="s">
        <v>168</v>
      </c>
      <c r="BY609" s="2142"/>
      <c r="BZ609" s="2142"/>
      <c r="CA609" s="2142"/>
      <c r="CB609" s="2142"/>
      <c r="CC609" s="2142" t="s">
        <v>169</v>
      </c>
      <c r="CD609" s="2142"/>
      <c r="CE609" s="2142"/>
      <c r="CF609" s="2142"/>
      <c r="CG609" s="2142"/>
      <c r="CH609" s="2142" t="s">
        <v>493</v>
      </c>
      <c r="CI609" s="2142"/>
      <c r="CJ609" s="2142"/>
      <c r="CK609" s="2142"/>
      <c r="CL609" s="2142"/>
      <c r="CM609" s="2142" t="s">
        <v>31</v>
      </c>
      <c r="CN609" s="2142"/>
      <c r="CO609" s="2142"/>
      <c r="CP609" s="2142"/>
      <c r="CQ609" s="2142"/>
      <c r="CR609" s="1702"/>
      <c r="CS609" s="2142" t="s">
        <v>668</v>
      </c>
      <c r="CT609" s="2142"/>
      <c r="CU609" s="2142"/>
      <c r="CV609" s="2142"/>
      <c r="CW609" s="2142"/>
      <c r="CX609" s="2142" t="s">
        <v>334</v>
      </c>
      <c r="CY609" s="2142"/>
      <c r="CZ609" s="2142"/>
      <c r="DA609" s="2142"/>
      <c r="DB609" s="2142"/>
      <c r="DC609" s="2142" t="s">
        <v>168</v>
      </c>
      <c r="DD609" s="2142"/>
      <c r="DE609" s="2142"/>
      <c r="DF609" s="2142"/>
      <c r="DG609" s="2142"/>
      <c r="DH609" s="2142" t="s">
        <v>169</v>
      </c>
      <c r="DI609" s="2142"/>
      <c r="DJ609" s="2142"/>
      <c r="DK609" s="2142"/>
      <c r="DL609" s="2142"/>
      <c r="DM609" s="2142" t="s">
        <v>493</v>
      </c>
      <c r="DN609" s="2142"/>
      <c r="DO609" s="2142"/>
      <c r="DP609" s="2142"/>
      <c r="DQ609" s="2142"/>
      <c r="DR609" s="2142" t="s">
        <v>31</v>
      </c>
      <c r="DS609" s="2142"/>
      <c r="DT609" s="2142"/>
      <c r="DU609" s="2142"/>
      <c r="DV609" s="2142"/>
      <c r="DX609" s="2142" t="s">
        <v>668</v>
      </c>
      <c r="DY609" s="2142"/>
      <c r="DZ609" s="2142"/>
      <c r="EA609" s="2142"/>
      <c r="EB609" s="2142"/>
      <c r="EC609" s="2142" t="s">
        <v>334</v>
      </c>
      <c r="ED609" s="2142"/>
      <c r="EE609" s="2142"/>
      <c r="EF609" s="2142"/>
      <c r="EG609" s="2142"/>
      <c r="EH609" s="2142" t="s">
        <v>168</v>
      </c>
      <c r="EI609" s="2142"/>
      <c r="EJ609" s="2142"/>
      <c r="EK609" s="2142"/>
      <c r="EL609" s="2142"/>
      <c r="EM609" s="2142" t="s">
        <v>169</v>
      </c>
      <c r="EN609" s="2142"/>
      <c r="EO609" s="2142"/>
      <c r="EP609" s="2142"/>
      <c r="EQ609" s="2142"/>
      <c r="ER609" s="2142" t="s">
        <v>493</v>
      </c>
      <c r="ES609" s="2142"/>
      <c r="ET609" s="2142"/>
      <c r="EU609" s="2142"/>
      <c r="EV609" s="2142"/>
      <c r="EW609" s="2142" t="s">
        <v>31</v>
      </c>
      <c r="EX609" s="2142"/>
      <c r="EY609" s="2142"/>
      <c r="EZ609" s="2142"/>
      <c r="FA609" s="2142"/>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1976">
        <f t="shared" ref="BE610:BE634" si="0">IF(AND(AH728&lt;=0.5,AH728&gt;=0.36),1,0)</f>
        <v>0</v>
      </c>
      <c r="BF610" s="1977"/>
      <c r="BG610" s="1973">
        <f t="shared" ref="BG610:BG634" si="1">IF(BE610=1,G728,0)</f>
        <v>0</v>
      </c>
      <c r="BH610" s="1975"/>
      <c r="BI610" s="1976">
        <f t="shared" ref="BI610:BI634" si="2">IF(AND(AH728&lt;=0.35,AH728&gt;0),1,0)</f>
        <v>1</v>
      </c>
      <c r="BJ610" s="1977"/>
      <c r="BK610" s="1973">
        <f t="shared" ref="BK610:BK634" si="3">IF(BI610=1,G728,0)</f>
        <v>12</v>
      </c>
      <c r="BL610" s="1975"/>
      <c r="BM610" s="58"/>
      <c r="BN610" s="1970">
        <f t="shared" ref="BN610:BN634" si="4">IF(B728="SRO/Studio",G728,0)</f>
        <v>12</v>
      </c>
      <c r="BO610" s="1971"/>
      <c r="BP610" s="1971"/>
      <c r="BQ610" s="1971"/>
      <c r="BR610" s="1972"/>
      <c r="BS610" s="1969">
        <f t="shared" ref="BS610:BS634" si="5">IF(B728="1 Bedroom",G728,0)</f>
        <v>0</v>
      </c>
      <c r="BT610" s="1969"/>
      <c r="BU610" s="1969"/>
      <c r="BV610" s="1969"/>
      <c r="BW610" s="1969"/>
      <c r="BX610" s="1969">
        <f t="shared" ref="BX610:BX634" si="6">IF(B728="2 Bedrooms",G728,0)</f>
        <v>0</v>
      </c>
      <c r="BY610" s="1969"/>
      <c r="BZ610" s="1969"/>
      <c r="CA610" s="1969"/>
      <c r="CB610" s="1969"/>
      <c r="CC610" s="1969">
        <f t="shared" ref="CC610:CC634" si="7">IF(B728="3 Bedrooms",G728,0)</f>
        <v>0</v>
      </c>
      <c r="CD610" s="1969"/>
      <c r="CE610" s="1969"/>
      <c r="CF610" s="1969"/>
      <c r="CG610" s="1969"/>
      <c r="CH610" s="1969">
        <f t="shared" ref="CH610:CH634" si="8">IF(B728="4 Bedrooms",G728,0)</f>
        <v>0</v>
      </c>
      <c r="CI610" s="1969"/>
      <c r="CJ610" s="1969"/>
      <c r="CK610" s="1969"/>
      <c r="CL610" s="1969"/>
      <c r="CM610" s="1969">
        <f t="shared" ref="CM610:CM634" si="9">IF(B728="5 Bedrooms",G728,0)</f>
        <v>0</v>
      </c>
      <c r="CN610" s="1969"/>
      <c r="CO610" s="1969"/>
      <c r="CP610" s="1969"/>
      <c r="CQ610" s="1969"/>
      <c r="CR610" s="265"/>
      <c r="CS610" s="2329">
        <f t="shared" ref="CS610:CS634" si="10">IF(AND(B728="SRO/Studio",AH728&lt;=0.3),G728,0)</f>
        <v>12</v>
      </c>
      <c r="CT610" s="2329"/>
      <c r="CU610" s="2329"/>
      <c r="CV610" s="2329"/>
      <c r="CW610" s="2329"/>
      <c r="CX610" s="2329">
        <f t="shared" ref="CX610:CX634" si="11">IF(AND(B728="1 Bedroom",AH728&lt;=0.3),G728,0)</f>
        <v>0</v>
      </c>
      <c r="CY610" s="2329"/>
      <c r="CZ610" s="2329"/>
      <c r="DA610" s="2329"/>
      <c r="DB610" s="2329"/>
      <c r="DC610" s="2329">
        <f t="shared" ref="DC610:DC634" si="12">IF(AND(B728="2 Bedrooms",AH728&lt;=0.3),G728,0)</f>
        <v>0</v>
      </c>
      <c r="DD610" s="2329"/>
      <c r="DE610" s="2329"/>
      <c r="DF610" s="2329"/>
      <c r="DG610" s="2329"/>
      <c r="DH610" s="2329">
        <f t="shared" ref="DH610:DH634" si="13">IF(AND(B728="3 Bedrooms",AH728&lt;=0.3),G728,0)</f>
        <v>0</v>
      </c>
      <c r="DI610" s="2329"/>
      <c r="DJ610" s="2329"/>
      <c r="DK610" s="2329"/>
      <c r="DL610" s="2329"/>
      <c r="DM610" s="2329">
        <f t="shared" ref="DM610:DM634" si="14">IF(AND(B728="4 Bedrooms",AH728&lt;=0.3),G728,0)</f>
        <v>0</v>
      </c>
      <c r="DN610" s="2329"/>
      <c r="DO610" s="2329"/>
      <c r="DP610" s="2329"/>
      <c r="DQ610" s="2329"/>
      <c r="DR610" s="2329">
        <f t="shared" ref="DR610:DR634" si="15">IF(AND(B728="5 Bedrooms",AH728&lt;=0.3),G728,0)</f>
        <v>0</v>
      </c>
      <c r="DS610" s="2329"/>
      <c r="DT610" s="2329"/>
      <c r="DU610" s="2329"/>
      <c r="DV610" s="2329"/>
      <c r="DX610" s="1976">
        <f t="shared" ref="DX610:DX634" si="16">IF(BN610&gt;0,O728," ")</f>
        <v>675</v>
      </c>
      <c r="DY610" s="2140"/>
      <c r="DZ610" s="2140"/>
      <c r="EA610" s="2140"/>
      <c r="EB610" s="1977"/>
      <c r="EC610" s="1976" t="str">
        <f t="shared" ref="EC610:EC634" si="17">IF(BS610&gt;0,O728," ")</f>
        <v xml:space="preserve"> </v>
      </c>
      <c r="ED610" s="2140"/>
      <c r="EE610" s="2140"/>
      <c r="EF610" s="2140"/>
      <c r="EG610" s="1977"/>
      <c r="EH610" s="1976" t="str">
        <f t="shared" ref="EH610:EH634" si="18">IF(BX610&gt;0,O728," ")</f>
        <v xml:space="preserve"> </v>
      </c>
      <c r="EI610" s="2140"/>
      <c r="EJ610" s="2140"/>
      <c r="EK610" s="2140"/>
      <c r="EL610" s="1977"/>
      <c r="EM610" s="1976" t="str">
        <f t="shared" ref="EM610:EM634" si="19">IF(CC610&gt;0,O728," ")</f>
        <v xml:space="preserve"> </v>
      </c>
      <c r="EN610" s="2140"/>
      <c r="EO610" s="2140"/>
      <c r="EP610" s="2140"/>
      <c r="EQ610" s="1977"/>
      <c r="ER610" s="1976" t="str">
        <f t="shared" ref="ER610:ER634" si="20">IF(CH610&gt;0,O728," ")</f>
        <v xml:space="preserve"> </v>
      </c>
      <c r="ES610" s="2140"/>
      <c r="ET610" s="2140"/>
      <c r="EU610" s="2140"/>
      <c r="EV610" s="1977"/>
      <c r="EW610" s="1976" t="str">
        <f t="shared" ref="EW610:EW634" si="21">IF(CM610&gt;0,O728," ")</f>
        <v xml:space="preserve"> </v>
      </c>
      <c r="EX610" s="2140"/>
      <c r="EY610" s="2140"/>
      <c r="EZ610" s="2140"/>
      <c r="FA610" s="1977"/>
    </row>
    <row r="611" spans="1:157" s="7" customFormat="1" ht="12.75">
      <c r="A611" s="87" t="s">
        <v>494</v>
      </c>
      <c r="B611" s="12" t="s">
        <v>496</v>
      </c>
      <c r="C611" s="12"/>
      <c r="D611" s="12"/>
      <c r="E611" s="12"/>
      <c r="F611" s="12"/>
      <c r="G611" s="1997">
        <f>C572</f>
        <v>0</v>
      </c>
      <c r="H611" s="1997"/>
      <c r="I611" s="1997"/>
      <c r="J611" s="1997"/>
      <c r="K611" s="1997"/>
      <c r="L611" s="1997"/>
      <c r="M611" s="1997"/>
      <c r="N611" s="1997"/>
      <c r="O611" s="1997"/>
      <c r="P611" s="1997"/>
      <c r="Q611" s="1997"/>
      <c r="R611" s="1997"/>
      <c r="S611" s="12"/>
      <c r="T611" s="87" t="s">
        <v>681</v>
      </c>
      <c r="U611" s="12" t="s">
        <v>496</v>
      </c>
      <c r="V611" s="12"/>
      <c r="W611" s="12"/>
      <c r="X611" s="12"/>
      <c r="Y611" s="12"/>
      <c r="Z611" s="1997">
        <f>C573</f>
        <v>0</v>
      </c>
      <c r="AA611" s="1997"/>
      <c r="AB611" s="1997"/>
      <c r="AC611" s="1997"/>
      <c r="AD611" s="1997"/>
      <c r="AE611" s="1997"/>
      <c r="AF611" s="1997"/>
      <c r="AG611" s="1997"/>
      <c r="AH611" s="1997"/>
      <c r="AI611" s="1997"/>
      <c r="AJ611" s="1997"/>
      <c r="AK611" s="1997"/>
      <c r="AL611" s="12"/>
      <c r="AM611" s="39"/>
      <c r="AN611" s="39"/>
      <c r="AO611" s="39"/>
      <c r="AP611" s="39"/>
      <c r="AQ611" s="39"/>
      <c r="AR611" s="39"/>
      <c r="AS611" s="39"/>
      <c r="AT611" s="39"/>
      <c r="AU611" s="39"/>
      <c r="AV611" s="39"/>
      <c r="AW611" s="39"/>
      <c r="AX611" s="39"/>
      <c r="AY611" s="39"/>
      <c r="BA611" s="7" t="s">
        <v>168</v>
      </c>
      <c r="BB611" s="58"/>
      <c r="BC611" s="58"/>
      <c r="BD611" s="58"/>
      <c r="BE611" s="1976">
        <f t="shared" si="0"/>
        <v>0</v>
      </c>
      <c r="BF611" s="1977"/>
      <c r="BG611" s="1973">
        <f t="shared" si="1"/>
        <v>0</v>
      </c>
      <c r="BH611" s="1975"/>
      <c r="BI611" s="1976">
        <f t="shared" si="2"/>
        <v>1</v>
      </c>
      <c r="BJ611" s="1977"/>
      <c r="BK611" s="1973">
        <f t="shared" si="3"/>
        <v>46</v>
      </c>
      <c r="BL611" s="1975"/>
      <c r="BM611" s="58"/>
      <c r="BN611" s="1970">
        <f t="shared" si="4"/>
        <v>0</v>
      </c>
      <c r="BO611" s="1971"/>
      <c r="BP611" s="1971"/>
      <c r="BQ611" s="1971"/>
      <c r="BR611" s="1972"/>
      <c r="BS611" s="1969">
        <f t="shared" si="5"/>
        <v>46</v>
      </c>
      <c r="BT611" s="1969"/>
      <c r="BU611" s="1969"/>
      <c r="BV611" s="1969"/>
      <c r="BW611" s="1969"/>
      <c r="BX611" s="1969">
        <f t="shared" si="6"/>
        <v>0</v>
      </c>
      <c r="BY611" s="1969"/>
      <c r="BZ611" s="1969"/>
      <c r="CA611" s="1969"/>
      <c r="CB611" s="1969"/>
      <c r="CC611" s="1969">
        <f t="shared" si="7"/>
        <v>0</v>
      </c>
      <c r="CD611" s="1969"/>
      <c r="CE611" s="1969"/>
      <c r="CF611" s="1969"/>
      <c r="CG611" s="1969"/>
      <c r="CH611" s="1969">
        <f t="shared" si="8"/>
        <v>0</v>
      </c>
      <c r="CI611" s="1969"/>
      <c r="CJ611" s="1969"/>
      <c r="CK611" s="1969"/>
      <c r="CL611" s="1969"/>
      <c r="CM611" s="1969">
        <f t="shared" si="9"/>
        <v>0</v>
      </c>
      <c r="CN611" s="1969"/>
      <c r="CO611" s="1969"/>
      <c r="CP611" s="1969"/>
      <c r="CQ611" s="1969"/>
      <c r="CR611" s="265"/>
      <c r="CS611" s="2329">
        <f t="shared" si="10"/>
        <v>0</v>
      </c>
      <c r="CT611" s="2329"/>
      <c r="CU611" s="2329"/>
      <c r="CV611" s="2329"/>
      <c r="CW611" s="2329"/>
      <c r="CX611" s="2329">
        <f t="shared" si="11"/>
        <v>46</v>
      </c>
      <c r="CY611" s="2329"/>
      <c r="CZ611" s="2329"/>
      <c r="DA611" s="2329"/>
      <c r="DB611" s="2329"/>
      <c r="DC611" s="2329">
        <f t="shared" si="12"/>
        <v>0</v>
      </c>
      <c r="DD611" s="2329"/>
      <c r="DE611" s="2329"/>
      <c r="DF611" s="2329"/>
      <c r="DG611" s="2329"/>
      <c r="DH611" s="2329">
        <f t="shared" si="13"/>
        <v>0</v>
      </c>
      <c r="DI611" s="2329"/>
      <c r="DJ611" s="2329"/>
      <c r="DK611" s="2329"/>
      <c r="DL611" s="2329"/>
      <c r="DM611" s="2329">
        <f t="shared" si="14"/>
        <v>0</v>
      </c>
      <c r="DN611" s="2329"/>
      <c r="DO611" s="2329"/>
      <c r="DP611" s="2329"/>
      <c r="DQ611" s="2329"/>
      <c r="DR611" s="2329">
        <f t="shared" si="15"/>
        <v>0</v>
      </c>
      <c r="DS611" s="2329"/>
      <c r="DT611" s="2329"/>
      <c r="DU611" s="2329"/>
      <c r="DV611" s="2329"/>
      <c r="DX611" s="1976" t="str">
        <f t="shared" si="16"/>
        <v xml:space="preserve"> </v>
      </c>
      <c r="DY611" s="2140"/>
      <c r="DZ611" s="2140"/>
      <c r="EA611" s="2140"/>
      <c r="EB611" s="1977"/>
      <c r="EC611" s="1976">
        <f t="shared" si="17"/>
        <v>717</v>
      </c>
      <c r="ED611" s="2140"/>
      <c r="EE611" s="2140"/>
      <c r="EF611" s="2140"/>
      <c r="EG611" s="1977"/>
      <c r="EH611" s="1976" t="str">
        <f t="shared" si="18"/>
        <v xml:space="preserve"> </v>
      </c>
      <c r="EI611" s="2140"/>
      <c r="EJ611" s="2140"/>
      <c r="EK611" s="2140"/>
      <c r="EL611" s="1977"/>
      <c r="EM611" s="1976" t="str">
        <f t="shared" si="19"/>
        <v xml:space="preserve"> </v>
      </c>
      <c r="EN611" s="2140"/>
      <c r="EO611" s="2140"/>
      <c r="EP611" s="2140"/>
      <c r="EQ611" s="1977"/>
      <c r="ER611" s="1976" t="str">
        <f t="shared" si="20"/>
        <v xml:space="preserve"> </v>
      </c>
      <c r="ES611" s="2140"/>
      <c r="ET611" s="2140"/>
      <c r="EU611" s="2140"/>
      <c r="EV611" s="1977"/>
      <c r="EW611" s="1976" t="str">
        <f t="shared" si="21"/>
        <v xml:space="preserve"> </v>
      </c>
      <c r="EX611" s="2140"/>
      <c r="EY611" s="2140"/>
      <c r="EZ611" s="2140"/>
      <c r="FA611" s="1977"/>
    </row>
    <row r="612" spans="1:157" ht="12.75">
      <c r="A612" s="35"/>
      <c r="B612" s="12" t="s">
        <v>90</v>
      </c>
      <c r="G612" s="1996"/>
      <c r="H612" s="1996"/>
      <c r="I612" s="1996"/>
      <c r="J612" s="1996"/>
      <c r="K612" s="1996"/>
      <c r="L612" s="1996"/>
      <c r="M612" s="1996"/>
      <c r="N612" s="1996"/>
      <c r="O612" s="1996"/>
      <c r="P612" s="1996"/>
      <c r="Q612" s="1996"/>
      <c r="R612" s="1996"/>
      <c r="T612" s="35"/>
      <c r="U612" s="12" t="s">
        <v>90</v>
      </c>
      <c r="Z612" s="1996"/>
      <c r="AA612" s="1996"/>
      <c r="AB612" s="1996"/>
      <c r="AC612" s="1996"/>
      <c r="AD612" s="1996"/>
      <c r="AE612" s="1996"/>
      <c r="AF612" s="1996"/>
      <c r="AG612" s="1996"/>
      <c r="AH612" s="1996"/>
      <c r="AI612" s="1996"/>
      <c r="AJ612" s="1996"/>
      <c r="AK612" s="1996"/>
      <c r="BA612" s="7" t="s">
        <v>169</v>
      </c>
      <c r="BB612" s="58"/>
      <c r="BC612" s="58"/>
      <c r="BD612" s="58"/>
      <c r="BE612" s="1976">
        <f t="shared" si="0"/>
        <v>0</v>
      </c>
      <c r="BF612" s="1977"/>
      <c r="BG612" s="1973">
        <f t="shared" si="1"/>
        <v>0</v>
      </c>
      <c r="BH612" s="1975"/>
      <c r="BI612" s="1976">
        <f t="shared" si="2"/>
        <v>1</v>
      </c>
      <c r="BJ612" s="1977"/>
      <c r="BK612" s="1973">
        <f t="shared" si="3"/>
        <v>6</v>
      </c>
      <c r="BL612" s="1975"/>
      <c r="BM612" s="58"/>
      <c r="BN612" s="1970">
        <f t="shared" si="4"/>
        <v>0</v>
      </c>
      <c r="BO612" s="1971"/>
      <c r="BP612" s="1971"/>
      <c r="BQ612" s="1971"/>
      <c r="BR612" s="1972"/>
      <c r="BS612" s="1969">
        <f t="shared" si="5"/>
        <v>0</v>
      </c>
      <c r="BT612" s="1969"/>
      <c r="BU612" s="1969"/>
      <c r="BV612" s="1969"/>
      <c r="BW612" s="1969"/>
      <c r="BX612" s="1969">
        <f t="shared" si="6"/>
        <v>6</v>
      </c>
      <c r="BY612" s="1969"/>
      <c r="BZ612" s="1969"/>
      <c r="CA612" s="1969"/>
      <c r="CB612" s="1969"/>
      <c r="CC612" s="1969">
        <f t="shared" si="7"/>
        <v>0</v>
      </c>
      <c r="CD612" s="1969"/>
      <c r="CE612" s="1969"/>
      <c r="CF612" s="1969"/>
      <c r="CG612" s="1969"/>
      <c r="CH612" s="1969">
        <f t="shared" si="8"/>
        <v>0</v>
      </c>
      <c r="CI612" s="1969"/>
      <c r="CJ612" s="1969"/>
      <c r="CK612" s="1969"/>
      <c r="CL612" s="1969"/>
      <c r="CM612" s="1969">
        <f t="shared" si="9"/>
        <v>0</v>
      </c>
      <c r="CN612" s="1969"/>
      <c r="CO612" s="1969"/>
      <c r="CP612" s="1969"/>
      <c r="CQ612" s="1969"/>
      <c r="CR612" s="265"/>
      <c r="CS612" s="2329">
        <f t="shared" si="10"/>
        <v>0</v>
      </c>
      <c r="CT612" s="2329"/>
      <c r="CU612" s="2329"/>
      <c r="CV612" s="2329"/>
      <c r="CW612" s="2329"/>
      <c r="CX612" s="2329">
        <f t="shared" si="11"/>
        <v>0</v>
      </c>
      <c r="CY612" s="2329"/>
      <c r="CZ612" s="2329"/>
      <c r="DA612" s="2329"/>
      <c r="DB612" s="2329"/>
      <c r="DC612" s="2329">
        <f t="shared" si="12"/>
        <v>6</v>
      </c>
      <c r="DD612" s="2329"/>
      <c r="DE612" s="2329"/>
      <c r="DF612" s="2329"/>
      <c r="DG612" s="2329"/>
      <c r="DH612" s="2329">
        <f t="shared" si="13"/>
        <v>0</v>
      </c>
      <c r="DI612" s="2329"/>
      <c r="DJ612" s="2329"/>
      <c r="DK612" s="2329"/>
      <c r="DL612" s="2329"/>
      <c r="DM612" s="2329">
        <f t="shared" si="14"/>
        <v>0</v>
      </c>
      <c r="DN612" s="2329"/>
      <c r="DO612" s="2329"/>
      <c r="DP612" s="2329"/>
      <c r="DQ612" s="2329"/>
      <c r="DR612" s="2329">
        <f t="shared" si="15"/>
        <v>0</v>
      </c>
      <c r="DS612" s="2329"/>
      <c r="DT612" s="2329"/>
      <c r="DU612" s="2329"/>
      <c r="DV612" s="2329"/>
      <c r="DX612" s="1976" t="str">
        <f t="shared" si="16"/>
        <v xml:space="preserve"> </v>
      </c>
      <c r="DY612" s="2140"/>
      <c r="DZ612" s="2140"/>
      <c r="EA612" s="2140"/>
      <c r="EB612" s="1977"/>
      <c r="EC612" s="1976" t="str">
        <f t="shared" si="17"/>
        <v xml:space="preserve"> </v>
      </c>
      <c r="ED612" s="2140"/>
      <c r="EE612" s="2140"/>
      <c r="EF612" s="2140"/>
      <c r="EG612" s="1977"/>
      <c r="EH612" s="1976">
        <f t="shared" si="18"/>
        <v>852</v>
      </c>
      <c r="EI612" s="2140"/>
      <c r="EJ612" s="2140"/>
      <c r="EK612" s="2140"/>
      <c r="EL612" s="1977"/>
      <c r="EM612" s="1976" t="str">
        <f t="shared" si="19"/>
        <v xml:space="preserve"> </v>
      </c>
      <c r="EN612" s="2140"/>
      <c r="EO612" s="2140"/>
      <c r="EP612" s="2140"/>
      <c r="EQ612" s="1977"/>
      <c r="ER612" s="1976" t="str">
        <f t="shared" si="20"/>
        <v xml:space="preserve"> </v>
      </c>
      <c r="ES612" s="2140"/>
      <c r="ET612" s="2140"/>
      <c r="EU612" s="2140"/>
      <c r="EV612" s="1977"/>
      <c r="EW612" s="1976" t="str">
        <f t="shared" si="21"/>
        <v xml:space="preserve"> </v>
      </c>
      <c r="EX612" s="2140"/>
      <c r="EY612" s="2140"/>
      <c r="EZ612" s="2140"/>
      <c r="FA612" s="1977"/>
    </row>
    <row r="613" spans="1:157" ht="12.75">
      <c r="A613" s="35"/>
      <c r="B613" s="12" t="s">
        <v>615</v>
      </c>
      <c r="G613" s="1996"/>
      <c r="H613" s="1996"/>
      <c r="I613" s="1996"/>
      <c r="J613" s="1996"/>
      <c r="K613" s="1996"/>
      <c r="L613" s="1996"/>
      <c r="M613" s="1996"/>
      <c r="N613" s="1996"/>
      <c r="O613" s="1996"/>
      <c r="P613" s="1996"/>
      <c r="Q613" s="1996"/>
      <c r="R613" s="1996"/>
      <c r="T613" s="35"/>
      <c r="U613" s="12" t="s">
        <v>615</v>
      </c>
      <c r="Z613" s="1998"/>
      <c r="AA613" s="1998"/>
      <c r="AB613" s="1998"/>
      <c r="AC613" s="1998"/>
      <c r="AD613" s="1998"/>
      <c r="AE613" s="1998"/>
      <c r="AF613" s="1998"/>
      <c r="AG613" s="1998"/>
      <c r="AH613" s="1998"/>
      <c r="AI613" s="1998"/>
      <c r="AJ613" s="1998"/>
      <c r="AK613" s="1998"/>
      <c r="BA613" s="7" t="s">
        <v>170</v>
      </c>
      <c r="BB613" s="58"/>
      <c r="BC613" s="58"/>
      <c r="BD613" s="58"/>
      <c r="BE613" s="1976">
        <f t="shared" si="0"/>
        <v>1</v>
      </c>
      <c r="BF613" s="1977"/>
      <c r="BG613" s="1973">
        <f t="shared" si="1"/>
        <v>37</v>
      </c>
      <c r="BH613" s="1975"/>
      <c r="BI613" s="1976">
        <f t="shared" si="2"/>
        <v>0</v>
      </c>
      <c r="BJ613" s="1977"/>
      <c r="BK613" s="1973">
        <f t="shared" si="3"/>
        <v>0</v>
      </c>
      <c r="BL613" s="1975"/>
      <c r="BM613" s="58"/>
      <c r="BN613" s="1970">
        <f t="shared" si="4"/>
        <v>0</v>
      </c>
      <c r="BO613" s="1971"/>
      <c r="BP613" s="1971"/>
      <c r="BQ613" s="1971"/>
      <c r="BR613" s="1972"/>
      <c r="BS613" s="1969">
        <f t="shared" si="5"/>
        <v>37</v>
      </c>
      <c r="BT613" s="1969"/>
      <c r="BU613" s="1969"/>
      <c r="BV613" s="1969"/>
      <c r="BW613" s="1969"/>
      <c r="BX613" s="1969">
        <f t="shared" si="6"/>
        <v>0</v>
      </c>
      <c r="BY613" s="1969"/>
      <c r="BZ613" s="1969"/>
      <c r="CA613" s="1969"/>
      <c r="CB613" s="1969"/>
      <c r="CC613" s="1969">
        <f t="shared" si="7"/>
        <v>0</v>
      </c>
      <c r="CD613" s="1969"/>
      <c r="CE613" s="1969"/>
      <c r="CF613" s="1969"/>
      <c r="CG613" s="1969"/>
      <c r="CH613" s="1969">
        <f t="shared" si="8"/>
        <v>0</v>
      </c>
      <c r="CI613" s="1969"/>
      <c r="CJ613" s="1969"/>
      <c r="CK613" s="1969"/>
      <c r="CL613" s="1969"/>
      <c r="CM613" s="1969">
        <f t="shared" si="9"/>
        <v>0</v>
      </c>
      <c r="CN613" s="1969"/>
      <c r="CO613" s="1969"/>
      <c r="CP613" s="1969"/>
      <c r="CQ613" s="1969"/>
      <c r="CR613" s="265"/>
      <c r="CS613" s="2329">
        <f t="shared" si="10"/>
        <v>0</v>
      </c>
      <c r="CT613" s="2329"/>
      <c r="CU613" s="2329"/>
      <c r="CV613" s="2329"/>
      <c r="CW613" s="2329"/>
      <c r="CX613" s="2329">
        <f t="shared" si="11"/>
        <v>0</v>
      </c>
      <c r="CY613" s="2329"/>
      <c r="CZ613" s="2329"/>
      <c r="DA613" s="2329"/>
      <c r="DB613" s="2329"/>
      <c r="DC613" s="2329">
        <f t="shared" si="12"/>
        <v>0</v>
      </c>
      <c r="DD613" s="2329"/>
      <c r="DE613" s="2329"/>
      <c r="DF613" s="2329"/>
      <c r="DG613" s="2329"/>
      <c r="DH613" s="2329">
        <f t="shared" si="13"/>
        <v>0</v>
      </c>
      <c r="DI613" s="2329"/>
      <c r="DJ613" s="2329"/>
      <c r="DK613" s="2329"/>
      <c r="DL613" s="2329"/>
      <c r="DM613" s="2329">
        <f t="shared" si="14"/>
        <v>0</v>
      </c>
      <c r="DN613" s="2329"/>
      <c r="DO613" s="2329"/>
      <c r="DP613" s="2329"/>
      <c r="DQ613" s="2329"/>
      <c r="DR613" s="2329">
        <f t="shared" si="15"/>
        <v>0</v>
      </c>
      <c r="DS613" s="2329"/>
      <c r="DT613" s="2329"/>
      <c r="DU613" s="2329"/>
      <c r="DV613" s="2329"/>
      <c r="DX613" s="1976" t="str">
        <f t="shared" si="16"/>
        <v xml:space="preserve"> </v>
      </c>
      <c r="DY613" s="2140"/>
      <c r="DZ613" s="2140"/>
      <c r="EA613" s="2140"/>
      <c r="EB613" s="1977"/>
      <c r="EC613" s="1976">
        <f t="shared" si="17"/>
        <v>974</v>
      </c>
      <c r="ED613" s="2140"/>
      <c r="EE613" s="2140"/>
      <c r="EF613" s="2140"/>
      <c r="EG613" s="1977"/>
      <c r="EH613" s="1976" t="str">
        <f t="shared" si="18"/>
        <v xml:space="preserve"> </v>
      </c>
      <c r="EI613" s="2140"/>
      <c r="EJ613" s="2140"/>
      <c r="EK613" s="2140"/>
      <c r="EL613" s="1977"/>
      <c r="EM613" s="1976" t="str">
        <f t="shared" si="19"/>
        <v xml:space="preserve"> </v>
      </c>
      <c r="EN613" s="2140"/>
      <c r="EO613" s="2140"/>
      <c r="EP613" s="2140"/>
      <c r="EQ613" s="1977"/>
      <c r="ER613" s="1976" t="str">
        <f t="shared" si="20"/>
        <v xml:space="preserve"> </v>
      </c>
      <c r="ES613" s="2140"/>
      <c r="ET613" s="2140"/>
      <c r="EU613" s="2140"/>
      <c r="EV613" s="1977"/>
      <c r="EW613" s="1976" t="str">
        <f t="shared" si="21"/>
        <v xml:space="preserve"> </v>
      </c>
      <c r="EX613" s="2140"/>
      <c r="EY613" s="2140"/>
      <c r="EZ613" s="2140"/>
      <c r="FA613" s="1977"/>
    </row>
    <row r="614" spans="1:157" ht="12.75">
      <c r="A614" s="35"/>
      <c r="B614" s="12" t="s">
        <v>17</v>
      </c>
      <c r="G614" s="1996"/>
      <c r="H614" s="1996"/>
      <c r="I614" s="1996"/>
      <c r="J614" s="1996"/>
      <c r="K614" s="1996"/>
      <c r="L614" s="1996"/>
      <c r="M614" s="1996"/>
      <c r="N614" s="1996"/>
      <c r="O614" s="1996"/>
      <c r="P614" s="1996"/>
      <c r="Q614" s="1996"/>
      <c r="R614" s="1996"/>
      <c r="T614" s="35"/>
      <c r="U614" s="12" t="s">
        <v>17</v>
      </c>
      <c r="Z614" s="1998"/>
      <c r="AA614" s="1998"/>
      <c r="AB614" s="1998"/>
      <c r="AC614" s="1998"/>
      <c r="AD614" s="1998"/>
      <c r="AE614" s="1998"/>
      <c r="AF614" s="1998"/>
      <c r="AG614" s="1998"/>
      <c r="AH614" s="1998"/>
      <c r="AI614" s="1998"/>
      <c r="AJ614" s="1998"/>
      <c r="AK614" s="1998"/>
      <c r="BA614" s="7" t="s">
        <v>31</v>
      </c>
      <c r="BB614" s="58"/>
      <c r="BC614" s="58"/>
      <c r="BD614" s="58"/>
      <c r="BE614" s="1976">
        <f t="shared" si="0"/>
        <v>1</v>
      </c>
      <c r="BF614" s="1977"/>
      <c r="BG614" s="1973">
        <f t="shared" si="1"/>
        <v>37</v>
      </c>
      <c r="BH614" s="1975"/>
      <c r="BI614" s="1976">
        <f t="shared" si="2"/>
        <v>0</v>
      </c>
      <c r="BJ614" s="1977"/>
      <c r="BK614" s="1973">
        <f t="shared" si="3"/>
        <v>0</v>
      </c>
      <c r="BL614" s="1975"/>
      <c r="BM614" s="58"/>
      <c r="BN614" s="1970">
        <f t="shared" si="4"/>
        <v>0</v>
      </c>
      <c r="BO614" s="1971"/>
      <c r="BP614" s="1971"/>
      <c r="BQ614" s="1971"/>
      <c r="BR614" s="1972"/>
      <c r="BS614" s="1969">
        <f t="shared" si="5"/>
        <v>37</v>
      </c>
      <c r="BT614" s="1969"/>
      <c r="BU614" s="1969"/>
      <c r="BV614" s="1969"/>
      <c r="BW614" s="1969"/>
      <c r="BX614" s="1969">
        <f t="shared" si="6"/>
        <v>0</v>
      </c>
      <c r="BY614" s="1969"/>
      <c r="BZ614" s="1969"/>
      <c r="CA614" s="1969"/>
      <c r="CB614" s="1969"/>
      <c r="CC614" s="1969">
        <f t="shared" si="7"/>
        <v>0</v>
      </c>
      <c r="CD614" s="1969"/>
      <c r="CE614" s="1969"/>
      <c r="CF614" s="1969"/>
      <c r="CG614" s="1969"/>
      <c r="CH614" s="1969">
        <f t="shared" si="8"/>
        <v>0</v>
      </c>
      <c r="CI614" s="1969"/>
      <c r="CJ614" s="1969"/>
      <c r="CK614" s="1969"/>
      <c r="CL614" s="1969"/>
      <c r="CM614" s="1969">
        <f t="shared" si="9"/>
        <v>0</v>
      </c>
      <c r="CN614" s="1969"/>
      <c r="CO614" s="1969"/>
      <c r="CP614" s="1969"/>
      <c r="CQ614" s="1969"/>
      <c r="CR614" s="265"/>
      <c r="CS614" s="2329">
        <f t="shared" si="10"/>
        <v>0</v>
      </c>
      <c r="CT614" s="2329"/>
      <c r="CU614" s="2329"/>
      <c r="CV614" s="2329"/>
      <c r="CW614" s="2329"/>
      <c r="CX614" s="2329">
        <f t="shared" si="11"/>
        <v>0</v>
      </c>
      <c r="CY614" s="2329"/>
      <c r="CZ614" s="2329"/>
      <c r="DA614" s="2329"/>
      <c r="DB614" s="2329"/>
      <c r="DC614" s="2329">
        <f t="shared" si="12"/>
        <v>0</v>
      </c>
      <c r="DD614" s="2329"/>
      <c r="DE614" s="2329"/>
      <c r="DF614" s="2329"/>
      <c r="DG614" s="2329"/>
      <c r="DH614" s="2329">
        <f t="shared" si="13"/>
        <v>0</v>
      </c>
      <c r="DI614" s="2329"/>
      <c r="DJ614" s="2329"/>
      <c r="DK614" s="2329"/>
      <c r="DL614" s="2329"/>
      <c r="DM614" s="2329">
        <f t="shared" si="14"/>
        <v>0</v>
      </c>
      <c r="DN614" s="2329"/>
      <c r="DO614" s="2329"/>
      <c r="DP614" s="2329"/>
      <c r="DQ614" s="2329"/>
      <c r="DR614" s="2329">
        <f t="shared" si="15"/>
        <v>0</v>
      </c>
      <c r="DS614" s="2329"/>
      <c r="DT614" s="2329"/>
      <c r="DU614" s="2329"/>
      <c r="DV614" s="2329"/>
      <c r="DX614" s="1976" t="str">
        <f t="shared" si="16"/>
        <v xml:space="preserve"> </v>
      </c>
      <c r="DY614" s="2140"/>
      <c r="DZ614" s="2140"/>
      <c r="EA614" s="2140"/>
      <c r="EB614" s="1977"/>
      <c r="EC614" s="1976">
        <f t="shared" si="17"/>
        <v>1231</v>
      </c>
      <c r="ED614" s="2140"/>
      <c r="EE614" s="2140"/>
      <c r="EF614" s="2140"/>
      <c r="EG614" s="1977"/>
      <c r="EH614" s="1976" t="str">
        <f t="shared" si="18"/>
        <v xml:space="preserve"> </v>
      </c>
      <c r="EI614" s="2140"/>
      <c r="EJ614" s="2140"/>
      <c r="EK614" s="2140"/>
      <c r="EL614" s="1977"/>
      <c r="EM614" s="1976" t="str">
        <f t="shared" si="19"/>
        <v xml:space="preserve"> </v>
      </c>
      <c r="EN614" s="2140"/>
      <c r="EO614" s="2140"/>
      <c r="EP614" s="2140"/>
      <c r="EQ614" s="1977"/>
      <c r="ER614" s="1976" t="str">
        <f t="shared" si="20"/>
        <v xml:space="preserve"> </v>
      </c>
      <c r="ES614" s="2140"/>
      <c r="ET614" s="2140"/>
      <c r="EU614" s="2140"/>
      <c r="EV614" s="1977"/>
      <c r="EW614" s="1976" t="str">
        <f t="shared" si="21"/>
        <v xml:space="preserve"> </v>
      </c>
      <c r="EX614" s="2140"/>
      <c r="EY614" s="2140"/>
      <c r="EZ614" s="2140"/>
      <c r="FA614" s="1977"/>
    </row>
    <row r="615" spans="1:157" ht="12.75">
      <c r="A615" s="35"/>
      <c r="B615" s="12" t="s">
        <v>325</v>
      </c>
      <c r="G615" s="2021"/>
      <c r="H615" s="2021"/>
      <c r="I615" s="2021"/>
      <c r="J615" s="2021"/>
      <c r="K615" s="2021"/>
      <c r="L615" s="2021"/>
      <c r="O615" s="137" t="s">
        <v>212</v>
      </c>
      <c r="P615" s="1987"/>
      <c r="Q615" s="1987"/>
      <c r="R615" s="1987"/>
      <c r="T615" s="35"/>
      <c r="U615" s="12" t="s">
        <v>325</v>
      </c>
      <c r="Z615" s="2021"/>
      <c r="AA615" s="2021"/>
      <c r="AB615" s="2021"/>
      <c r="AC615" s="2021"/>
      <c r="AD615" s="2021"/>
      <c r="AE615" s="2021"/>
      <c r="AH615" s="137" t="s">
        <v>212</v>
      </c>
      <c r="AI615" s="1987"/>
      <c r="AJ615" s="1987"/>
      <c r="AK615" s="1987"/>
      <c r="AZ615" s="58"/>
      <c r="BA615" s="58"/>
      <c r="BB615" s="58"/>
      <c r="BC615" s="58"/>
      <c r="BD615" s="58"/>
      <c r="BE615" s="1976">
        <f t="shared" si="0"/>
        <v>0</v>
      </c>
      <c r="BF615" s="1977"/>
      <c r="BG615" s="1973">
        <f t="shared" si="1"/>
        <v>0</v>
      </c>
      <c r="BH615" s="1975"/>
      <c r="BI615" s="1976">
        <f t="shared" si="2"/>
        <v>0</v>
      </c>
      <c r="BJ615" s="1977"/>
      <c r="BK615" s="1973">
        <f t="shared" si="3"/>
        <v>0</v>
      </c>
      <c r="BL615" s="1975"/>
      <c r="BM615" s="58"/>
      <c r="BN615" s="1970">
        <f t="shared" si="4"/>
        <v>0</v>
      </c>
      <c r="BO615" s="1971"/>
      <c r="BP615" s="1971"/>
      <c r="BQ615" s="1971"/>
      <c r="BR615" s="1972"/>
      <c r="BS615" s="1969">
        <f t="shared" si="5"/>
        <v>0</v>
      </c>
      <c r="BT615" s="1969"/>
      <c r="BU615" s="1969"/>
      <c r="BV615" s="1969"/>
      <c r="BW615" s="1969"/>
      <c r="BX615" s="1969">
        <f t="shared" si="6"/>
        <v>0</v>
      </c>
      <c r="BY615" s="1969"/>
      <c r="BZ615" s="1969"/>
      <c r="CA615" s="1969"/>
      <c r="CB615" s="1969"/>
      <c r="CC615" s="1969">
        <f t="shared" si="7"/>
        <v>0</v>
      </c>
      <c r="CD615" s="1969"/>
      <c r="CE615" s="1969"/>
      <c r="CF615" s="1969"/>
      <c r="CG615" s="1969"/>
      <c r="CH615" s="1969">
        <f t="shared" si="8"/>
        <v>0</v>
      </c>
      <c r="CI615" s="1969"/>
      <c r="CJ615" s="1969"/>
      <c r="CK615" s="1969"/>
      <c r="CL615" s="1969"/>
      <c r="CM615" s="1969">
        <f t="shared" si="9"/>
        <v>0</v>
      </c>
      <c r="CN615" s="1969"/>
      <c r="CO615" s="1969"/>
      <c r="CP615" s="1969"/>
      <c r="CQ615" s="1969"/>
      <c r="CR615" s="265"/>
      <c r="CS615" s="2329">
        <f t="shared" si="10"/>
        <v>0</v>
      </c>
      <c r="CT615" s="2329"/>
      <c r="CU615" s="2329"/>
      <c r="CV615" s="2329"/>
      <c r="CW615" s="2329"/>
      <c r="CX615" s="2329">
        <f t="shared" si="11"/>
        <v>0</v>
      </c>
      <c r="CY615" s="2329"/>
      <c r="CZ615" s="2329"/>
      <c r="DA615" s="2329"/>
      <c r="DB615" s="2329"/>
      <c r="DC615" s="2329">
        <f t="shared" si="12"/>
        <v>0</v>
      </c>
      <c r="DD615" s="2329"/>
      <c r="DE615" s="2329"/>
      <c r="DF615" s="2329"/>
      <c r="DG615" s="2329"/>
      <c r="DH615" s="2329">
        <f t="shared" si="13"/>
        <v>0</v>
      </c>
      <c r="DI615" s="2329"/>
      <c r="DJ615" s="2329"/>
      <c r="DK615" s="2329"/>
      <c r="DL615" s="2329"/>
      <c r="DM615" s="2329">
        <f t="shared" si="14"/>
        <v>0</v>
      </c>
      <c r="DN615" s="2329"/>
      <c r="DO615" s="2329"/>
      <c r="DP615" s="2329"/>
      <c r="DQ615" s="2329"/>
      <c r="DR615" s="2329">
        <f t="shared" si="15"/>
        <v>0</v>
      </c>
      <c r="DS615" s="2329"/>
      <c r="DT615" s="2329"/>
      <c r="DU615" s="2329"/>
      <c r="DV615" s="2329"/>
      <c r="DX615" s="1976" t="str">
        <f t="shared" si="16"/>
        <v xml:space="preserve"> </v>
      </c>
      <c r="DY615" s="2140"/>
      <c r="DZ615" s="2140"/>
      <c r="EA615" s="2140"/>
      <c r="EB615" s="1977"/>
      <c r="EC615" s="1976" t="str">
        <f t="shared" si="17"/>
        <v xml:space="preserve"> </v>
      </c>
      <c r="ED615" s="2140"/>
      <c r="EE615" s="2140"/>
      <c r="EF615" s="2140"/>
      <c r="EG615" s="1977"/>
      <c r="EH615" s="1976" t="str">
        <f t="shared" si="18"/>
        <v xml:space="preserve"> </v>
      </c>
      <c r="EI615" s="2140"/>
      <c r="EJ615" s="2140"/>
      <c r="EK615" s="2140"/>
      <c r="EL615" s="1977"/>
      <c r="EM615" s="1976" t="str">
        <f t="shared" si="19"/>
        <v xml:space="preserve"> </v>
      </c>
      <c r="EN615" s="2140"/>
      <c r="EO615" s="2140"/>
      <c r="EP615" s="2140"/>
      <c r="EQ615" s="1977"/>
      <c r="ER615" s="1976" t="str">
        <f t="shared" si="20"/>
        <v xml:space="preserve"> </v>
      </c>
      <c r="ES615" s="2140"/>
      <c r="ET615" s="2140"/>
      <c r="EU615" s="2140"/>
      <c r="EV615" s="1977"/>
      <c r="EW615" s="1976" t="str">
        <f t="shared" si="21"/>
        <v xml:space="preserve"> </v>
      </c>
      <c r="EX615" s="2140"/>
      <c r="EY615" s="2140"/>
      <c r="EZ615" s="2140"/>
      <c r="FA615" s="1977"/>
    </row>
    <row r="616" spans="1:157" ht="12.75">
      <c r="A616" s="35"/>
      <c r="B616" s="12" t="s">
        <v>18</v>
      </c>
      <c r="H616" s="1996"/>
      <c r="I616" s="1996"/>
      <c r="J616" s="1996"/>
      <c r="K616" s="1996"/>
      <c r="L616" s="1996"/>
      <c r="M616" s="1996"/>
      <c r="N616" s="1996"/>
      <c r="O616" s="1996"/>
      <c r="P616" s="1996"/>
      <c r="Q616" s="1996"/>
      <c r="R616" s="1996"/>
      <c r="T616" s="35"/>
      <c r="U616" s="12" t="s">
        <v>18</v>
      </c>
      <c r="AA616" s="1996"/>
      <c r="AB616" s="1996"/>
      <c r="AC616" s="1996"/>
      <c r="AD616" s="1996"/>
      <c r="AE616" s="1996"/>
      <c r="AF616" s="1996"/>
      <c r="AG616" s="1996"/>
      <c r="AH616" s="1996"/>
      <c r="AI616" s="1996"/>
      <c r="AJ616" s="1996"/>
      <c r="AK616" s="1996"/>
      <c r="AZ616" s="58"/>
      <c r="BA616" s="58"/>
      <c r="BB616" s="58"/>
      <c r="BC616" s="58"/>
      <c r="BD616" s="58"/>
      <c r="BE616" s="1976">
        <f t="shared" si="0"/>
        <v>0</v>
      </c>
      <c r="BF616" s="1977"/>
      <c r="BG616" s="1973">
        <f t="shared" si="1"/>
        <v>0</v>
      </c>
      <c r="BH616" s="1975"/>
      <c r="BI616" s="1976">
        <f t="shared" si="2"/>
        <v>0</v>
      </c>
      <c r="BJ616" s="1977"/>
      <c r="BK616" s="1973">
        <f t="shared" si="3"/>
        <v>0</v>
      </c>
      <c r="BL616" s="1975"/>
      <c r="BM616" s="58"/>
      <c r="BN616" s="1970">
        <f t="shared" si="4"/>
        <v>0</v>
      </c>
      <c r="BO616" s="1971"/>
      <c r="BP616" s="1971"/>
      <c r="BQ616" s="1971"/>
      <c r="BR616" s="1972"/>
      <c r="BS616" s="1969">
        <f t="shared" si="5"/>
        <v>0</v>
      </c>
      <c r="BT616" s="1969"/>
      <c r="BU616" s="1969"/>
      <c r="BV616" s="1969"/>
      <c r="BW616" s="1969"/>
      <c r="BX616" s="1969">
        <f t="shared" si="6"/>
        <v>0</v>
      </c>
      <c r="BY616" s="1969"/>
      <c r="BZ616" s="1969"/>
      <c r="CA616" s="1969"/>
      <c r="CB616" s="1969"/>
      <c r="CC616" s="1969">
        <f t="shared" si="7"/>
        <v>0</v>
      </c>
      <c r="CD616" s="1969"/>
      <c r="CE616" s="1969"/>
      <c r="CF616" s="1969"/>
      <c r="CG616" s="1969"/>
      <c r="CH616" s="1969">
        <f t="shared" si="8"/>
        <v>0</v>
      </c>
      <c r="CI616" s="1969"/>
      <c r="CJ616" s="1969"/>
      <c r="CK616" s="1969"/>
      <c r="CL616" s="1969"/>
      <c r="CM616" s="1969">
        <f t="shared" si="9"/>
        <v>0</v>
      </c>
      <c r="CN616" s="1969"/>
      <c r="CO616" s="1969"/>
      <c r="CP616" s="1969"/>
      <c r="CQ616" s="1969"/>
      <c r="CR616" s="265"/>
      <c r="CS616" s="2329">
        <f t="shared" si="10"/>
        <v>0</v>
      </c>
      <c r="CT616" s="2329"/>
      <c r="CU616" s="2329"/>
      <c r="CV616" s="2329"/>
      <c r="CW616" s="2329"/>
      <c r="CX616" s="2329">
        <f t="shared" si="11"/>
        <v>0</v>
      </c>
      <c r="CY616" s="2329"/>
      <c r="CZ616" s="2329"/>
      <c r="DA616" s="2329"/>
      <c r="DB616" s="2329"/>
      <c r="DC616" s="2329">
        <f t="shared" si="12"/>
        <v>0</v>
      </c>
      <c r="DD616" s="2329"/>
      <c r="DE616" s="2329"/>
      <c r="DF616" s="2329"/>
      <c r="DG616" s="2329"/>
      <c r="DH616" s="2329">
        <f t="shared" si="13"/>
        <v>0</v>
      </c>
      <c r="DI616" s="2329"/>
      <c r="DJ616" s="2329"/>
      <c r="DK616" s="2329"/>
      <c r="DL616" s="2329"/>
      <c r="DM616" s="2329">
        <f t="shared" si="14"/>
        <v>0</v>
      </c>
      <c r="DN616" s="2329"/>
      <c r="DO616" s="2329"/>
      <c r="DP616" s="2329"/>
      <c r="DQ616" s="2329"/>
      <c r="DR616" s="2329">
        <f t="shared" si="15"/>
        <v>0</v>
      </c>
      <c r="DS616" s="2329"/>
      <c r="DT616" s="2329"/>
      <c r="DU616" s="2329"/>
      <c r="DV616" s="2329"/>
      <c r="DX616" s="1976" t="str">
        <f t="shared" si="16"/>
        <v xml:space="preserve"> </v>
      </c>
      <c r="DY616" s="2140"/>
      <c r="DZ616" s="2140"/>
      <c r="EA616" s="2140"/>
      <c r="EB616" s="1977"/>
      <c r="EC616" s="1976" t="str">
        <f t="shared" si="17"/>
        <v xml:space="preserve"> </v>
      </c>
      <c r="ED616" s="2140"/>
      <c r="EE616" s="2140"/>
      <c r="EF616" s="2140"/>
      <c r="EG616" s="1977"/>
      <c r="EH616" s="1976" t="str">
        <f t="shared" si="18"/>
        <v xml:space="preserve"> </v>
      </c>
      <c r="EI616" s="2140"/>
      <c r="EJ616" s="2140"/>
      <c r="EK616" s="2140"/>
      <c r="EL616" s="1977"/>
      <c r="EM616" s="1976" t="str">
        <f t="shared" si="19"/>
        <v xml:space="preserve"> </v>
      </c>
      <c r="EN616" s="2140"/>
      <c r="EO616" s="2140"/>
      <c r="EP616" s="2140"/>
      <c r="EQ616" s="1977"/>
      <c r="ER616" s="1976" t="str">
        <f t="shared" si="20"/>
        <v xml:space="preserve"> </v>
      </c>
      <c r="ES616" s="2140"/>
      <c r="ET616" s="2140"/>
      <c r="EU616" s="2140"/>
      <c r="EV616" s="1977"/>
      <c r="EW616" s="1976" t="str">
        <f t="shared" si="21"/>
        <v xml:space="preserve"> </v>
      </c>
      <c r="EX616" s="2140"/>
      <c r="EY616" s="2140"/>
      <c r="EZ616" s="2140"/>
      <c r="FA616" s="1977"/>
    </row>
    <row r="617" spans="1:157" ht="12.75">
      <c r="A617" s="35"/>
      <c r="B617" s="12" t="s">
        <v>20</v>
      </c>
      <c r="N617" s="1995" t="s">
        <v>706</v>
      </c>
      <c r="O617" s="1995"/>
      <c r="T617" s="35"/>
      <c r="U617" s="12" t="s">
        <v>20</v>
      </c>
      <c r="AG617" s="1995" t="s">
        <v>706</v>
      </c>
      <c r="AH617" s="1995"/>
      <c r="AZ617" s="58"/>
      <c r="BA617" s="58"/>
      <c r="BB617" s="58"/>
      <c r="BC617" s="58"/>
      <c r="BD617" s="58"/>
      <c r="BE617" s="1976">
        <f t="shared" si="0"/>
        <v>0</v>
      </c>
      <c r="BF617" s="1977"/>
      <c r="BG617" s="1973">
        <f t="shared" si="1"/>
        <v>0</v>
      </c>
      <c r="BH617" s="1975"/>
      <c r="BI617" s="1976">
        <f t="shared" si="2"/>
        <v>0</v>
      </c>
      <c r="BJ617" s="1977"/>
      <c r="BK617" s="1973">
        <f t="shared" si="3"/>
        <v>0</v>
      </c>
      <c r="BL617" s="1975"/>
      <c r="BM617" s="58"/>
      <c r="BN617" s="1970">
        <f t="shared" si="4"/>
        <v>0</v>
      </c>
      <c r="BO617" s="1971"/>
      <c r="BP617" s="1971"/>
      <c r="BQ617" s="1971"/>
      <c r="BR617" s="1972"/>
      <c r="BS617" s="1969">
        <f t="shared" si="5"/>
        <v>0</v>
      </c>
      <c r="BT617" s="1969"/>
      <c r="BU617" s="1969"/>
      <c r="BV617" s="1969"/>
      <c r="BW617" s="1969"/>
      <c r="BX617" s="1969">
        <f t="shared" si="6"/>
        <v>0</v>
      </c>
      <c r="BY617" s="1969"/>
      <c r="BZ617" s="1969"/>
      <c r="CA617" s="1969"/>
      <c r="CB617" s="1969"/>
      <c r="CC617" s="1969">
        <f t="shared" si="7"/>
        <v>0</v>
      </c>
      <c r="CD617" s="1969"/>
      <c r="CE617" s="1969"/>
      <c r="CF617" s="1969"/>
      <c r="CG617" s="1969"/>
      <c r="CH617" s="1969">
        <f t="shared" si="8"/>
        <v>0</v>
      </c>
      <c r="CI617" s="1969"/>
      <c r="CJ617" s="1969"/>
      <c r="CK617" s="1969"/>
      <c r="CL617" s="1969"/>
      <c r="CM617" s="1969">
        <f t="shared" si="9"/>
        <v>0</v>
      </c>
      <c r="CN617" s="1969"/>
      <c r="CO617" s="1969"/>
      <c r="CP617" s="1969"/>
      <c r="CQ617" s="1969"/>
      <c r="CR617" s="265"/>
      <c r="CS617" s="2329">
        <f t="shared" si="10"/>
        <v>0</v>
      </c>
      <c r="CT617" s="2329"/>
      <c r="CU617" s="2329"/>
      <c r="CV617" s="2329"/>
      <c r="CW617" s="2329"/>
      <c r="CX617" s="2329">
        <f t="shared" si="11"/>
        <v>0</v>
      </c>
      <c r="CY617" s="2329"/>
      <c r="CZ617" s="2329"/>
      <c r="DA617" s="2329"/>
      <c r="DB617" s="2329"/>
      <c r="DC617" s="2329">
        <f t="shared" si="12"/>
        <v>0</v>
      </c>
      <c r="DD617" s="2329"/>
      <c r="DE617" s="2329"/>
      <c r="DF617" s="2329"/>
      <c r="DG617" s="2329"/>
      <c r="DH617" s="2329">
        <f t="shared" si="13"/>
        <v>0</v>
      </c>
      <c r="DI617" s="2329"/>
      <c r="DJ617" s="2329"/>
      <c r="DK617" s="2329"/>
      <c r="DL617" s="2329"/>
      <c r="DM617" s="2329">
        <f t="shared" si="14"/>
        <v>0</v>
      </c>
      <c r="DN617" s="2329"/>
      <c r="DO617" s="2329"/>
      <c r="DP617" s="2329"/>
      <c r="DQ617" s="2329"/>
      <c r="DR617" s="2329">
        <f t="shared" si="15"/>
        <v>0</v>
      </c>
      <c r="DS617" s="2329"/>
      <c r="DT617" s="2329"/>
      <c r="DU617" s="2329"/>
      <c r="DV617" s="2329"/>
      <c r="DX617" s="1976" t="str">
        <f t="shared" si="16"/>
        <v xml:space="preserve"> </v>
      </c>
      <c r="DY617" s="2140"/>
      <c r="DZ617" s="2140"/>
      <c r="EA617" s="2140"/>
      <c r="EB617" s="1977"/>
      <c r="EC617" s="1976" t="str">
        <f t="shared" si="17"/>
        <v xml:space="preserve"> </v>
      </c>
      <c r="ED617" s="2140"/>
      <c r="EE617" s="2140"/>
      <c r="EF617" s="2140"/>
      <c r="EG617" s="1977"/>
      <c r="EH617" s="1976" t="str">
        <f t="shared" si="18"/>
        <v xml:space="preserve"> </v>
      </c>
      <c r="EI617" s="2140"/>
      <c r="EJ617" s="2140"/>
      <c r="EK617" s="2140"/>
      <c r="EL617" s="1977"/>
      <c r="EM617" s="1976" t="str">
        <f t="shared" si="19"/>
        <v xml:space="preserve"> </v>
      </c>
      <c r="EN617" s="2140"/>
      <c r="EO617" s="2140"/>
      <c r="EP617" s="2140"/>
      <c r="EQ617" s="1977"/>
      <c r="ER617" s="1976" t="str">
        <f t="shared" si="20"/>
        <v xml:space="preserve"> </v>
      </c>
      <c r="ES617" s="2140"/>
      <c r="ET617" s="2140"/>
      <c r="EU617" s="2140"/>
      <c r="EV617" s="1977"/>
      <c r="EW617" s="1976" t="str">
        <f t="shared" si="21"/>
        <v xml:space="preserve"> </v>
      </c>
      <c r="EX617" s="2140"/>
      <c r="EY617" s="2140"/>
      <c r="EZ617" s="2140"/>
      <c r="FA617" s="1977"/>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976">
        <f t="shared" si="0"/>
        <v>0</v>
      </c>
      <c r="BF618" s="1977"/>
      <c r="BG618" s="1973">
        <f t="shared" si="1"/>
        <v>0</v>
      </c>
      <c r="BH618" s="1975"/>
      <c r="BI618" s="1976">
        <f t="shared" si="2"/>
        <v>0</v>
      </c>
      <c r="BJ618" s="1977"/>
      <c r="BK618" s="1973">
        <f t="shared" si="3"/>
        <v>0</v>
      </c>
      <c r="BL618" s="1975"/>
      <c r="BM618" s="58"/>
      <c r="BN618" s="1970">
        <f t="shared" si="4"/>
        <v>0</v>
      </c>
      <c r="BO618" s="1971"/>
      <c r="BP618" s="1971"/>
      <c r="BQ618" s="1971"/>
      <c r="BR618" s="1972"/>
      <c r="BS618" s="1969">
        <f t="shared" si="5"/>
        <v>0</v>
      </c>
      <c r="BT618" s="1969"/>
      <c r="BU618" s="1969"/>
      <c r="BV618" s="1969"/>
      <c r="BW618" s="1969"/>
      <c r="BX618" s="1969">
        <f t="shared" si="6"/>
        <v>0</v>
      </c>
      <c r="BY618" s="1969"/>
      <c r="BZ618" s="1969"/>
      <c r="CA618" s="1969"/>
      <c r="CB618" s="1969"/>
      <c r="CC618" s="1969">
        <f t="shared" si="7"/>
        <v>0</v>
      </c>
      <c r="CD618" s="1969"/>
      <c r="CE618" s="1969"/>
      <c r="CF618" s="1969"/>
      <c r="CG618" s="1969"/>
      <c r="CH618" s="1969">
        <f t="shared" si="8"/>
        <v>0</v>
      </c>
      <c r="CI618" s="1969"/>
      <c r="CJ618" s="1969"/>
      <c r="CK618" s="1969"/>
      <c r="CL618" s="1969"/>
      <c r="CM618" s="1969">
        <f t="shared" si="9"/>
        <v>0</v>
      </c>
      <c r="CN618" s="1969"/>
      <c r="CO618" s="1969"/>
      <c r="CP618" s="1969"/>
      <c r="CQ618" s="1969"/>
      <c r="CR618" s="265"/>
      <c r="CS618" s="2329">
        <f t="shared" si="10"/>
        <v>0</v>
      </c>
      <c r="CT618" s="2329"/>
      <c r="CU618" s="2329"/>
      <c r="CV618" s="2329"/>
      <c r="CW618" s="2329"/>
      <c r="CX618" s="2329">
        <f t="shared" si="11"/>
        <v>0</v>
      </c>
      <c r="CY618" s="2329"/>
      <c r="CZ618" s="2329"/>
      <c r="DA618" s="2329"/>
      <c r="DB618" s="2329"/>
      <c r="DC618" s="2329">
        <f t="shared" si="12"/>
        <v>0</v>
      </c>
      <c r="DD618" s="2329"/>
      <c r="DE618" s="2329"/>
      <c r="DF618" s="2329"/>
      <c r="DG618" s="2329"/>
      <c r="DH618" s="2329">
        <f t="shared" si="13"/>
        <v>0</v>
      </c>
      <c r="DI618" s="2329"/>
      <c r="DJ618" s="2329"/>
      <c r="DK618" s="2329"/>
      <c r="DL618" s="2329"/>
      <c r="DM618" s="2329">
        <f t="shared" si="14"/>
        <v>0</v>
      </c>
      <c r="DN618" s="2329"/>
      <c r="DO618" s="2329"/>
      <c r="DP618" s="2329"/>
      <c r="DQ618" s="2329"/>
      <c r="DR618" s="2329">
        <f t="shared" si="15"/>
        <v>0</v>
      </c>
      <c r="DS618" s="2329"/>
      <c r="DT618" s="2329"/>
      <c r="DU618" s="2329"/>
      <c r="DV618" s="2329"/>
      <c r="DX618" s="1976" t="str">
        <f t="shared" si="16"/>
        <v xml:space="preserve"> </v>
      </c>
      <c r="DY618" s="2140"/>
      <c r="DZ618" s="2140"/>
      <c r="EA618" s="2140"/>
      <c r="EB618" s="1977"/>
      <c r="EC618" s="1976" t="str">
        <f t="shared" si="17"/>
        <v xml:space="preserve"> </v>
      </c>
      <c r="ED618" s="2140"/>
      <c r="EE618" s="2140"/>
      <c r="EF618" s="2140"/>
      <c r="EG618" s="1977"/>
      <c r="EH618" s="1976" t="str">
        <f t="shared" si="18"/>
        <v xml:space="preserve"> </v>
      </c>
      <c r="EI618" s="2140"/>
      <c r="EJ618" s="2140"/>
      <c r="EK618" s="2140"/>
      <c r="EL618" s="1977"/>
      <c r="EM618" s="1976" t="str">
        <f t="shared" si="19"/>
        <v xml:space="preserve"> </v>
      </c>
      <c r="EN618" s="2140"/>
      <c r="EO618" s="2140"/>
      <c r="EP618" s="2140"/>
      <c r="EQ618" s="1977"/>
      <c r="ER618" s="1976" t="str">
        <f t="shared" si="20"/>
        <v xml:space="preserve"> </v>
      </c>
      <c r="ES618" s="2140"/>
      <c r="ET618" s="2140"/>
      <c r="EU618" s="2140"/>
      <c r="EV618" s="1977"/>
      <c r="EW618" s="1976" t="str">
        <f t="shared" si="21"/>
        <v xml:space="preserve"> </v>
      </c>
      <c r="EX618" s="2140"/>
      <c r="EY618" s="2140"/>
      <c r="EZ618" s="2140"/>
      <c r="FA618" s="1977"/>
    </row>
    <row r="619" spans="1:157" s="7" customFormat="1" ht="12.75">
      <c r="A619" s="87" t="s">
        <v>372</v>
      </c>
      <c r="B619" s="12" t="s">
        <v>496</v>
      </c>
      <c r="C619" s="12"/>
      <c r="D619" s="12"/>
      <c r="E619" s="12"/>
      <c r="F619" s="12"/>
      <c r="G619" s="1997">
        <f>C574</f>
        <v>0</v>
      </c>
      <c r="H619" s="1997"/>
      <c r="I619" s="1997"/>
      <c r="J619" s="1997"/>
      <c r="K619" s="1997"/>
      <c r="L619" s="1997"/>
      <c r="M619" s="1997"/>
      <c r="N619" s="1997"/>
      <c r="O619" s="1997"/>
      <c r="P619" s="1997"/>
      <c r="Q619" s="1997"/>
      <c r="R619" s="1997"/>
      <c r="S619" s="12"/>
      <c r="T619" s="87" t="s">
        <v>373</v>
      </c>
      <c r="U619" s="12" t="s">
        <v>496</v>
      </c>
      <c r="V619" s="12"/>
      <c r="W619" s="12"/>
      <c r="X619" s="12"/>
      <c r="Y619" s="12"/>
      <c r="Z619" s="1997">
        <f>C575</f>
        <v>0</v>
      </c>
      <c r="AA619" s="1997"/>
      <c r="AB619" s="1997"/>
      <c r="AC619" s="1997"/>
      <c r="AD619" s="1997"/>
      <c r="AE619" s="1997"/>
      <c r="AF619" s="1997"/>
      <c r="AG619" s="1997"/>
      <c r="AH619" s="1997"/>
      <c r="AI619" s="1997"/>
      <c r="AJ619" s="1997"/>
      <c r="AK619" s="1997"/>
      <c r="AL619" s="12"/>
      <c r="AM619" s="39"/>
      <c r="AN619" s="39"/>
      <c r="AO619" s="39"/>
      <c r="AP619" s="39"/>
      <c r="AQ619" s="39"/>
      <c r="AR619" s="39"/>
      <c r="AS619" s="39"/>
      <c r="AT619" s="39"/>
      <c r="AU619" s="39"/>
      <c r="AV619" s="39"/>
      <c r="AW619" s="39"/>
      <c r="AX619" s="39"/>
      <c r="AY619" s="39"/>
      <c r="AZ619" s="58"/>
      <c r="BA619" s="58"/>
      <c r="BB619" s="58"/>
      <c r="BC619" s="58"/>
      <c r="BD619" s="58"/>
      <c r="BE619" s="1976">
        <f t="shared" si="0"/>
        <v>0</v>
      </c>
      <c r="BF619" s="1977"/>
      <c r="BG619" s="1973">
        <f t="shared" si="1"/>
        <v>0</v>
      </c>
      <c r="BH619" s="1975"/>
      <c r="BI619" s="1976">
        <f t="shared" si="2"/>
        <v>0</v>
      </c>
      <c r="BJ619" s="1977"/>
      <c r="BK619" s="1973">
        <f t="shared" si="3"/>
        <v>0</v>
      </c>
      <c r="BL619" s="1975"/>
      <c r="BM619" s="58"/>
      <c r="BN619" s="1970">
        <f t="shared" si="4"/>
        <v>0</v>
      </c>
      <c r="BO619" s="1971"/>
      <c r="BP619" s="1971"/>
      <c r="BQ619" s="1971"/>
      <c r="BR619" s="1972"/>
      <c r="BS619" s="1969">
        <f t="shared" si="5"/>
        <v>0</v>
      </c>
      <c r="BT619" s="1969"/>
      <c r="BU619" s="1969"/>
      <c r="BV619" s="1969"/>
      <c r="BW619" s="1969"/>
      <c r="BX619" s="1969">
        <f t="shared" si="6"/>
        <v>0</v>
      </c>
      <c r="BY619" s="1969"/>
      <c r="BZ619" s="1969"/>
      <c r="CA619" s="1969"/>
      <c r="CB619" s="1969"/>
      <c r="CC619" s="1969">
        <f t="shared" si="7"/>
        <v>0</v>
      </c>
      <c r="CD619" s="1969"/>
      <c r="CE619" s="1969"/>
      <c r="CF619" s="1969"/>
      <c r="CG619" s="1969"/>
      <c r="CH619" s="1969">
        <f t="shared" si="8"/>
        <v>0</v>
      </c>
      <c r="CI619" s="1969"/>
      <c r="CJ619" s="1969"/>
      <c r="CK619" s="1969"/>
      <c r="CL619" s="1969"/>
      <c r="CM619" s="1969">
        <f t="shared" si="9"/>
        <v>0</v>
      </c>
      <c r="CN619" s="1969"/>
      <c r="CO619" s="1969"/>
      <c r="CP619" s="1969"/>
      <c r="CQ619" s="1969"/>
      <c r="CR619" s="265"/>
      <c r="CS619" s="2329">
        <f t="shared" si="10"/>
        <v>0</v>
      </c>
      <c r="CT619" s="2329"/>
      <c r="CU619" s="2329"/>
      <c r="CV619" s="2329"/>
      <c r="CW619" s="2329"/>
      <c r="CX619" s="2329">
        <f t="shared" si="11"/>
        <v>0</v>
      </c>
      <c r="CY619" s="2329"/>
      <c r="CZ619" s="2329"/>
      <c r="DA619" s="2329"/>
      <c r="DB619" s="2329"/>
      <c r="DC619" s="2329">
        <f t="shared" si="12"/>
        <v>0</v>
      </c>
      <c r="DD619" s="2329"/>
      <c r="DE619" s="2329"/>
      <c r="DF619" s="2329"/>
      <c r="DG619" s="2329"/>
      <c r="DH619" s="2329">
        <f t="shared" si="13"/>
        <v>0</v>
      </c>
      <c r="DI619" s="2329"/>
      <c r="DJ619" s="2329"/>
      <c r="DK619" s="2329"/>
      <c r="DL619" s="2329"/>
      <c r="DM619" s="2329">
        <f t="shared" si="14"/>
        <v>0</v>
      </c>
      <c r="DN619" s="2329"/>
      <c r="DO619" s="2329"/>
      <c r="DP619" s="2329"/>
      <c r="DQ619" s="2329"/>
      <c r="DR619" s="2329">
        <f t="shared" si="15"/>
        <v>0</v>
      </c>
      <c r="DS619" s="2329"/>
      <c r="DT619" s="2329"/>
      <c r="DU619" s="2329"/>
      <c r="DV619" s="2329"/>
      <c r="DX619" s="1976" t="str">
        <f t="shared" si="16"/>
        <v xml:space="preserve"> </v>
      </c>
      <c r="DY619" s="2140"/>
      <c r="DZ619" s="2140"/>
      <c r="EA619" s="2140"/>
      <c r="EB619" s="1977"/>
      <c r="EC619" s="1976" t="str">
        <f t="shared" si="17"/>
        <v xml:space="preserve"> </v>
      </c>
      <c r="ED619" s="2140"/>
      <c r="EE619" s="2140"/>
      <c r="EF619" s="2140"/>
      <c r="EG619" s="1977"/>
      <c r="EH619" s="1976" t="str">
        <f t="shared" si="18"/>
        <v xml:space="preserve"> </v>
      </c>
      <c r="EI619" s="2140"/>
      <c r="EJ619" s="2140"/>
      <c r="EK619" s="2140"/>
      <c r="EL619" s="1977"/>
      <c r="EM619" s="1976" t="str">
        <f t="shared" si="19"/>
        <v xml:space="preserve"> </v>
      </c>
      <c r="EN619" s="2140"/>
      <c r="EO619" s="2140"/>
      <c r="EP619" s="2140"/>
      <c r="EQ619" s="1977"/>
      <c r="ER619" s="1976" t="str">
        <f t="shared" si="20"/>
        <v xml:space="preserve"> </v>
      </c>
      <c r="ES619" s="2140"/>
      <c r="ET619" s="2140"/>
      <c r="EU619" s="2140"/>
      <c r="EV619" s="1977"/>
      <c r="EW619" s="1976" t="str">
        <f t="shared" si="21"/>
        <v xml:space="preserve"> </v>
      </c>
      <c r="EX619" s="2140"/>
      <c r="EY619" s="2140"/>
      <c r="EZ619" s="2140"/>
      <c r="FA619" s="1977"/>
    </row>
    <row r="620" spans="1:157" s="7" customFormat="1" ht="12.75">
      <c r="A620" s="12"/>
      <c r="B620" s="12" t="s">
        <v>90</v>
      </c>
      <c r="C620" s="12"/>
      <c r="D620" s="12"/>
      <c r="E620" s="12"/>
      <c r="F620" s="12"/>
      <c r="G620" s="1996"/>
      <c r="H620" s="1996"/>
      <c r="I620" s="1996"/>
      <c r="J620" s="1996"/>
      <c r="K620" s="1996"/>
      <c r="L620" s="1996"/>
      <c r="M620" s="1996"/>
      <c r="N620" s="1996"/>
      <c r="O620" s="1996"/>
      <c r="P620" s="1996"/>
      <c r="Q620" s="1996"/>
      <c r="R620" s="1996"/>
      <c r="S620" s="12"/>
      <c r="T620" s="12"/>
      <c r="U620" s="12" t="s">
        <v>90</v>
      </c>
      <c r="V620" s="12"/>
      <c r="W620" s="12"/>
      <c r="X620" s="12"/>
      <c r="Y620" s="12"/>
      <c r="Z620" s="1996"/>
      <c r="AA620" s="1996"/>
      <c r="AB620" s="1996"/>
      <c r="AC620" s="1996"/>
      <c r="AD620" s="1996"/>
      <c r="AE620" s="1996"/>
      <c r="AF620" s="1996"/>
      <c r="AG620" s="1996"/>
      <c r="AH620" s="1996"/>
      <c r="AI620" s="1996"/>
      <c r="AJ620" s="1996"/>
      <c r="AK620" s="1996"/>
      <c r="AL620" s="12"/>
      <c r="AM620" s="39"/>
      <c r="AN620" s="39"/>
      <c r="AO620" s="39"/>
      <c r="AP620" s="39"/>
      <c r="AQ620" s="39"/>
      <c r="AR620" s="39"/>
      <c r="AS620" s="39"/>
      <c r="AT620" s="39"/>
      <c r="AU620" s="39"/>
      <c r="AV620" s="39"/>
      <c r="AW620" s="39"/>
      <c r="AX620" s="39"/>
      <c r="AY620" s="39"/>
      <c r="AZ620" s="58"/>
      <c r="BA620" s="58"/>
      <c r="BB620" s="58"/>
      <c r="BC620" s="58"/>
      <c r="BD620" s="58"/>
      <c r="BE620" s="1976">
        <f t="shared" si="0"/>
        <v>0</v>
      </c>
      <c r="BF620" s="1977"/>
      <c r="BG620" s="1973">
        <f t="shared" si="1"/>
        <v>0</v>
      </c>
      <c r="BH620" s="1975"/>
      <c r="BI620" s="1976">
        <f t="shared" si="2"/>
        <v>0</v>
      </c>
      <c r="BJ620" s="1977"/>
      <c r="BK620" s="1973">
        <f t="shared" si="3"/>
        <v>0</v>
      </c>
      <c r="BL620" s="1975"/>
      <c r="BM620" s="58"/>
      <c r="BN620" s="1970">
        <f t="shared" si="4"/>
        <v>0</v>
      </c>
      <c r="BO620" s="1971"/>
      <c r="BP620" s="1971"/>
      <c r="BQ620" s="1971"/>
      <c r="BR620" s="1972"/>
      <c r="BS620" s="1969">
        <f t="shared" si="5"/>
        <v>0</v>
      </c>
      <c r="BT620" s="1969"/>
      <c r="BU620" s="1969"/>
      <c r="BV620" s="1969"/>
      <c r="BW620" s="1969"/>
      <c r="BX620" s="1969">
        <f t="shared" si="6"/>
        <v>0</v>
      </c>
      <c r="BY620" s="1969"/>
      <c r="BZ620" s="1969"/>
      <c r="CA620" s="1969"/>
      <c r="CB620" s="1969"/>
      <c r="CC620" s="1969">
        <f t="shared" si="7"/>
        <v>0</v>
      </c>
      <c r="CD620" s="1969"/>
      <c r="CE620" s="1969"/>
      <c r="CF620" s="1969"/>
      <c r="CG620" s="1969"/>
      <c r="CH620" s="1969">
        <f t="shared" si="8"/>
        <v>0</v>
      </c>
      <c r="CI620" s="1969"/>
      <c r="CJ620" s="1969"/>
      <c r="CK620" s="1969"/>
      <c r="CL620" s="1969"/>
      <c r="CM620" s="1969">
        <f t="shared" si="9"/>
        <v>0</v>
      </c>
      <c r="CN620" s="1969"/>
      <c r="CO620" s="1969"/>
      <c r="CP620" s="1969"/>
      <c r="CQ620" s="1969"/>
      <c r="CR620" s="265"/>
      <c r="CS620" s="2329">
        <f t="shared" si="10"/>
        <v>0</v>
      </c>
      <c r="CT620" s="2329"/>
      <c r="CU620" s="2329"/>
      <c r="CV620" s="2329"/>
      <c r="CW620" s="2329"/>
      <c r="CX620" s="2329">
        <f t="shared" si="11"/>
        <v>0</v>
      </c>
      <c r="CY620" s="2329"/>
      <c r="CZ620" s="2329"/>
      <c r="DA620" s="2329"/>
      <c r="DB620" s="2329"/>
      <c r="DC620" s="2329">
        <f t="shared" si="12"/>
        <v>0</v>
      </c>
      <c r="DD620" s="2329"/>
      <c r="DE620" s="2329"/>
      <c r="DF620" s="2329"/>
      <c r="DG620" s="2329"/>
      <c r="DH620" s="2329">
        <f t="shared" si="13"/>
        <v>0</v>
      </c>
      <c r="DI620" s="2329"/>
      <c r="DJ620" s="2329"/>
      <c r="DK620" s="2329"/>
      <c r="DL620" s="2329"/>
      <c r="DM620" s="2329">
        <f t="shared" si="14"/>
        <v>0</v>
      </c>
      <c r="DN620" s="2329"/>
      <c r="DO620" s="2329"/>
      <c r="DP620" s="2329"/>
      <c r="DQ620" s="2329"/>
      <c r="DR620" s="2329">
        <f t="shared" si="15"/>
        <v>0</v>
      </c>
      <c r="DS620" s="2329"/>
      <c r="DT620" s="2329"/>
      <c r="DU620" s="2329"/>
      <c r="DV620" s="2329"/>
      <c r="DX620" s="1976" t="str">
        <f t="shared" si="16"/>
        <v xml:space="preserve"> </v>
      </c>
      <c r="DY620" s="2140"/>
      <c r="DZ620" s="2140"/>
      <c r="EA620" s="2140"/>
      <c r="EB620" s="1977"/>
      <c r="EC620" s="1976" t="str">
        <f t="shared" si="17"/>
        <v xml:space="preserve"> </v>
      </c>
      <c r="ED620" s="2140"/>
      <c r="EE620" s="2140"/>
      <c r="EF620" s="2140"/>
      <c r="EG620" s="1977"/>
      <c r="EH620" s="1976" t="str">
        <f t="shared" si="18"/>
        <v xml:space="preserve"> </v>
      </c>
      <c r="EI620" s="2140"/>
      <c r="EJ620" s="2140"/>
      <c r="EK620" s="2140"/>
      <c r="EL620" s="1977"/>
      <c r="EM620" s="1976" t="str">
        <f t="shared" si="19"/>
        <v xml:space="preserve"> </v>
      </c>
      <c r="EN620" s="2140"/>
      <c r="EO620" s="2140"/>
      <c r="EP620" s="2140"/>
      <c r="EQ620" s="1977"/>
      <c r="ER620" s="1976" t="str">
        <f t="shared" si="20"/>
        <v xml:space="preserve"> </v>
      </c>
      <c r="ES620" s="2140"/>
      <c r="ET620" s="2140"/>
      <c r="EU620" s="2140"/>
      <c r="EV620" s="1977"/>
      <c r="EW620" s="1976" t="str">
        <f t="shared" si="21"/>
        <v xml:space="preserve"> </v>
      </c>
      <c r="EX620" s="2140"/>
      <c r="EY620" s="2140"/>
      <c r="EZ620" s="2140"/>
      <c r="FA620" s="1977"/>
    </row>
    <row r="621" spans="1:157" ht="12.75">
      <c r="B621" s="12" t="s">
        <v>615</v>
      </c>
      <c r="G621" s="1996"/>
      <c r="H621" s="1996"/>
      <c r="I621" s="1996"/>
      <c r="J621" s="1996"/>
      <c r="K621" s="1996"/>
      <c r="L621" s="1996"/>
      <c r="M621" s="1996"/>
      <c r="N621" s="1996"/>
      <c r="O621" s="1996"/>
      <c r="P621" s="1996"/>
      <c r="Q621" s="1996"/>
      <c r="R621" s="1996"/>
      <c r="U621" s="12" t="s">
        <v>615</v>
      </c>
      <c r="Z621" s="1998"/>
      <c r="AA621" s="1998"/>
      <c r="AB621" s="1998"/>
      <c r="AC621" s="1998"/>
      <c r="AD621" s="1998"/>
      <c r="AE621" s="1998"/>
      <c r="AF621" s="1998"/>
      <c r="AG621" s="1998"/>
      <c r="AH621" s="1998"/>
      <c r="AI621" s="1998"/>
      <c r="AJ621" s="1998"/>
      <c r="AK621" s="1998"/>
      <c r="AZ621" s="58"/>
      <c r="BA621" s="58"/>
      <c r="BB621" s="58"/>
      <c r="BC621" s="58"/>
      <c r="BD621" s="58"/>
      <c r="BE621" s="1976">
        <f t="shared" si="0"/>
        <v>0</v>
      </c>
      <c r="BF621" s="1977"/>
      <c r="BG621" s="1973">
        <f t="shared" si="1"/>
        <v>0</v>
      </c>
      <c r="BH621" s="1975"/>
      <c r="BI621" s="1976">
        <f t="shared" si="2"/>
        <v>0</v>
      </c>
      <c r="BJ621" s="1977"/>
      <c r="BK621" s="1973">
        <f t="shared" si="3"/>
        <v>0</v>
      </c>
      <c r="BL621" s="1975"/>
      <c r="BM621" s="58"/>
      <c r="BN621" s="1970">
        <f t="shared" si="4"/>
        <v>0</v>
      </c>
      <c r="BO621" s="1971"/>
      <c r="BP621" s="1971"/>
      <c r="BQ621" s="1971"/>
      <c r="BR621" s="1972"/>
      <c r="BS621" s="1969">
        <f t="shared" si="5"/>
        <v>0</v>
      </c>
      <c r="BT621" s="1969"/>
      <c r="BU621" s="1969"/>
      <c r="BV621" s="1969"/>
      <c r="BW621" s="1969"/>
      <c r="BX621" s="1969">
        <f t="shared" si="6"/>
        <v>0</v>
      </c>
      <c r="BY621" s="1969"/>
      <c r="BZ621" s="1969"/>
      <c r="CA621" s="1969"/>
      <c r="CB621" s="1969"/>
      <c r="CC621" s="1969">
        <f t="shared" si="7"/>
        <v>0</v>
      </c>
      <c r="CD621" s="1969"/>
      <c r="CE621" s="1969"/>
      <c r="CF621" s="1969"/>
      <c r="CG621" s="1969"/>
      <c r="CH621" s="1969">
        <f t="shared" si="8"/>
        <v>0</v>
      </c>
      <c r="CI621" s="1969"/>
      <c r="CJ621" s="1969"/>
      <c r="CK621" s="1969"/>
      <c r="CL621" s="1969"/>
      <c r="CM621" s="1969">
        <f t="shared" si="9"/>
        <v>0</v>
      </c>
      <c r="CN621" s="1969"/>
      <c r="CO621" s="1969"/>
      <c r="CP621" s="1969"/>
      <c r="CQ621" s="1969"/>
      <c r="CR621" s="265"/>
      <c r="CS621" s="2329">
        <f t="shared" si="10"/>
        <v>0</v>
      </c>
      <c r="CT621" s="2329"/>
      <c r="CU621" s="2329"/>
      <c r="CV621" s="2329"/>
      <c r="CW621" s="2329"/>
      <c r="CX621" s="2329">
        <f t="shared" si="11"/>
        <v>0</v>
      </c>
      <c r="CY621" s="2329"/>
      <c r="CZ621" s="2329"/>
      <c r="DA621" s="2329"/>
      <c r="DB621" s="2329"/>
      <c r="DC621" s="2329">
        <f t="shared" si="12"/>
        <v>0</v>
      </c>
      <c r="DD621" s="2329"/>
      <c r="DE621" s="2329"/>
      <c r="DF621" s="2329"/>
      <c r="DG621" s="2329"/>
      <c r="DH621" s="2329">
        <f t="shared" si="13"/>
        <v>0</v>
      </c>
      <c r="DI621" s="2329"/>
      <c r="DJ621" s="2329"/>
      <c r="DK621" s="2329"/>
      <c r="DL621" s="2329"/>
      <c r="DM621" s="2329">
        <f t="shared" si="14"/>
        <v>0</v>
      </c>
      <c r="DN621" s="2329"/>
      <c r="DO621" s="2329"/>
      <c r="DP621" s="2329"/>
      <c r="DQ621" s="2329"/>
      <c r="DR621" s="2329">
        <f t="shared" si="15"/>
        <v>0</v>
      </c>
      <c r="DS621" s="2329"/>
      <c r="DT621" s="2329"/>
      <c r="DU621" s="2329"/>
      <c r="DV621" s="2329"/>
      <c r="DX621" s="1976" t="str">
        <f t="shared" si="16"/>
        <v xml:space="preserve"> </v>
      </c>
      <c r="DY621" s="2140"/>
      <c r="DZ621" s="2140"/>
      <c r="EA621" s="2140"/>
      <c r="EB621" s="1977"/>
      <c r="EC621" s="1976" t="str">
        <f t="shared" si="17"/>
        <v xml:space="preserve"> </v>
      </c>
      <c r="ED621" s="2140"/>
      <c r="EE621" s="2140"/>
      <c r="EF621" s="2140"/>
      <c r="EG621" s="1977"/>
      <c r="EH621" s="1976" t="str">
        <f t="shared" si="18"/>
        <v xml:space="preserve"> </v>
      </c>
      <c r="EI621" s="2140"/>
      <c r="EJ621" s="2140"/>
      <c r="EK621" s="2140"/>
      <c r="EL621" s="1977"/>
      <c r="EM621" s="1976" t="str">
        <f t="shared" si="19"/>
        <v xml:space="preserve"> </v>
      </c>
      <c r="EN621" s="2140"/>
      <c r="EO621" s="2140"/>
      <c r="EP621" s="2140"/>
      <c r="EQ621" s="1977"/>
      <c r="ER621" s="1976" t="str">
        <f t="shared" si="20"/>
        <v xml:space="preserve"> </v>
      </c>
      <c r="ES621" s="2140"/>
      <c r="ET621" s="2140"/>
      <c r="EU621" s="2140"/>
      <c r="EV621" s="1977"/>
      <c r="EW621" s="1976" t="str">
        <f t="shared" si="21"/>
        <v xml:space="preserve"> </v>
      </c>
      <c r="EX621" s="2140"/>
      <c r="EY621" s="2140"/>
      <c r="EZ621" s="2140"/>
      <c r="FA621" s="1977"/>
    </row>
    <row r="622" spans="1:157" ht="12.75">
      <c r="B622" s="12" t="s">
        <v>17</v>
      </c>
      <c r="G622" s="1996"/>
      <c r="H622" s="1996"/>
      <c r="I622" s="1996"/>
      <c r="J622" s="1996"/>
      <c r="K622" s="1996"/>
      <c r="L622" s="1996"/>
      <c r="M622" s="1996"/>
      <c r="N622" s="1996"/>
      <c r="O622" s="1996"/>
      <c r="P622" s="1996"/>
      <c r="Q622" s="1996"/>
      <c r="R622" s="1996"/>
      <c r="U622" s="12" t="s">
        <v>17</v>
      </c>
      <c r="Z622" s="1998"/>
      <c r="AA622" s="1998"/>
      <c r="AB622" s="1998"/>
      <c r="AC622" s="1998"/>
      <c r="AD622" s="1998"/>
      <c r="AE622" s="1998"/>
      <c r="AF622" s="1998"/>
      <c r="AG622" s="1998"/>
      <c r="AH622" s="1998"/>
      <c r="AI622" s="1998"/>
      <c r="AJ622" s="1998"/>
      <c r="AK622" s="1998"/>
      <c r="AZ622" s="58"/>
      <c r="BA622" s="58"/>
      <c r="BB622" s="58"/>
      <c r="BC622" s="58"/>
      <c r="BD622" s="58"/>
      <c r="BE622" s="1976">
        <f t="shared" si="0"/>
        <v>0</v>
      </c>
      <c r="BF622" s="1977"/>
      <c r="BG622" s="1973">
        <f t="shared" si="1"/>
        <v>0</v>
      </c>
      <c r="BH622" s="1975"/>
      <c r="BI622" s="1976">
        <f t="shared" si="2"/>
        <v>0</v>
      </c>
      <c r="BJ622" s="1977"/>
      <c r="BK622" s="1973">
        <f t="shared" si="3"/>
        <v>0</v>
      </c>
      <c r="BL622" s="1975"/>
      <c r="BM622" s="58"/>
      <c r="BN622" s="1970">
        <f t="shared" si="4"/>
        <v>0</v>
      </c>
      <c r="BO622" s="1971"/>
      <c r="BP622" s="1971"/>
      <c r="BQ622" s="1971"/>
      <c r="BR622" s="1972"/>
      <c r="BS622" s="1969">
        <f t="shared" si="5"/>
        <v>0</v>
      </c>
      <c r="BT622" s="1969"/>
      <c r="BU622" s="1969"/>
      <c r="BV622" s="1969"/>
      <c r="BW622" s="1969"/>
      <c r="BX622" s="1969">
        <f t="shared" si="6"/>
        <v>0</v>
      </c>
      <c r="BY622" s="1969"/>
      <c r="BZ622" s="1969"/>
      <c r="CA622" s="1969"/>
      <c r="CB622" s="1969"/>
      <c r="CC622" s="1969">
        <f t="shared" si="7"/>
        <v>0</v>
      </c>
      <c r="CD622" s="1969"/>
      <c r="CE622" s="1969"/>
      <c r="CF622" s="1969"/>
      <c r="CG622" s="1969"/>
      <c r="CH622" s="1969">
        <f t="shared" si="8"/>
        <v>0</v>
      </c>
      <c r="CI622" s="1969"/>
      <c r="CJ622" s="1969"/>
      <c r="CK622" s="1969"/>
      <c r="CL622" s="1969"/>
      <c r="CM622" s="1969">
        <f t="shared" si="9"/>
        <v>0</v>
      </c>
      <c r="CN622" s="1969"/>
      <c r="CO622" s="1969"/>
      <c r="CP622" s="1969"/>
      <c r="CQ622" s="1969"/>
      <c r="CR622" s="265"/>
      <c r="CS622" s="2329">
        <f t="shared" si="10"/>
        <v>0</v>
      </c>
      <c r="CT622" s="2329"/>
      <c r="CU622" s="2329"/>
      <c r="CV622" s="2329"/>
      <c r="CW622" s="2329"/>
      <c r="CX622" s="2329">
        <f t="shared" si="11"/>
        <v>0</v>
      </c>
      <c r="CY622" s="2329"/>
      <c r="CZ622" s="2329"/>
      <c r="DA622" s="2329"/>
      <c r="DB622" s="2329"/>
      <c r="DC622" s="2329">
        <f t="shared" si="12"/>
        <v>0</v>
      </c>
      <c r="DD622" s="2329"/>
      <c r="DE622" s="2329"/>
      <c r="DF622" s="2329"/>
      <c r="DG622" s="2329"/>
      <c r="DH622" s="2329">
        <f t="shared" si="13"/>
        <v>0</v>
      </c>
      <c r="DI622" s="2329"/>
      <c r="DJ622" s="2329"/>
      <c r="DK622" s="2329"/>
      <c r="DL622" s="2329"/>
      <c r="DM622" s="2329">
        <f t="shared" si="14"/>
        <v>0</v>
      </c>
      <c r="DN622" s="2329"/>
      <c r="DO622" s="2329"/>
      <c r="DP622" s="2329"/>
      <c r="DQ622" s="2329"/>
      <c r="DR622" s="2329">
        <f t="shared" si="15"/>
        <v>0</v>
      </c>
      <c r="DS622" s="2329"/>
      <c r="DT622" s="2329"/>
      <c r="DU622" s="2329"/>
      <c r="DV622" s="2329"/>
      <c r="DX622" s="1976" t="str">
        <f t="shared" si="16"/>
        <v xml:space="preserve"> </v>
      </c>
      <c r="DY622" s="2140"/>
      <c r="DZ622" s="2140"/>
      <c r="EA622" s="2140"/>
      <c r="EB622" s="1977"/>
      <c r="EC622" s="1976" t="str">
        <f t="shared" si="17"/>
        <v xml:space="preserve"> </v>
      </c>
      <c r="ED622" s="2140"/>
      <c r="EE622" s="2140"/>
      <c r="EF622" s="2140"/>
      <c r="EG622" s="1977"/>
      <c r="EH622" s="1976" t="str">
        <f t="shared" si="18"/>
        <v xml:space="preserve"> </v>
      </c>
      <c r="EI622" s="2140"/>
      <c r="EJ622" s="2140"/>
      <c r="EK622" s="2140"/>
      <c r="EL622" s="1977"/>
      <c r="EM622" s="1976" t="str">
        <f t="shared" si="19"/>
        <v xml:space="preserve"> </v>
      </c>
      <c r="EN622" s="2140"/>
      <c r="EO622" s="2140"/>
      <c r="EP622" s="2140"/>
      <c r="EQ622" s="1977"/>
      <c r="ER622" s="1976" t="str">
        <f t="shared" si="20"/>
        <v xml:space="preserve"> </v>
      </c>
      <c r="ES622" s="2140"/>
      <c r="ET622" s="2140"/>
      <c r="EU622" s="2140"/>
      <c r="EV622" s="1977"/>
      <c r="EW622" s="1976" t="str">
        <f t="shared" si="21"/>
        <v xml:space="preserve"> </v>
      </c>
      <c r="EX622" s="2140"/>
      <c r="EY622" s="2140"/>
      <c r="EZ622" s="2140"/>
      <c r="FA622" s="1977"/>
    </row>
    <row r="623" spans="1:157" ht="12.75">
      <c r="B623" s="12" t="s">
        <v>325</v>
      </c>
      <c r="G623" s="2021"/>
      <c r="H623" s="2021"/>
      <c r="I623" s="2021"/>
      <c r="J623" s="2021"/>
      <c r="K623" s="2021"/>
      <c r="L623" s="2021"/>
      <c r="O623" s="137" t="s">
        <v>212</v>
      </c>
      <c r="P623" s="1987"/>
      <c r="Q623" s="1987"/>
      <c r="R623" s="1987"/>
      <c r="U623" s="12" t="s">
        <v>325</v>
      </c>
      <c r="Z623" s="2021"/>
      <c r="AA623" s="2021"/>
      <c r="AB623" s="2021"/>
      <c r="AC623" s="2021"/>
      <c r="AD623" s="2021"/>
      <c r="AE623" s="2021"/>
      <c r="AH623" s="137" t="s">
        <v>212</v>
      </c>
      <c r="AI623" s="1987"/>
      <c r="AJ623" s="1987"/>
      <c r="AK623" s="1987"/>
      <c r="AZ623" s="58"/>
      <c r="BA623" s="58"/>
      <c r="BB623" s="58"/>
      <c r="BC623" s="58"/>
      <c r="BD623" s="58"/>
      <c r="BE623" s="1976">
        <f t="shared" si="0"/>
        <v>0</v>
      </c>
      <c r="BF623" s="1977"/>
      <c r="BG623" s="1973">
        <f t="shared" si="1"/>
        <v>0</v>
      </c>
      <c r="BH623" s="1975"/>
      <c r="BI623" s="1976">
        <f t="shared" si="2"/>
        <v>0</v>
      </c>
      <c r="BJ623" s="1977"/>
      <c r="BK623" s="1973">
        <f t="shared" si="3"/>
        <v>0</v>
      </c>
      <c r="BL623" s="1975"/>
      <c r="BM623" s="58"/>
      <c r="BN623" s="1970">
        <f t="shared" si="4"/>
        <v>0</v>
      </c>
      <c r="BO623" s="1971"/>
      <c r="BP623" s="1971"/>
      <c r="BQ623" s="1971"/>
      <c r="BR623" s="1972"/>
      <c r="BS623" s="1969">
        <f t="shared" si="5"/>
        <v>0</v>
      </c>
      <c r="BT623" s="1969"/>
      <c r="BU623" s="1969"/>
      <c r="BV623" s="1969"/>
      <c r="BW623" s="1969"/>
      <c r="BX623" s="1969">
        <f t="shared" si="6"/>
        <v>0</v>
      </c>
      <c r="BY623" s="1969"/>
      <c r="BZ623" s="1969"/>
      <c r="CA623" s="1969"/>
      <c r="CB623" s="1969"/>
      <c r="CC623" s="1969">
        <f t="shared" si="7"/>
        <v>0</v>
      </c>
      <c r="CD623" s="1969"/>
      <c r="CE623" s="1969"/>
      <c r="CF623" s="1969"/>
      <c r="CG623" s="1969"/>
      <c r="CH623" s="1969">
        <f t="shared" si="8"/>
        <v>0</v>
      </c>
      <c r="CI623" s="1969"/>
      <c r="CJ623" s="1969"/>
      <c r="CK623" s="1969"/>
      <c r="CL623" s="1969"/>
      <c r="CM623" s="1969">
        <f t="shared" si="9"/>
        <v>0</v>
      </c>
      <c r="CN623" s="1969"/>
      <c r="CO623" s="1969"/>
      <c r="CP623" s="1969"/>
      <c r="CQ623" s="1969"/>
      <c r="CR623" s="265"/>
      <c r="CS623" s="2329">
        <f t="shared" si="10"/>
        <v>0</v>
      </c>
      <c r="CT623" s="2329"/>
      <c r="CU623" s="2329"/>
      <c r="CV623" s="2329"/>
      <c r="CW623" s="2329"/>
      <c r="CX623" s="2329">
        <f t="shared" si="11"/>
        <v>0</v>
      </c>
      <c r="CY623" s="2329"/>
      <c r="CZ623" s="2329"/>
      <c r="DA623" s="2329"/>
      <c r="DB623" s="2329"/>
      <c r="DC623" s="2329">
        <f t="shared" si="12"/>
        <v>0</v>
      </c>
      <c r="DD623" s="2329"/>
      <c r="DE623" s="2329"/>
      <c r="DF623" s="2329"/>
      <c r="DG623" s="2329"/>
      <c r="DH623" s="2329">
        <f t="shared" si="13"/>
        <v>0</v>
      </c>
      <c r="DI623" s="2329"/>
      <c r="DJ623" s="2329"/>
      <c r="DK623" s="2329"/>
      <c r="DL623" s="2329"/>
      <c r="DM623" s="2329">
        <f t="shared" si="14"/>
        <v>0</v>
      </c>
      <c r="DN623" s="2329"/>
      <c r="DO623" s="2329"/>
      <c r="DP623" s="2329"/>
      <c r="DQ623" s="2329"/>
      <c r="DR623" s="2329">
        <f t="shared" si="15"/>
        <v>0</v>
      </c>
      <c r="DS623" s="2329"/>
      <c r="DT623" s="2329"/>
      <c r="DU623" s="2329"/>
      <c r="DV623" s="2329"/>
      <c r="DX623" s="1976" t="str">
        <f t="shared" si="16"/>
        <v xml:space="preserve"> </v>
      </c>
      <c r="DY623" s="2140"/>
      <c r="DZ623" s="2140"/>
      <c r="EA623" s="2140"/>
      <c r="EB623" s="1977"/>
      <c r="EC623" s="1976" t="str">
        <f t="shared" si="17"/>
        <v xml:space="preserve"> </v>
      </c>
      <c r="ED623" s="2140"/>
      <c r="EE623" s="2140"/>
      <c r="EF623" s="2140"/>
      <c r="EG623" s="1977"/>
      <c r="EH623" s="1976" t="str">
        <f t="shared" si="18"/>
        <v xml:space="preserve"> </v>
      </c>
      <c r="EI623" s="2140"/>
      <c r="EJ623" s="2140"/>
      <c r="EK623" s="2140"/>
      <c r="EL623" s="1977"/>
      <c r="EM623" s="1976" t="str">
        <f t="shared" si="19"/>
        <v xml:space="preserve"> </v>
      </c>
      <c r="EN623" s="2140"/>
      <c r="EO623" s="2140"/>
      <c r="EP623" s="2140"/>
      <c r="EQ623" s="1977"/>
      <c r="ER623" s="1976" t="str">
        <f t="shared" si="20"/>
        <v xml:space="preserve"> </v>
      </c>
      <c r="ES623" s="2140"/>
      <c r="ET623" s="2140"/>
      <c r="EU623" s="2140"/>
      <c r="EV623" s="1977"/>
      <c r="EW623" s="1976" t="str">
        <f t="shared" si="21"/>
        <v xml:space="preserve"> </v>
      </c>
      <c r="EX623" s="2140"/>
      <c r="EY623" s="2140"/>
      <c r="EZ623" s="2140"/>
      <c r="FA623" s="1977"/>
    </row>
    <row r="624" spans="1:157" ht="12.75">
      <c r="B624" s="12" t="s">
        <v>18</v>
      </c>
      <c r="H624" s="1996"/>
      <c r="I624" s="1996"/>
      <c r="J624" s="1996"/>
      <c r="K624" s="1996"/>
      <c r="L624" s="1996"/>
      <c r="M624" s="1996"/>
      <c r="N624" s="1996"/>
      <c r="O624" s="1996"/>
      <c r="P624" s="1996"/>
      <c r="Q624" s="1996"/>
      <c r="R624" s="1996"/>
      <c r="U624" s="12" t="s">
        <v>18</v>
      </c>
      <c r="AA624" s="1996"/>
      <c r="AB624" s="1996"/>
      <c r="AC624" s="1996"/>
      <c r="AD624" s="1996"/>
      <c r="AE624" s="1996"/>
      <c r="AF624" s="1996"/>
      <c r="AG624" s="1996"/>
      <c r="AH624" s="1996"/>
      <c r="AI624" s="1996"/>
      <c r="AJ624" s="1996"/>
      <c r="AK624" s="1996"/>
      <c r="AZ624" s="58"/>
      <c r="BA624" s="58"/>
      <c r="BB624" s="58"/>
      <c r="BC624" s="58"/>
      <c r="BD624" s="58"/>
      <c r="BE624" s="1976">
        <f t="shared" si="0"/>
        <v>0</v>
      </c>
      <c r="BF624" s="1977"/>
      <c r="BG624" s="1973">
        <f t="shared" si="1"/>
        <v>0</v>
      </c>
      <c r="BH624" s="1975"/>
      <c r="BI624" s="1976">
        <f t="shared" si="2"/>
        <v>0</v>
      </c>
      <c r="BJ624" s="1977"/>
      <c r="BK624" s="1973">
        <f t="shared" si="3"/>
        <v>0</v>
      </c>
      <c r="BL624" s="1975"/>
      <c r="BM624" s="58"/>
      <c r="BN624" s="1970">
        <f t="shared" si="4"/>
        <v>0</v>
      </c>
      <c r="BO624" s="1971"/>
      <c r="BP624" s="1971"/>
      <c r="BQ624" s="1971"/>
      <c r="BR624" s="1972"/>
      <c r="BS624" s="1969">
        <f t="shared" si="5"/>
        <v>0</v>
      </c>
      <c r="BT624" s="1969"/>
      <c r="BU624" s="1969"/>
      <c r="BV624" s="1969"/>
      <c r="BW624" s="1969"/>
      <c r="BX624" s="1969">
        <f t="shared" si="6"/>
        <v>0</v>
      </c>
      <c r="BY624" s="1969"/>
      <c r="BZ624" s="1969"/>
      <c r="CA624" s="1969"/>
      <c r="CB624" s="1969"/>
      <c r="CC624" s="1969">
        <f t="shared" si="7"/>
        <v>0</v>
      </c>
      <c r="CD624" s="1969"/>
      <c r="CE624" s="1969"/>
      <c r="CF624" s="1969"/>
      <c r="CG624" s="1969"/>
      <c r="CH624" s="1969">
        <f t="shared" si="8"/>
        <v>0</v>
      </c>
      <c r="CI624" s="1969"/>
      <c r="CJ624" s="1969"/>
      <c r="CK624" s="1969"/>
      <c r="CL624" s="1969"/>
      <c r="CM624" s="1969">
        <f t="shared" si="9"/>
        <v>0</v>
      </c>
      <c r="CN624" s="1969"/>
      <c r="CO624" s="1969"/>
      <c r="CP624" s="1969"/>
      <c r="CQ624" s="1969"/>
      <c r="CR624" s="265"/>
      <c r="CS624" s="2329">
        <f t="shared" si="10"/>
        <v>0</v>
      </c>
      <c r="CT624" s="2329"/>
      <c r="CU624" s="2329"/>
      <c r="CV624" s="2329"/>
      <c r="CW624" s="2329"/>
      <c r="CX624" s="2329">
        <f t="shared" si="11"/>
        <v>0</v>
      </c>
      <c r="CY624" s="2329"/>
      <c r="CZ624" s="2329"/>
      <c r="DA624" s="2329"/>
      <c r="DB624" s="2329"/>
      <c r="DC624" s="2329">
        <f t="shared" si="12"/>
        <v>0</v>
      </c>
      <c r="DD624" s="2329"/>
      <c r="DE624" s="2329"/>
      <c r="DF624" s="2329"/>
      <c r="DG624" s="2329"/>
      <c r="DH624" s="2329">
        <f t="shared" si="13"/>
        <v>0</v>
      </c>
      <c r="DI624" s="2329"/>
      <c r="DJ624" s="2329"/>
      <c r="DK624" s="2329"/>
      <c r="DL624" s="2329"/>
      <c r="DM624" s="2329">
        <f t="shared" si="14"/>
        <v>0</v>
      </c>
      <c r="DN624" s="2329"/>
      <c r="DO624" s="2329"/>
      <c r="DP624" s="2329"/>
      <c r="DQ624" s="2329"/>
      <c r="DR624" s="2329">
        <f t="shared" si="15"/>
        <v>0</v>
      </c>
      <c r="DS624" s="2329"/>
      <c r="DT624" s="2329"/>
      <c r="DU624" s="2329"/>
      <c r="DV624" s="2329"/>
      <c r="DX624" s="1976" t="str">
        <f t="shared" si="16"/>
        <v xml:space="preserve"> </v>
      </c>
      <c r="DY624" s="2140"/>
      <c r="DZ624" s="2140"/>
      <c r="EA624" s="2140"/>
      <c r="EB624" s="1977"/>
      <c r="EC624" s="1976" t="str">
        <f t="shared" si="17"/>
        <v xml:space="preserve"> </v>
      </c>
      <c r="ED624" s="2140"/>
      <c r="EE624" s="2140"/>
      <c r="EF624" s="2140"/>
      <c r="EG624" s="1977"/>
      <c r="EH624" s="1976" t="str">
        <f t="shared" si="18"/>
        <v xml:space="preserve"> </v>
      </c>
      <c r="EI624" s="2140"/>
      <c r="EJ624" s="2140"/>
      <c r="EK624" s="2140"/>
      <c r="EL624" s="1977"/>
      <c r="EM624" s="1976" t="str">
        <f t="shared" si="19"/>
        <v xml:space="preserve"> </v>
      </c>
      <c r="EN624" s="2140"/>
      <c r="EO624" s="2140"/>
      <c r="EP624" s="2140"/>
      <c r="EQ624" s="1977"/>
      <c r="ER624" s="1976" t="str">
        <f t="shared" si="20"/>
        <v xml:space="preserve"> </v>
      </c>
      <c r="ES624" s="2140"/>
      <c r="ET624" s="2140"/>
      <c r="EU624" s="2140"/>
      <c r="EV624" s="1977"/>
      <c r="EW624" s="1976" t="str">
        <f t="shared" si="21"/>
        <v xml:space="preserve"> </v>
      </c>
      <c r="EX624" s="2140"/>
      <c r="EY624" s="2140"/>
      <c r="EZ624" s="2140"/>
      <c r="FA624" s="1977"/>
    </row>
    <row r="625" spans="1:157" ht="12.75">
      <c r="B625" s="12" t="s">
        <v>20</v>
      </c>
      <c r="N625" s="1995" t="s">
        <v>706</v>
      </c>
      <c r="O625" s="1995"/>
      <c r="U625" s="12" t="s">
        <v>20</v>
      </c>
      <c r="AG625" s="1995" t="s">
        <v>706</v>
      </c>
      <c r="AH625" s="1995"/>
      <c r="AZ625" s="58"/>
      <c r="BA625" s="58"/>
      <c r="BB625" s="58"/>
      <c r="BC625" s="58"/>
      <c r="BD625" s="58"/>
      <c r="BE625" s="1976">
        <f t="shared" si="0"/>
        <v>0</v>
      </c>
      <c r="BF625" s="1977"/>
      <c r="BG625" s="1973">
        <f t="shared" si="1"/>
        <v>0</v>
      </c>
      <c r="BH625" s="1975"/>
      <c r="BI625" s="1976">
        <f t="shared" si="2"/>
        <v>0</v>
      </c>
      <c r="BJ625" s="1977"/>
      <c r="BK625" s="1973">
        <f t="shared" si="3"/>
        <v>0</v>
      </c>
      <c r="BL625" s="1975"/>
      <c r="BM625" s="58"/>
      <c r="BN625" s="1970">
        <f t="shared" si="4"/>
        <v>0</v>
      </c>
      <c r="BO625" s="1971"/>
      <c r="BP625" s="1971"/>
      <c r="BQ625" s="1971"/>
      <c r="BR625" s="1972"/>
      <c r="BS625" s="1969">
        <f t="shared" si="5"/>
        <v>0</v>
      </c>
      <c r="BT625" s="1969"/>
      <c r="BU625" s="1969"/>
      <c r="BV625" s="1969"/>
      <c r="BW625" s="1969"/>
      <c r="BX625" s="1969">
        <f t="shared" si="6"/>
        <v>0</v>
      </c>
      <c r="BY625" s="1969"/>
      <c r="BZ625" s="1969"/>
      <c r="CA625" s="1969"/>
      <c r="CB625" s="1969"/>
      <c r="CC625" s="1969">
        <f t="shared" si="7"/>
        <v>0</v>
      </c>
      <c r="CD625" s="1969"/>
      <c r="CE625" s="1969"/>
      <c r="CF625" s="1969"/>
      <c r="CG625" s="1969"/>
      <c r="CH625" s="1969">
        <f t="shared" si="8"/>
        <v>0</v>
      </c>
      <c r="CI625" s="1969"/>
      <c r="CJ625" s="1969"/>
      <c r="CK625" s="1969"/>
      <c r="CL625" s="1969"/>
      <c r="CM625" s="1969">
        <f t="shared" si="9"/>
        <v>0</v>
      </c>
      <c r="CN625" s="1969"/>
      <c r="CO625" s="1969"/>
      <c r="CP625" s="1969"/>
      <c r="CQ625" s="1969"/>
      <c r="CR625" s="265"/>
      <c r="CS625" s="2329">
        <f t="shared" si="10"/>
        <v>0</v>
      </c>
      <c r="CT625" s="2329"/>
      <c r="CU625" s="2329"/>
      <c r="CV625" s="2329"/>
      <c r="CW625" s="2329"/>
      <c r="CX625" s="2329">
        <f t="shared" si="11"/>
        <v>0</v>
      </c>
      <c r="CY625" s="2329"/>
      <c r="CZ625" s="2329"/>
      <c r="DA625" s="2329"/>
      <c r="DB625" s="2329"/>
      <c r="DC625" s="2329">
        <f t="shared" si="12"/>
        <v>0</v>
      </c>
      <c r="DD625" s="2329"/>
      <c r="DE625" s="2329"/>
      <c r="DF625" s="2329"/>
      <c r="DG625" s="2329"/>
      <c r="DH625" s="2329">
        <f t="shared" si="13"/>
        <v>0</v>
      </c>
      <c r="DI625" s="2329"/>
      <c r="DJ625" s="2329"/>
      <c r="DK625" s="2329"/>
      <c r="DL625" s="2329"/>
      <c r="DM625" s="2329">
        <f t="shared" si="14"/>
        <v>0</v>
      </c>
      <c r="DN625" s="2329"/>
      <c r="DO625" s="2329"/>
      <c r="DP625" s="2329"/>
      <c r="DQ625" s="2329"/>
      <c r="DR625" s="2329">
        <f t="shared" si="15"/>
        <v>0</v>
      </c>
      <c r="DS625" s="2329"/>
      <c r="DT625" s="2329"/>
      <c r="DU625" s="2329"/>
      <c r="DV625" s="2329"/>
      <c r="DX625" s="1976" t="str">
        <f t="shared" si="16"/>
        <v xml:space="preserve"> </v>
      </c>
      <c r="DY625" s="2140"/>
      <c r="DZ625" s="2140"/>
      <c r="EA625" s="2140"/>
      <c r="EB625" s="1977"/>
      <c r="EC625" s="1976" t="str">
        <f t="shared" si="17"/>
        <v xml:space="preserve"> </v>
      </c>
      <c r="ED625" s="2140"/>
      <c r="EE625" s="2140"/>
      <c r="EF625" s="2140"/>
      <c r="EG625" s="1977"/>
      <c r="EH625" s="1976" t="str">
        <f t="shared" si="18"/>
        <v xml:space="preserve"> </v>
      </c>
      <c r="EI625" s="2140"/>
      <c r="EJ625" s="2140"/>
      <c r="EK625" s="2140"/>
      <c r="EL625" s="1977"/>
      <c r="EM625" s="1976" t="str">
        <f t="shared" si="19"/>
        <v xml:space="preserve"> </v>
      </c>
      <c r="EN625" s="2140"/>
      <c r="EO625" s="2140"/>
      <c r="EP625" s="2140"/>
      <c r="EQ625" s="1977"/>
      <c r="ER625" s="1976" t="str">
        <f t="shared" si="20"/>
        <v xml:space="preserve"> </v>
      </c>
      <c r="ES625" s="2140"/>
      <c r="ET625" s="2140"/>
      <c r="EU625" s="2140"/>
      <c r="EV625" s="1977"/>
      <c r="EW625" s="1976" t="str">
        <f t="shared" si="21"/>
        <v xml:space="preserve"> </v>
      </c>
      <c r="EX625" s="2140"/>
      <c r="EY625" s="2140"/>
      <c r="EZ625" s="2140"/>
      <c r="FA625" s="1977"/>
    </row>
    <row r="626" spans="1:157" ht="12.75">
      <c r="AZ626" s="58"/>
      <c r="BA626" s="58"/>
      <c r="BB626" s="58"/>
      <c r="BC626" s="58"/>
      <c r="BD626" s="58"/>
      <c r="BE626" s="1976">
        <f t="shared" si="0"/>
        <v>0</v>
      </c>
      <c r="BF626" s="1977"/>
      <c r="BG626" s="1973">
        <f t="shared" si="1"/>
        <v>0</v>
      </c>
      <c r="BH626" s="1975"/>
      <c r="BI626" s="1976">
        <f t="shared" si="2"/>
        <v>0</v>
      </c>
      <c r="BJ626" s="1977"/>
      <c r="BK626" s="1973">
        <f t="shared" si="3"/>
        <v>0</v>
      </c>
      <c r="BL626" s="1975"/>
      <c r="BM626" s="58"/>
      <c r="BN626" s="1970">
        <f t="shared" si="4"/>
        <v>0</v>
      </c>
      <c r="BO626" s="1971"/>
      <c r="BP626" s="1971"/>
      <c r="BQ626" s="1971"/>
      <c r="BR626" s="1972"/>
      <c r="BS626" s="1969">
        <f t="shared" si="5"/>
        <v>0</v>
      </c>
      <c r="BT626" s="1969"/>
      <c r="BU626" s="1969"/>
      <c r="BV626" s="1969"/>
      <c r="BW626" s="1969"/>
      <c r="BX626" s="1969">
        <f t="shared" si="6"/>
        <v>0</v>
      </c>
      <c r="BY626" s="1969"/>
      <c r="BZ626" s="1969"/>
      <c r="CA626" s="1969"/>
      <c r="CB626" s="1969"/>
      <c r="CC626" s="1969">
        <f t="shared" si="7"/>
        <v>0</v>
      </c>
      <c r="CD626" s="1969"/>
      <c r="CE626" s="1969"/>
      <c r="CF626" s="1969"/>
      <c r="CG626" s="1969"/>
      <c r="CH626" s="1969">
        <f t="shared" si="8"/>
        <v>0</v>
      </c>
      <c r="CI626" s="1969"/>
      <c r="CJ626" s="1969"/>
      <c r="CK626" s="1969"/>
      <c r="CL626" s="1969"/>
      <c r="CM626" s="1969">
        <f t="shared" si="9"/>
        <v>0</v>
      </c>
      <c r="CN626" s="1969"/>
      <c r="CO626" s="1969"/>
      <c r="CP626" s="1969"/>
      <c r="CQ626" s="1969"/>
      <c r="CR626" s="265"/>
      <c r="CS626" s="2329">
        <f t="shared" si="10"/>
        <v>0</v>
      </c>
      <c r="CT626" s="2329"/>
      <c r="CU626" s="2329"/>
      <c r="CV626" s="2329"/>
      <c r="CW626" s="2329"/>
      <c r="CX626" s="2329">
        <f t="shared" si="11"/>
        <v>0</v>
      </c>
      <c r="CY626" s="2329"/>
      <c r="CZ626" s="2329"/>
      <c r="DA626" s="2329"/>
      <c r="DB626" s="2329"/>
      <c r="DC626" s="2329">
        <f t="shared" si="12"/>
        <v>0</v>
      </c>
      <c r="DD626" s="2329"/>
      <c r="DE626" s="2329"/>
      <c r="DF626" s="2329"/>
      <c r="DG626" s="2329"/>
      <c r="DH626" s="2329">
        <f t="shared" si="13"/>
        <v>0</v>
      </c>
      <c r="DI626" s="2329"/>
      <c r="DJ626" s="2329"/>
      <c r="DK626" s="2329"/>
      <c r="DL626" s="2329"/>
      <c r="DM626" s="2329">
        <f t="shared" si="14"/>
        <v>0</v>
      </c>
      <c r="DN626" s="2329"/>
      <c r="DO626" s="2329"/>
      <c r="DP626" s="2329"/>
      <c r="DQ626" s="2329"/>
      <c r="DR626" s="2329">
        <f t="shared" si="15"/>
        <v>0</v>
      </c>
      <c r="DS626" s="2329"/>
      <c r="DT626" s="2329"/>
      <c r="DU626" s="2329"/>
      <c r="DV626" s="2329"/>
      <c r="DX626" s="1976" t="str">
        <f t="shared" si="16"/>
        <v xml:space="preserve"> </v>
      </c>
      <c r="DY626" s="2140"/>
      <c r="DZ626" s="2140"/>
      <c r="EA626" s="2140"/>
      <c r="EB626" s="1977"/>
      <c r="EC626" s="1976" t="str">
        <f t="shared" si="17"/>
        <v xml:space="preserve"> </v>
      </c>
      <c r="ED626" s="2140"/>
      <c r="EE626" s="2140"/>
      <c r="EF626" s="2140"/>
      <c r="EG626" s="1977"/>
      <c r="EH626" s="1976" t="str">
        <f t="shared" si="18"/>
        <v xml:space="preserve"> </v>
      </c>
      <c r="EI626" s="2140"/>
      <c r="EJ626" s="2140"/>
      <c r="EK626" s="2140"/>
      <c r="EL626" s="1977"/>
      <c r="EM626" s="1976" t="str">
        <f t="shared" si="19"/>
        <v xml:space="preserve"> </v>
      </c>
      <c r="EN626" s="2140"/>
      <c r="EO626" s="2140"/>
      <c r="EP626" s="2140"/>
      <c r="EQ626" s="1977"/>
      <c r="ER626" s="1976" t="str">
        <f t="shared" si="20"/>
        <v xml:space="preserve"> </v>
      </c>
      <c r="ES626" s="2140"/>
      <c r="ET626" s="2140"/>
      <c r="EU626" s="2140"/>
      <c r="EV626" s="1977"/>
      <c r="EW626" s="1976" t="str">
        <f t="shared" si="21"/>
        <v xml:space="preserve"> </v>
      </c>
      <c r="EX626" s="2140"/>
      <c r="EY626" s="2140"/>
      <c r="EZ626" s="2140"/>
      <c r="FA626" s="1977"/>
    </row>
    <row r="627" spans="1:157" ht="12.75" customHeight="1">
      <c r="A627" s="1827" t="s">
        <v>577</v>
      </c>
      <c r="B627" s="1827"/>
      <c r="C627" s="1827"/>
      <c r="D627" s="1827"/>
      <c r="E627" s="1827"/>
      <c r="F627" s="1827"/>
      <c r="G627" s="1827"/>
      <c r="H627" s="1827"/>
      <c r="I627" s="1827"/>
      <c r="J627" s="1827"/>
      <c r="K627" s="1827"/>
      <c r="L627" s="1827"/>
      <c r="M627" s="1827"/>
      <c r="N627" s="1827"/>
      <c r="O627" s="1827"/>
      <c r="P627" s="1827"/>
      <c r="Q627" s="1827"/>
      <c r="R627" s="1827"/>
      <c r="S627" s="1827"/>
      <c r="T627" s="1827"/>
      <c r="U627" s="1827"/>
      <c r="V627" s="1827"/>
      <c r="W627" s="1827"/>
      <c r="X627" s="1827"/>
      <c r="Y627" s="1827"/>
      <c r="Z627" s="1827"/>
      <c r="AA627" s="1827"/>
      <c r="AB627" s="1827"/>
      <c r="AC627" s="1827"/>
      <c r="AD627" s="1827"/>
      <c r="AE627" s="1827"/>
      <c r="AF627" s="1827"/>
      <c r="AG627" s="1827"/>
      <c r="AH627" s="1827"/>
      <c r="AI627" s="1827"/>
      <c r="AJ627" s="1827"/>
      <c r="AK627" s="1827"/>
      <c r="AL627" s="1827"/>
      <c r="AM627" s="1827"/>
      <c r="AN627" s="1827"/>
      <c r="AO627" s="1827"/>
      <c r="AP627" s="1827"/>
      <c r="AQ627" s="1827"/>
      <c r="AR627" s="1827"/>
      <c r="AS627" s="1827"/>
      <c r="AT627" s="1476"/>
      <c r="AU627" s="1476"/>
      <c r="AV627" s="1476"/>
      <c r="AW627" s="1476"/>
      <c r="AX627" s="1476"/>
      <c r="AY627" s="1476"/>
      <c r="AZ627" s="58"/>
      <c r="BA627" s="58"/>
      <c r="BB627" s="58"/>
      <c r="BC627" s="58"/>
      <c r="BD627" s="58"/>
      <c r="BE627" s="1976">
        <f t="shared" si="0"/>
        <v>0</v>
      </c>
      <c r="BF627" s="1977"/>
      <c r="BG627" s="1973">
        <f t="shared" si="1"/>
        <v>0</v>
      </c>
      <c r="BH627" s="1975"/>
      <c r="BI627" s="1976">
        <f t="shared" si="2"/>
        <v>0</v>
      </c>
      <c r="BJ627" s="1977"/>
      <c r="BK627" s="1973">
        <f t="shared" si="3"/>
        <v>0</v>
      </c>
      <c r="BL627" s="1975"/>
      <c r="BM627" s="58"/>
      <c r="BN627" s="1970">
        <f t="shared" si="4"/>
        <v>0</v>
      </c>
      <c r="BO627" s="1971"/>
      <c r="BP627" s="1971"/>
      <c r="BQ627" s="1971"/>
      <c r="BR627" s="1972"/>
      <c r="BS627" s="1969">
        <f t="shared" si="5"/>
        <v>0</v>
      </c>
      <c r="BT627" s="1969"/>
      <c r="BU627" s="1969"/>
      <c r="BV627" s="1969"/>
      <c r="BW627" s="1969"/>
      <c r="BX627" s="1969">
        <f t="shared" si="6"/>
        <v>0</v>
      </c>
      <c r="BY627" s="1969"/>
      <c r="BZ627" s="1969"/>
      <c r="CA627" s="1969"/>
      <c r="CB627" s="1969"/>
      <c r="CC627" s="1969">
        <f t="shared" si="7"/>
        <v>0</v>
      </c>
      <c r="CD627" s="1969"/>
      <c r="CE627" s="1969"/>
      <c r="CF627" s="1969"/>
      <c r="CG627" s="1969"/>
      <c r="CH627" s="1969">
        <f t="shared" si="8"/>
        <v>0</v>
      </c>
      <c r="CI627" s="1969"/>
      <c r="CJ627" s="1969"/>
      <c r="CK627" s="1969"/>
      <c r="CL627" s="1969"/>
      <c r="CM627" s="1969">
        <f t="shared" si="9"/>
        <v>0</v>
      </c>
      <c r="CN627" s="1969"/>
      <c r="CO627" s="1969"/>
      <c r="CP627" s="1969"/>
      <c r="CQ627" s="1969"/>
      <c r="CR627" s="265"/>
      <c r="CS627" s="2329">
        <f t="shared" si="10"/>
        <v>0</v>
      </c>
      <c r="CT627" s="2329"/>
      <c r="CU627" s="2329"/>
      <c r="CV627" s="2329"/>
      <c r="CW627" s="2329"/>
      <c r="CX627" s="2329">
        <f t="shared" si="11"/>
        <v>0</v>
      </c>
      <c r="CY627" s="2329"/>
      <c r="CZ627" s="2329"/>
      <c r="DA627" s="2329"/>
      <c r="DB627" s="2329"/>
      <c r="DC627" s="2329">
        <f t="shared" si="12"/>
        <v>0</v>
      </c>
      <c r="DD627" s="2329"/>
      <c r="DE627" s="2329"/>
      <c r="DF627" s="2329"/>
      <c r="DG627" s="2329"/>
      <c r="DH627" s="2329">
        <f t="shared" si="13"/>
        <v>0</v>
      </c>
      <c r="DI627" s="2329"/>
      <c r="DJ627" s="2329"/>
      <c r="DK627" s="2329"/>
      <c r="DL627" s="2329"/>
      <c r="DM627" s="2329">
        <f t="shared" si="14"/>
        <v>0</v>
      </c>
      <c r="DN627" s="2329"/>
      <c r="DO627" s="2329"/>
      <c r="DP627" s="2329"/>
      <c r="DQ627" s="2329"/>
      <c r="DR627" s="2329">
        <f t="shared" si="15"/>
        <v>0</v>
      </c>
      <c r="DS627" s="2329"/>
      <c r="DT627" s="2329"/>
      <c r="DU627" s="2329"/>
      <c r="DV627" s="2329"/>
      <c r="DX627" s="1976" t="str">
        <f t="shared" si="16"/>
        <v xml:space="preserve"> </v>
      </c>
      <c r="DY627" s="2140"/>
      <c r="DZ627" s="2140"/>
      <c r="EA627" s="2140"/>
      <c r="EB627" s="1977"/>
      <c r="EC627" s="1976" t="str">
        <f t="shared" si="17"/>
        <v xml:space="preserve"> </v>
      </c>
      <c r="ED627" s="2140"/>
      <c r="EE627" s="2140"/>
      <c r="EF627" s="2140"/>
      <c r="EG627" s="1977"/>
      <c r="EH627" s="1976" t="str">
        <f t="shared" si="18"/>
        <v xml:space="preserve"> </v>
      </c>
      <c r="EI627" s="2140"/>
      <c r="EJ627" s="2140"/>
      <c r="EK627" s="2140"/>
      <c r="EL627" s="1977"/>
      <c r="EM627" s="1976" t="str">
        <f t="shared" si="19"/>
        <v xml:space="preserve"> </v>
      </c>
      <c r="EN627" s="2140"/>
      <c r="EO627" s="2140"/>
      <c r="EP627" s="2140"/>
      <c r="EQ627" s="1977"/>
      <c r="ER627" s="1976" t="str">
        <f t="shared" si="20"/>
        <v xml:space="preserve"> </v>
      </c>
      <c r="ES627" s="2140"/>
      <c r="ET627" s="2140"/>
      <c r="EU627" s="2140"/>
      <c r="EV627" s="1977"/>
      <c r="EW627" s="1976" t="str">
        <f t="shared" si="21"/>
        <v xml:space="preserve"> </v>
      </c>
      <c r="EX627" s="2140"/>
      <c r="EY627" s="2140"/>
      <c r="EZ627" s="2140"/>
      <c r="FA627" s="1977"/>
    </row>
    <row r="628" spans="1:157" ht="12.75">
      <c r="A628" s="1827"/>
      <c r="B628" s="1827"/>
      <c r="C628" s="1827"/>
      <c r="D628" s="1827"/>
      <c r="E628" s="1827"/>
      <c r="F628" s="1827"/>
      <c r="G628" s="1827"/>
      <c r="H628" s="1827"/>
      <c r="I628" s="1827"/>
      <c r="J628" s="1827"/>
      <c r="K628" s="1827"/>
      <c r="L628" s="1827"/>
      <c r="M628" s="1827"/>
      <c r="N628" s="1827"/>
      <c r="O628" s="1827"/>
      <c r="P628" s="1827"/>
      <c r="Q628" s="1827"/>
      <c r="R628" s="1827"/>
      <c r="S628" s="1827"/>
      <c r="T628" s="1827"/>
      <c r="U628" s="1827"/>
      <c r="V628" s="1827"/>
      <c r="W628" s="1827"/>
      <c r="X628" s="1827"/>
      <c r="Y628" s="1827"/>
      <c r="Z628" s="1827"/>
      <c r="AA628" s="1827"/>
      <c r="AB628" s="1827"/>
      <c r="AC628" s="1827"/>
      <c r="AD628" s="1827"/>
      <c r="AE628" s="1827"/>
      <c r="AF628" s="1827"/>
      <c r="AG628" s="1827"/>
      <c r="AH628" s="1827"/>
      <c r="AI628" s="1827"/>
      <c r="AJ628" s="1827"/>
      <c r="AK628" s="1827"/>
      <c r="AL628" s="1827"/>
      <c r="AM628" s="1827"/>
      <c r="AN628" s="1827"/>
      <c r="AO628" s="1827"/>
      <c r="AP628" s="1827"/>
      <c r="AQ628" s="1827"/>
      <c r="AR628" s="1827"/>
      <c r="AS628" s="1827"/>
      <c r="AT628" s="1476"/>
      <c r="AU628" s="1476"/>
      <c r="AV628" s="1476"/>
      <c r="AW628" s="1476"/>
      <c r="AX628" s="1476"/>
      <c r="AY628" s="1476"/>
      <c r="AZ628" s="58"/>
      <c r="BA628" s="58"/>
      <c r="BB628" s="58"/>
      <c r="BC628" s="58"/>
      <c r="BD628" s="58"/>
      <c r="BE628" s="1976">
        <f t="shared" si="0"/>
        <v>0</v>
      </c>
      <c r="BF628" s="1977"/>
      <c r="BG628" s="1973">
        <f t="shared" si="1"/>
        <v>0</v>
      </c>
      <c r="BH628" s="1975"/>
      <c r="BI628" s="1976">
        <f t="shared" si="2"/>
        <v>0</v>
      </c>
      <c r="BJ628" s="1977"/>
      <c r="BK628" s="1973">
        <f t="shared" si="3"/>
        <v>0</v>
      </c>
      <c r="BL628" s="1975"/>
      <c r="BM628" s="58"/>
      <c r="BN628" s="1970">
        <f t="shared" si="4"/>
        <v>0</v>
      </c>
      <c r="BO628" s="1971"/>
      <c r="BP628" s="1971"/>
      <c r="BQ628" s="1971"/>
      <c r="BR628" s="1972"/>
      <c r="BS628" s="1969">
        <f t="shared" si="5"/>
        <v>0</v>
      </c>
      <c r="BT628" s="1969"/>
      <c r="BU628" s="1969"/>
      <c r="BV628" s="1969"/>
      <c r="BW628" s="1969"/>
      <c r="BX628" s="1969">
        <f t="shared" si="6"/>
        <v>0</v>
      </c>
      <c r="BY628" s="1969"/>
      <c r="BZ628" s="1969"/>
      <c r="CA628" s="1969"/>
      <c r="CB628" s="1969"/>
      <c r="CC628" s="1969">
        <f t="shared" si="7"/>
        <v>0</v>
      </c>
      <c r="CD628" s="1969"/>
      <c r="CE628" s="1969"/>
      <c r="CF628" s="1969"/>
      <c r="CG628" s="1969"/>
      <c r="CH628" s="1969">
        <f t="shared" si="8"/>
        <v>0</v>
      </c>
      <c r="CI628" s="1969"/>
      <c r="CJ628" s="1969"/>
      <c r="CK628" s="1969"/>
      <c r="CL628" s="1969"/>
      <c r="CM628" s="1969">
        <f t="shared" si="9"/>
        <v>0</v>
      </c>
      <c r="CN628" s="1969"/>
      <c r="CO628" s="1969"/>
      <c r="CP628" s="1969"/>
      <c r="CQ628" s="1969"/>
      <c r="CR628" s="265"/>
      <c r="CS628" s="2329">
        <f t="shared" si="10"/>
        <v>0</v>
      </c>
      <c r="CT628" s="2329"/>
      <c r="CU628" s="2329"/>
      <c r="CV628" s="2329"/>
      <c r="CW628" s="2329"/>
      <c r="CX628" s="2329">
        <f t="shared" si="11"/>
        <v>0</v>
      </c>
      <c r="CY628" s="2329"/>
      <c r="CZ628" s="2329"/>
      <c r="DA628" s="2329"/>
      <c r="DB628" s="2329"/>
      <c r="DC628" s="2329">
        <f t="shared" si="12"/>
        <v>0</v>
      </c>
      <c r="DD628" s="2329"/>
      <c r="DE628" s="2329"/>
      <c r="DF628" s="2329"/>
      <c r="DG628" s="2329"/>
      <c r="DH628" s="2329">
        <f t="shared" si="13"/>
        <v>0</v>
      </c>
      <c r="DI628" s="2329"/>
      <c r="DJ628" s="2329"/>
      <c r="DK628" s="2329"/>
      <c r="DL628" s="2329"/>
      <c r="DM628" s="2329">
        <f t="shared" si="14"/>
        <v>0</v>
      </c>
      <c r="DN628" s="2329"/>
      <c r="DO628" s="2329"/>
      <c r="DP628" s="2329"/>
      <c r="DQ628" s="2329"/>
      <c r="DR628" s="2329">
        <f t="shared" si="15"/>
        <v>0</v>
      </c>
      <c r="DS628" s="2329"/>
      <c r="DT628" s="2329"/>
      <c r="DU628" s="2329"/>
      <c r="DV628" s="2329"/>
      <c r="DX628" s="1976" t="str">
        <f t="shared" si="16"/>
        <v xml:space="preserve"> </v>
      </c>
      <c r="DY628" s="2140"/>
      <c r="DZ628" s="2140"/>
      <c r="EA628" s="2140"/>
      <c r="EB628" s="1977"/>
      <c r="EC628" s="1976" t="str">
        <f t="shared" si="17"/>
        <v xml:space="preserve"> </v>
      </c>
      <c r="ED628" s="2140"/>
      <c r="EE628" s="2140"/>
      <c r="EF628" s="2140"/>
      <c r="EG628" s="1977"/>
      <c r="EH628" s="1976" t="str">
        <f t="shared" si="18"/>
        <v xml:space="preserve"> </v>
      </c>
      <c r="EI628" s="2140"/>
      <c r="EJ628" s="2140"/>
      <c r="EK628" s="2140"/>
      <c r="EL628" s="1977"/>
      <c r="EM628" s="1976" t="str">
        <f t="shared" si="19"/>
        <v xml:space="preserve"> </v>
      </c>
      <c r="EN628" s="2140"/>
      <c r="EO628" s="2140"/>
      <c r="EP628" s="2140"/>
      <c r="EQ628" s="1977"/>
      <c r="ER628" s="1976" t="str">
        <f t="shared" si="20"/>
        <v xml:space="preserve"> </v>
      </c>
      <c r="ES628" s="2140"/>
      <c r="ET628" s="2140"/>
      <c r="EU628" s="2140"/>
      <c r="EV628" s="1977"/>
      <c r="EW628" s="1976" t="str">
        <f t="shared" si="21"/>
        <v xml:space="preserve"> </v>
      </c>
      <c r="EX628" s="2140"/>
      <c r="EY628" s="2140"/>
      <c r="EZ628" s="2140"/>
      <c r="FA628" s="1977"/>
    </row>
    <row r="629" spans="1:157" ht="12.75">
      <c r="A629" s="25"/>
      <c r="B629" s="25"/>
      <c r="C629" s="25"/>
      <c r="D629" s="25"/>
      <c r="E629" s="25"/>
      <c r="F629" s="25"/>
      <c r="G629" s="3"/>
      <c r="H629" s="25"/>
      <c r="AZ629" s="58"/>
      <c r="BA629" s="58"/>
      <c r="BB629" s="58"/>
      <c r="BC629" s="58"/>
      <c r="BD629" s="58"/>
      <c r="BE629" s="1976">
        <f t="shared" si="0"/>
        <v>0</v>
      </c>
      <c r="BF629" s="1977"/>
      <c r="BG629" s="1973">
        <f t="shared" si="1"/>
        <v>0</v>
      </c>
      <c r="BH629" s="1975"/>
      <c r="BI629" s="1976">
        <f t="shared" si="2"/>
        <v>0</v>
      </c>
      <c r="BJ629" s="1977"/>
      <c r="BK629" s="1973">
        <f t="shared" si="3"/>
        <v>0</v>
      </c>
      <c r="BL629" s="1975"/>
      <c r="BM629" s="58"/>
      <c r="BN629" s="1970">
        <f t="shared" si="4"/>
        <v>0</v>
      </c>
      <c r="BO629" s="1971"/>
      <c r="BP629" s="1971"/>
      <c r="BQ629" s="1971"/>
      <c r="BR629" s="1972"/>
      <c r="BS629" s="1969">
        <f t="shared" si="5"/>
        <v>0</v>
      </c>
      <c r="BT629" s="1969"/>
      <c r="BU629" s="1969"/>
      <c r="BV629" s="1969"/>
      <c r="BW629" s="1969"/>
      <c r="BX629" s="1969">
        <f t="shared" si="6"/>
        <v>0</v>
      </c>
      <c r="BY629" s="1969"/>
      <c r="BZ629" s="1969"/>
      <c r="CA629" s="1969"/>
      <c r="CB629" s="1969"/>
      <c r="CC629" s="1969">
        <f t="shared" si="7"/>
        <v>0</v>
      </c>
      <c r="CD629" s="1969"/>
      <c r="CE629" s="1969"/>
      <c r="CF629" s="1969"/>
      <c r="CG629" s="1969"/>
      <c r="CH629" s="1969">
        <f t="shared" si="8"/>
        <v>0</v>
      </c>
      <c r="CI629" s="1969"/>
      <c r="CJ629" s="1969"/>
      <c r="CK629" s="1969"/>
      <c r="CL629" s="1969"/>
      <c r="CM629" s="1969">
        <f t="shared" si="9"/>
        <v>0</v>
      </c>
      <c r="CN629" s="1969"/>
      <c r="CO629" s="1969"/>
      <c r="CP629" s="1969"/>
      <c r="CQ629" s="1969"/>
      <c r="CR629" s="265"/>
      <c r="CS629" s="2329">
        <f t="shared" si="10"/>
        <v>0</v>
      </c>
      <c r="CT629" s="2329"/>
      <c r="CU629" s="2329"/>
      <c r="CV629" s="2329"/>
      <c r="CW629" s="2329"/>
      <c r="CX629" s="2329">
        <f t="shared" si="11"/>
        <v>0</v>
      </c>
      <c r="CY629" s="2329"/>
      <c r="CZ629" s="2329"/>
      <c r="DA629" s="2329"/>
      <c r="DB629" s="2329"/>
      <c r="DC629" s="2329">
        <f t="shared" si="12"/>
        <v>0</v>
      </c>
      <c r="DD629" s="2329"/>
      <c r="DE629" s="2329"/>
      <c r="DF629" s="2329"/>
      <c r="DG629" s="2329"/>
      <c r="DH629" s="2329">
        <f t="shared" si="13"/>
        <v>0</v>
      </c>
      <c r="DI629" s="2329"/>
      <c r="DJ629" s="2329"/>
      <c r="DK629" s="2329"/>
      <c r="DL629" s="2329"/>
      <c r="DM629" s="2329">
        <f t="shared" si="14"/>
        <v>0</v>
      </c>
      <c r="DN629" s="2329"/>
      <c r="DO629" s="2329"/>
      <c r="DP629" s="2329"/>
      <c r="DQ629" s="2329"/>
      <c r="DR629" s="2329">
        <f t="shared" si="15"/>
        <v>0</v>
      </c>
      <c r="DS629" s="2329"/>
      <c r="DT629" s="2329"/>
      <c r="DU629" s="2329"/>
      <c r="DV629" s="2329"/>
      <c r="DX629" s="1976" t="str">
        <f t="shared" si="16"/>
        <v xml:space="preserve"> </v>
      </c>
      <c r="DY629" s="2140"/>
      <c r="DZ629" s="2140"/>
      <c r="EA629" s="2140"/>
      <c r="EB629" s="1977"/>
      <c r="EC629" s="1976" t="str">
        <f t="shared" si="17"/>
        <v xml:space="preserve"> </v>
      </c>
      <c r="ED629" s="2140"/>
      <c r="EE629" s="2140"/>
      <c r="EF629" s="2140"/>
      <c r="EG629" s="1977"/>
      <c r="EH629" s="1976" t="str">
        <f t="shared" si="18"/>
        <v xml:space="preserve"> </v>
      </c>
      <c r="EI629" s="2140"/>
      <c r="EJ629" s="2140"/>
      <c r="EK629" s="2140"/>
      <c r="EL629" s="1977"/>
      <c r="EM629" s="1976" t="str">
        <f t="shared" si="19"/>
        <v xml:space="preserve"> </v>
      </c>
      <c r="EN629" s="2140"/>
      <c r="EO629" s="2140"/>
      <c r="EP629" s="2140"/>
      <c r="EQ629" s="1977"/>
      <c r="ER629" s="1976" t="str">
        <f t="shared" si="20"/>
        <v xml:space="preserve"> </v>
      </c>
      <c r="ES629" s="2140"/>
      <c r="ET629" s="2140"/>
      <c r="EU629" s="2140"/>
      <c r="EV629" s="1977"/>
      <c r="EW629" s="1976" t="str">
        <f t="shared" si="21"/>
        <v xml:space="preserve"> </v>
      </c>
      <c r="EX629" s="2140"/>
      <c r="EY629" s="2140"/>
      <c r="EZ629" s="2140"/>
      <c r="FA629" s="1977"/>
    </row>
    <row r="630" spans="1:157" ht="12.75">
      <c r="A630" s="50" t="s">
        <v>328</v>
      </c>
      <c r="B630" s="50"/>
      <c r="C630" s="50" t="s">
        <v>21</v>
      </c>
      <c r="AZ630" s="58"/>
      <c r="BA630" s="58"/>
      <c r="BB630" s="58"/>
      <c r="BC630" s="58"/>
      <c r="BD630" s="58"/>
      <c r="BE630" s="1976">
        <f t="shared" si="0"/>
        <v>0</v>
      </c>
      <c r="BF630" s="1977"/>
      <c r="BG630" s="1973">
        <f t="shared" si="1"/>
        <v>0</v>
      </c>
      <c r="BH630" s="1975"/>
      <c r="BI630" s="1976">
        <f t="shared" si="2"/>
        <v>0</v>
      </c>
      <c r="BJ630" s="1977"/>
      <c r="BK630" s="1973">
        <f t="shared" si="3"/>
        <v>0</v>
      </c>
      <c r="BL630" s="1975"/>
      <c r="BM630" s="58"/>
      <c r="BN630" s="1970">
        <f t="shared" si="4"/>
        <v>0</v>
      </c>
      <c r="BO630" s="1971"/>
      <c r="BP630" s="1971"/>
      <c r="BQ630" s="1971"/>
      <c r="BR630" s="1972"/>
      <c r="BS630" s="1969">
        <f t="shared" si="5"/>
        <v>0</v>
      </c>
      <c r="BT630" s="1969"/>
      <c r="BU630" s="1969"/>
      <c r="BV630" s="1969"/>
      <c r="BW630" s="1969"/>
      <c r="BX630" s="1969">
        <f t="shared" si="6"/>
        <v>0</v>
      </c>
      <c r="BY630" s="1969"/>
      <c r="BZ630" s="1969"/>
      <c r="CA630" s="1969"/>
      <c r="CB630" s="1969"/>
      <c r="CC630" s="1969">
        <f t="shared" si="7"/>
        <v>0</v>
      </c>
      <c r="CD630" s="1969"/>
      <c r="CE630" s="1969"/>
      <c r="CF630" s="1969"/>
      <c r="CG630" s="1969"/>
      <c r="CH630" s="1969">
        <f t="shared" si="8"/>
        <v>0</v>
      </c>
      <c r="CI630" s="1969"/>
      <c r="CJ630" s="1969"/>
      <c r="CK630" s="1969"/>
      <c r="CL630" s="1969"/>
      <c r="CM630" s="1969">
        <f t="shared" si="9"/>
        <v>0</v>
      </c>
      <c r="CN630" s="1969"/>
      <c r="CO630" s="1969"/>
      <c r="CP630" s="1969"/>
      <c r="CQ630" s="1969"/>
      <c r="CR630" s="265"/>
      <c r="CS630" s="2329">
        <f t="shared" si="10"/>
        <v>0</v>
      </c>
      <c r="CT630" s="2329"/>
      <c r="CU630" s="2329"/>
      <c r="CV630" s="2329"/>
      <c r="CW630" s="2329"/>
      <c r="CX630" s="2329">
        <f t="shared" si="11"/>
        <v>0</v>
      </c>
      <c r="CY630" s="2329"/>
      <c r="CZ630" s="2329"/>
      <c r="DA630" s="2329"/>
      <c r="DB630" s="2329"/>
      <c r="DC630" s="2329">
        <f t="shared" si="12"/>
        <v>0</v>
      </c>
      <c r="DD630" s="2329"/>
      <c r="DE630" s="2329"/>
      <c r="DF630" s="2329"/>
      <c r="DG630" s="2329"/>
      <c r="DH630" s="2329">
        <f t="shared" si="13"/>
        <v>0</v>
      </c>
      <c r="DI630" s="2329"/>
      <c r="DJ630" s="2329"/>
      <c r="DK630" s="2329"/>
      <c r="DL630" s="2329"/>
      <c r="DM630" s="2329">
        <f t="shared" si="14"/>
        <v>0</v>
      </c>
      <c r="DN630" s="2329"/>
      <c r="DO630" s="2329"/>
      <c r="DP630" s="2329"/>
      <c r="DQ630" s="2329"/>
      <c r="DR630" s="2329">
        <f t="shared" si="15"/>
        <v>0</v>
      </c>
      <c r="DS630" s="2329"/>
      <c r="DT630" s="2329"/>
      <c r="DU630" s="2329"/>
      <c r="DV630" s="2329"/>
      <c r="DX630" s="1976" t="str">
        <f t="shared" si="16"/>
        <v xml:space="preserve"> </v>
      </c>
      <c r="DY630" s="2140"/>
      <c r="DZ630" s="2140"/>
      <c r="EA630" s="2140"/>
      <c r="EB630" s="1977"/>
      <c r="EC630" s="1976" t="str">
        <f t="shared" si="17"/>
        <v xml:space="preserve"> </v>
      </c>
      <c r="ED630" s="2140"/>
      <c r="EE630" s="2140"/>
      <c r="EF630" s="2140"/>
      <c r="EG630" s="1977"/>
      <c r="EH630" s="1976" t="str">
        <f t="shared" si="18"/>
        <v xml:space="preserve"> </v>
      </c>
      <c r="EI630" s="2140"/>
      <c r="EJ630" s="2140"/>
      <c r="EK630" s="2140"/>
      <c r="EL630" s="1977"/>
      <c r="EM630" s="1976" t="str">
        <f t="shared" si="19"/>
        <v xml:space="preserve"> </v>
      </c>
      <c r="EN630" s="2140"/>
      <c r="EO630" s="2140"/>
      <c r="EP630" s="2140"/>
      <c r="EQ630" s="1977"/>
      <c r="ER630" s="1976" t="str">
        <f t="shared" si="20"/>
        <v xml:space="preserve"> </v>
      </c>
      <c r="ES630" s="2140"/>
      <c r="ET630" s="2140"/>
      <c r="EU630" s="2140"/>
      <c r="EV630" s="1977"/>
      <c r="EW630" s="1976" t="str">
        <f t="shared" si="21"/>
        <v xml:space="preserve"> </v>
      </c>
      <c r="EX630" s="2140"/>
      <c r="EY630" s="2140"/>
      <c r="EZ630" s="2140"/>
      <c r="FA630" s="1977"/>
    </row>
    <row r="631" spans="1:157" ht="12.75">
      <c r="A631" s="50"/>
      <c r="B631" s="50"/>
      <c r="C631" s="50"/>
      <c r="AZ631" s="58"/>
      <c r="BA631" s="58"/>
      <c r="BB631" s="58"/>
      <c r="BC631" s="58"/>
      <c r="BD631" s="58"/>
      <c r="BE631" s="1976">
        <f t="shared" si="0"/>
        <v>0</v>
      </c>
      <c r="BF631" s="1977"/>
      <c r="BG631" s="1973">
        <f t="shared" si="1"/>
        <v>0</v>
      </c>
      <c r="BH631" s="1975"/>
      <c r="BI631" s="1976">
        <f t="shared" si="2"/>
        <v>0</v>
      </c>
      <c r="BJ631" s="1977"/>
      <c r="BK631" s="1973">
        <f t="shared" si="3"/>
        <v>0</v>
      </c>
      <c r="BL631" s="1975"/>
      <c r="BM631" s="58"/>
      <c r="BN631" s="1970">
        <f t="shared" si="4"/>
        <v>0</v>
      </c>
      <c r="BO631" s="1971"/>
      <c r="BP631" s="1971"/>
      <c r="BQ631" s="1971"/>
      <c r="BR631" s="1972"/>
      <c r="BS631" s="1969">
        <f t="shared" si="5"/>
        <v>0</v>
      </c>
      <c r="BT631" s="1969"/>
      <c r="BU631" s="1969"/>
      <c r="BV631" s="1969"/>
      <c r="BW631" s="1969"/>
      <c r="BX631" s="1969">
        <f t="shared" si="6"/>
        <v>0</v>
      </c>
      <c r="BY631" s="1969"/>
      <c r="BZ631" s="1969"/>
      <c r="CA631" s="1969"/>
      <c r="CB631" s="1969"/>
      <c r="CC631" s="1969">
        <f t="shared" si="7"/>
        <v>0</v>
      </c>
      <c r="CD631" s="1969"/>
      <c r="CE631" s="1969"/>
      <c r="CF631" s="1969"/>
      <c r="CG631" s="1969"/>
      <c r="CH631" s="1969">
        <f t="shared" si="8"/>
        <v>0</v>
      </c>
      <c r="CI631" s="1969"/>
      <c r="CJ631" s="1969"/>
      <c r="CK631" s="1969"/>
      <c r="CL631" s="1969"/>
      <c r="CM631" s="1969">
        <f t="shared" si="9"/>
        <v>0</v>
      </c>
      <c r="CN631" s="1969"/>
      <c r="CO631" s="1969"/>
      <c r="CP631" s="1969"/>
      <c r="CQ631" s="1969"/>
      <c r="CR631" s="265"/>
      <c r="CS631" s="2329">
        <f t="shared" si="10"/>
        <v>0</v>
      </c>
      <c r="CT631" s="2329"/>
      <c r="CU631" s="2329"/>
      <c r="CV631" s="2329"/>
      <c r="CW631" s="2329"/>
      <c r="CX631" s="2329">
        <f t="shared" si="11"/>
        <v>0</v>
      </c>
      <c r="CY631" s="2329"/>
      <c r="CZ631" s="2329"/>
      <c r="DA631" s="2329"/>
      <c r="DB631" s="2329"/>
      <c r="DC631" s="2329">
        <f t="shared" si="12"/>
        <v>0</v>
      </c>
      <c r="DD631" s="2329"/>
      <c r="DE631" s="2329"/>
      <c r="DF631" s="2329"/>
      <c r="DG631" s="2329"/>
      <c r="DH631" s="2329">
        <f t="shared" si="13"/>
        <v>0</v>
      </c>
      <c r="DI631" s="2329"/>
      <c r="DJ631" s="2329"/>
      <c r="DK631" s="2329"/>
      <c r="DL631" s="2329"/>
      <c r="DM631" s="2329">
        <f t="shared" si="14"/>
        <v>0</v>
      </c>
      <c r="DN631" s="2329"/>
      <c r="DO631" s="2329"/>
      <c r="DP631" s="2329"/>
      <c r="DQ631" s="2329"/>
      <c r="DR631" s="2329">
        <f t="shared" si="15"/>
        <v>0</v>
      </c>
      <c r="DS631" s="2329"/>
      <c r="DT631" s="2329"/>
      <c r="DU631" s="2329"/>
      <c r="DV631" s="2329"/>
      <c r="DX631" s="1976" t="str">
        <f t="shared" si="16"/>
        <v xml:space="preserve"> </v>
      </c>
      <c r="DY631" s="2140"/>
      <c r="DZ631" s="2140"/>
      <c r="EA631" s="2140"/>
      <c r="EB631" s="1977"/>
      <c r="EC631" s="1976" t="str">
        <f t="shared" si="17"/>
        <v xml:space="preserve"> </v>
      </c>
      <c r="ED631" s="2140"/>
      <c r="EE631" s="2140"/>
      <c r="EF631" s="2140"/>
      <c r="EG631" s="1977"/>
      <c r="EH631" s="1976" t="str">
        <f t="shared" si="18"/>
        <v xml:space="preserve"> </v>
      </c>
      <c r="EI631" s="2140"/>
      <c r="EJ631" s="2140"/>
      <c r="EK631" s="2140"/>
      <c r="EL631" s="1977"/>
      <c r="EM631" s="1976" t="str">
        <f t="shared" si="19"/>
        <v xml:space="preserve"> </v>
      </c>
      <c r="EN631" s="2140"/>
      <c r="EO631" s="2140"/>
      <c r="EP631" s="2140"/>
      <c r="EQ631" s="1977"/>
      <c r="ER631" s="1976" t="str">
        <f t="shared" si="20"/>
        <v xml:space="preserve"> </v>
      </c>
      <c r="ES631" s="2140"/>
      <c r="ET631" s="2140"/>
      <c r="EU631" s="2140"/>
      <c r="EV631" s="1977"/>
      <c r="EW631" s="1976" t="str">
        <f t="shared" si="21"/>
        <v xml:space="preserve"> </v>
      </c>
      <c r="EX631" s="2140"/>
      <c r="EY631" s="2140"/>
      <c r="EZ631" s="2140"/>
      <c r="FA631" s="1977"/>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976">
        <f t="shared" si="0"/>
        <v>0</v>
      </c>
      <c r="BF632" s="1977"/>
      <c r="BG632" s="1973">
        <f t="shared" si="1"/>
        <v>0</v>
      </c>
      <c r="BH632" s="1975"/>
      <c r="BI632" s="1976">
        <f t="shared" si="2"/>
        <v>0</v>
      </c>
      <c r="BJ632" s="1977"/>
      <c r="BK632" s="1973">
        <f t="shared" si="3"/>
        <v>0</v>
      </c>
      <c r="BL632" s="1975"/>
      <c r="BM632" s="58"/>
      <c r="BN632" s="1970">
        <f t="shared" si="4"/>
        <v>0</v>
      </c>
      <c r="BO632" s="1971"/>
      <c r="BP632" s="1971"/>
      <c r="BQ632" s="1971"/>
      <c r="BR632" s="1972"/>
      <c r="BS632" s="1969">
        <f t="shared" si="5"/>
        <v>0</v>
      </c>
      <c r="BT632" s="1969"/>
      <c r="BU632" s="1969"/>
      <c r="BV632" s="1969"/>
      <c r="BW632" s="1969"/>
      <c r="BX632" s="1969">
        <f t="shared" si="6"/>
        <v>0</v>
      </c>
      <c r="BY632" s="1969"/>
      <c r="BZ632" s="1969"/>
      <c r="CA632" s="1969"/>
      <c r="CB632" s="1969"/>
      <c r="CC632" s="1969">
        <f t="shared" si="7"/>
        <v>0</v>
      </c>
      <c r="CD632" s="1969"/>
      <c r="CE632" s="1969"/>
      <c r="CF632" s="1969"/>
      <c r="CG632" s="1969"/>
      <c r="CH632" s="1969">
        <f t="shared" si="8"/>
        <v>0</v>
      </c>
      <c r="CI632" s="1969"/>
      <c r="CJ632" s="1969"/>
      <c r="CK632" s="1969"/>
      <c r="CL632" s="1969"/>
      <c r="CM632" s="1969">
        <f t="shared" si="9"/>
        <v>0</v>
      </c>
      <c r="CN632" s="1969"/>
      <c r="CO632" s="1969"/>
      <c r="CP632" s="1969"/>
      <c r="CQ632" s="1969"/>
      <c r="CR632" s="265"/>
      <c r="CS632" s="2329">
        <f t="shared" si="10"/>
        <v>0</v>
      </c>
      <c r="CT632" s="2329"/>
      <c r="CU632" s="2329"/>
      <c r="CV632" s="2329"/>
      <c r="CW632" s="2329"/>
      <c r="CX632" s="2329">
        <f t="shared" si="11"/>
        <v>0</v>
      </c>
      <c r="CY632" s="2329"/>
      <c r="CZ632" s="2329"/>
      <c r="DA632" s="2329"/>
      <c r="DB632" s="2329"/>
      <c r="DC632" s="2329">
        <f t="shared" si="12"/>
        <v>0</v>
      </c>
      <c r="DD632" s="2329"/>
      <c r="DE632" s="2329"/>
      <c r="DF632" s="2329"/>
      <c r="DG632" s="2329"/>
      <c r="DH632" s="2329">
        <f t="shared" si="13"/>
        <v>0</v>
      </c>
      <c r="DI632" s="2329"/>
      <c r="DJ632" s="2329"/>
      <c r="DK632" s="2329"/>
      <c r="DL632" s="2329"/>
      <c r="DM632" s="2329">
        <f t="shared" si="14"/>
        <v>0</v>
      </c>
      <c r="DN632" s="2329"/>
      <c r="DO632" s="2329"/>
      <c r="DP632" s="2329"/>
      <c r="DQ632" s="2329"/>
      <c r="DR632" s="2329">
        <f t="shared" si="15"/>
        <v>0</v>
      </c>
      <c r="DS632" s="2329"/>
      <c r="DT632" s="2329"/>
      <c r="DU632" s="2329"/>
      <c r="DV632" s="2329"/>
      <c r="DX632" s="1976" t="str">
        <f t="shared" si="16"/>
        <v xml:space="preserve"> </v>
      </c>
      <c r="DY632" s="2140"/>
      <c r="DZ632" s="2140"/>
      <c r="EA632" s="2140"/>
      <c r="EB632" s="1977"/>
      <c r="EC632" s="1976" t="str">
        <f t="shared" si="17"/>
        <v xml:space="preserve"> </v>
      </c>
      <c r="ED632" s="2140"/>
      <c r="EE632" s="2140"/>
      <c r="EF632" s="2140"/>
      <c r="EG632" s="1977"/>
      <c r="EH632" s="1976" t="str">
        <f t="shared" si="18"/>
        <v xml:space="preserve"> </v>
      </c>
      <c r="EI632" s="2140"/>
      <c r="EJ632" s="2140"/>
      <c r="EK632" s="2140"/>
      <c r="EL632" s="1977"/>
      <c r="EM632" s="1976" t="str">
        <f t="shared" si="19"/>
        <v xml:space="preserve"> </v>
      </c>
      <c r="EN632" s="2140"/>
      <c r="EO632" s="2140"/>
      <c r="EP632" s="2140"/>
      <c r="EQ632" s="1977"/>
      <c r="ER632" s="1976" t="str">
        <f t="shared" si="20"/>
        <v xml:space="preserve"> </v>
      </c>
      <c r="ES632" s="2140"/>
      <c r="ET632" s="2140"/>
      <c r="EU632" s="2140"/>
      <c r="EV632" s="1977"/>
      <c r="EW632" s="1976" t="str">
        <f t="shared" si="21"/>
        <v xml:space="preserve"> </v>
      </c>
      <c r="EX632" s="2140"/>
      <c r="EY632" s="2140"/>
      <c r="EZ632" s="2140"/>
      <c r="FA632" s="1977"/>
    </row>
    <row r="633" spans="1:157" ht="12.75">
      <c r="B633" s="910"/>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976">
        <f t="shared" si="0"/>
        <v>0</v>
      </c>
      <c r="BF633" s="1977"/>
      <c r="BG633" s="1973">
        <f t="shared" si="1"/>
        <v>0</v>
      </c>
      <c r="BH633" s="1975"/>
      <c r="BI633" s="1976">
        <f t="shared" si="2"/>
        <v>0</v>
      </c>
      <c r="BJ633" s="1977"/>
      <c r="BK633" s="1973">
        <f t="shared" si="3"/>
        <v>0</v>
      </c>
      <c r="BL633" s="1975"/>
      <c r="BM633" s="58"/>
      <c r="BN633" s="1970">
        <f t="shared" si="4"/>
        <v>0</v>
      </c>
      <c r="BO633" s="1971"/>
      <c r="BP633" s="1971"/>
      <c r="BQ633" s="1971"/>
      <c r="BR633" s="1972"/>
      <c r="BS633" s="1969">
        <f t="shared" si="5"/>
        <v>0</v>
      </c>
      <c r="BT633" s="1969"/>
      <c r="BU633" s="1969"/>
      <c r="BV633" s="1969"/>
      <c r="BW633" s="1969"/>
      <c r="BX633" s="1969">
        <f t="shared" si="6"/>
        <v>0</v>
      </c>
      <c r="BY633" s="1969"/>
      <c r="BZ633" s="1969"/>
      <c r="CA633" s="1969"/>
      <c r="CB633" s="1969"/>
      <c r="CC633" s="1969">
        <f t="shared" si="7"/>
        <v>0</v>
      </c>
      <c r="CD633" s="1969"/>
      <c r="CE633" s="1969"/>
      <c r="CF633" s="1969"/>
      <c r="CG633" s="1969"/>
      <c r="CH633" s="1969">
        <f t="shared" si="8"/>
        <v>0</v>
      </c>
      <c r="CI633" s="1969"/>
      <c r="CJ633" s="1969"/>
      <c r="CK633" s="1969"/>
      <c r="CL633" s="1969"/>
      <c r="CM633" s="1969">
        <f t="shared" si="9"/>
        <v>0</v>
      </c>
      <c r="CN633" s="1969"/>
      <c r="CO633" s="1969"/>
      <c r="CP633" s="1969"/>
      <c r="CQ633" s="1969"/>
      <c r="CR633" s="265"/>
      <c r="CS633" s="2329">
        <f t="shared" si="10"/>
        <v>0</v>
      </c>
      <c r="CT633" s="2329"/>
      <c r="CU633" s="2329"/>
      <c r="CV633" s="2329"/>
      <c r="CW633" s="2329"/>
      <c r="CX633" s="2329">
        <f t="shared" si="11"/>
        <v>0</v>
      </c>
      <c r="CY633" s="2329"/>
      <c r="CZ633" s="2329"/>
      <c r="DA633" s="2329"/>
      <c r="DB633" s="2329"/>
      <c r="DC633" s="2329">
        <f t="shared" si="12"/>
        <v>0</v>
      </c>
      <c r="DD633" s="2329"/>
      <c r="DE633" s="2329"/>
      <c r="DF633" s="2329"/>
      <c r="DG633" s="2329"/>
      <c r="DH633" s="2329">
        <f t="shared" si="13"/>
        <v>0</v>
      </c>
      <c r="DI633" s="2329"/>
      <c r="DJ633" s="2329"/>
      <c r="DK633" s="2329"/>
      <c r="DL633" s="2329"/>
      <c r="DM633" s="2329">
        <f t="shared" si="14"/>
        <v>0</v>
      </c>
      <c r="DN633" s="2329"/>
      <c r="DO633" s="2329"/>
      <c r="DP633" s="2329"/>
      <c r="DQ633" s="2329"/>
      <c r="DR633" s="2329">
        <f t="shared" si="15"/>
        <v>0</v>
      </c>
      <c r="DS633" s="2329"/>
      <c r="DT633" s="2329"/>
      <c r="DU633" s="2329"/>
      <c r="DV633" s="2329"/>
      <c r="DX633" s="1976" t="str">
        <f t="shared" si="16"/>
        <v xml:space="preserve"> </v>
      </c>
      <c r="DY633" s="2140"/>
      <c r="DZ633" s="2140"/>
      <c r="EA633" s="2140"/>
      <c r="EB633" s="1977"/>
      <c r="EC633" s="1976" t="str">
        <f t="shared" si="17"/>
        <v xml:space="preserve"> </v>
      </c>
      <c r="ED633" s="2140"/>
      <c r="EE633" s="2140"/>
      <c r="EF633" s="2140"/>
      <c r="EG633" s="1977"/>
      <c r="EH633" s="1976" t="str">
        <f t="shared" si="18"/>
        <v xml:space="preserve"> </v>
      </c>
      <c r="EI633" s="2140"/>
      <c r="EJ633" s="2140"/>
      <c r="EK633" s="2140"/>
      <c r="EL633" s="1977"/>
      <c r="EM633" s="1976" t="str">
        <f t="shared" si="19"/>
        <v xml:space="preserve"> </v>
      </c>
      <c r="EN633" s="2140"/>
      <c r="EO633" s="2140"/>
      <c r="EP633" s="2140"/>
      <c r="EQ633" s="1977"/>
      <c r="ER633" s="1976" t="str">
        <f t="shared" si="20"/>
        <v xml:space="preserve"> </v>
      </c>
      <c r="ES633" s="2140"/>
      <c r="ET633" s="2140"/>
      <c r="EU633" s="2140"/>
      <c r="EV633" s="1977"/>
      <c r="EW633" s="1976" t="str">
        <f t="shared" si="21"/>
        <v xml:space="preserve"> </v>
      </c>
      <c r="EX633" s="2140"/>
      <c r="EY633" s="2140"/>
      <c r="EZ633" s="2140"/>
      <c r="FA633" s="1977"/>
    </row>
    <row r="634" spans="1:157" s="1715" customFormat="1" ht="12.75" customHeight="1">
      <c r="B634" s="2337" t="s">
        <v>484</v>
      </c>
      <c r="C634" s="2338"/>
      <c r="D634" s="2338"/>
      <c r="E634" s="2338"/>
      <c r="F634" s="2338"/>
      <c r="G634" s="2338"/>
      <c r="H634" s="2338"/>
      <c r="I634" s="2338"/>
      <c r="J634" s="2338"/>
      <c r="K634" s="2338"/>
      <c r="L634" s="2338"/>
      <c r="M634" s="2338"/>
      <c r="N634" s="2339"/>
      <c r="O634" s="2215" t="s">
        <v>2292</v>
      </c>
      <c r="P634" s="2125"/>
      <c r="Q634" s="2126"/>
      <c r="R634" s="2215" t="s">
        <v>2290</v>
      </c>
      <c r="S634" s="2125"/>
      <c r="T634" s="2126"/>
      <c r="U634" s="2522" t="s">
        <v>485</v>
      </c>
      <c r="V634" s="2522"/>
      <c r="W634" s="2523"/>
      <c r="X634" s="2215" t="s">
        <v>2089</v>
      </c>
      <c r="Y634" s="2125"/>
      <c r="Z634" s="2125"/>
      <c r="AA634" s="2125"/>
      <c r="AB634" s="2126"/>
      <c r="AC634" s="2384" t="s">
        <v>2087</v>
      </c>
      <c r="AD634" s="2385"/>
      <c r="AE634" s="2386"/>
      <c r="AF634" s="2215" t="s">
        <v>2090</v>
      </c>
      <c r="AG634" s="2125"/>
      <c r="AH634" s="2125"/>
      <c r="AI634" s="2125"/>
      <c r="AJ634" s="2126"/>
      <c r="AK634" s="2374" t="s">
        <v>2091</v>
      </c>
      <c r="AL634" s="2375"/>
      <c r="AM634" s="2375"/>
      <c r="AN634" s="2376"/>
      <c r="AO634" s="2333" t="s">
        <v>486</v>
      </c>
      <c r="AP634" s="2333"/>
      <c r="AQ634" s="2333"/>
      <c r="AR634" s="2333"/>
      <c r="AS634" s="2333"/>
      <c r="AT634" s="1716"/>
      <c r="AU634" s="1716"/>
      <c r="AV634" s="1716"/>
      <c r="AW634" s="1716"/>
      <c r="AX634" s="1716"/>
      <c r="AY634" s="1716"/>
      <c r="AZ634" s="181"/>
      <c r="BA634" s="181"/>
      <c r="BB634" s="181"/>
      <c r="BC634" s="181"/>
      <c r="BD634" s="181"/>
      <c r="BE634" s="1976">
        <f t="shared" si="0"/>
        <v>0</v>
      </c>
      <c r="BF634" s="1977"/>
      <c r="BG634" s="1973">
        <f t="shared" si="1"/>
        <v>0</v>
      </c>
      <c r="BH634" s="1975"/>
      <c r="BI634" s="1976">
        <f t="shared" si="2"/>
        <v>0</v>
      </c>
      <c r="BJ634" s="1977"/>
      <c r="BK634" s="1973">
        <f t="shared" si="3"/>
        <v>0</v>
      </c>
      <c r="BL634" s="1975"/>
      <c r="BM634" s="181"/>
      <c r="BN634" s="1970">
        <f t="shared" si="4"/>
        <v>0</v>
      </c>
      <c r="BO634" s="1971"/>
      <c r="BP634" s="1971"/>
      <c r="BQ634" s="1971"/>
      <c r="BR634" s="1972"/>
      <c r="BS634" s="1969">
        <f t="shared" si="5"/>
        <v>0</v>
      </c>
      <c r="BT634" s="1969"/>
      <c r="BU634" s="1969"/>
      <c r="BV634" s="1969"/>
      <c r="BW634" s="1969"/>
      <c r="BX634" s="1969">
        <f t="shared" si="6"/>
        <v>0</v>
      </c>
      <c r="BY634" s="1969"/>
      <c r="BZ634" s="1969"/>
      <c r="CA634" s="1969"/>
      <c r="CB634" s="1969"/>
      <c r="CC634" s="1969">
        <f t="shared" si="7"/>
        <v>0</v>
      </c>
      <c r="CD634" s="1969"/>
      <c r="CE634" s="1969"/>
      <c r="CF634" s="1969"/>
      <c r="CG634" s="1969"/>
      <c r="CH634" s="1969">
        <f t="shared" si="8"/>
        <v>0</v>
      </c>
      <c r="CI634" s="1969"/>
      <c r="CJ634" s="1969"/>
      <c r="CK634" s="1969"/>
      <c r="CL634" s="1969"/>
      <c r="CM634" s="1969">
        <f t="shared" si="9"/>
        <v>0</v>
      </c>
      <c r="CN634" s="1969"/>
      <c r="CO634" s="1969"/>
      <c r="CP634" s="1969"/>
      <c r="CQ634" s="1969"/>
      <c r="CR634" s="265"/>
      <c r="CS634" s="2329">
        <f t="shared" si="10"/>
        <v>0</v>
      </c>
      <c r="CT634" s="2329"/>
      <c r="CU634" s="2329"/>
      <c r="CV634" s="2329"/>
      <c r="CW634" s="2329"/>
      <c r="CX634" s="2329">
        <f t="shared" si="11"/>
        <v>0</v>
      </c>
      <c r="CY634" s="2329"/>
      <c r="CZ634" s="2329"/>
      <c r="DA634" s="2329"/>
      <c r="DB634" s="2329"/>
      <c r="DC634" s="2329">
        <f t="shared" si="12"/>
        <v>0</v>
      </c>
      <c r="DD634" s="2329"/>
      <c r="DE634" s="2329"/>
      <c r="DF634" s="2329"/>
      <c r="DG634" s="2329"/>
      <c r="DH634" s="2329">
        <f t="shared" si="13"/>
        <v>0</v>
      </c>
      <c r="DI634" s="2329"/>
      <c r="DJ634" s="2329"/>
      <c r="DK634" s="2329"/>
      <c r="DL634" s="2329"/>
      <c r="DM634" s="2329">
        <f t="shared" si="14"/>
        <v>0</v>
      </c>
      <c r="DN634" s="2329"/>
      <c r="DO634" s="2329"/>
      <c r="DP634" s="2329"/>
      <c r="DQ634" s="2329"/>
      <c r="DR634" s="2329">
        <f t="shared" si="15"/>
        <v>0</v>
      </c>
      <c r="DS634" s="2329"/>
      <c r="DT634" s="2329"/>
      <c r="DU634" s="2329"/>
      <c r="DV634" s="2329"/>
      <c r="DX634" s="1976" t="str">
        <f t="shared" si="16"/>
        <v xml:space="preserve"> </v>
      </c>
      <c r="DY634" s="2140"/>
      <c r="DZ634" s="2140"/>
      <c r="EA634" s="2140"/>
      <c r="EB634" s="1977"/>
      <c r="EC634" s="1976" t="str">
        <f t="shared" si="17"/>
        <v xml:space="preserve"> </v>
      </c>
      <c r="ED634" s="2140"/>
      <c r="EE634" s="2140"/>
      <c r="EF634" s="2140"/>
      <c r="EG634" s="1977"/>
      <c r="EH634" s="1976" t="str">
        <f t="shared" si="18"/>
        <v xml:space="preserve"> </v>
      </c>
      <c r="EI634" s="2140"/>
      <c r="EJ634" s="2140"/>
      <c r="EK634" s="2140"/>
      <c r="EL634" s="1977"/>
      <c r="EM634" s="1976" t="str">
        <f t="shared" si="19"/>
        <v xml:space="preserve"> </v>
      </c>
      <c r="EN634" s="2140"/>
      <c r="EO634" s="2140"/>
      <c r="EP634" s="2140"/>
      <c r="EQ634" s="1977"/>
      <c r="ER634" s="1976" t="str">
        <f t="shared" si="20"/>
        <v xml:space="preserve"> </v>
      </c>
      <c r="ES634" s="2140"/>
      <c r="ET634" s="2140"/>
      <c r="EU634" s="2140"/>
      <c r="EV634" s="1977"/>
      <c r="EW634" s="1976" t="str">
        <f t="shared" si="21"/>
        <v xml:space="preserve"> </v>
      </c>
      <c r="EX634" s="2140"/>
      <c r="EY634" s="2140"/>
      <c r="EZ634" s="2140"/>
      <c r="FA634" s="1977"/>
    </row>
    <row r="635" spans="1:157" s="1715" customFormat="1" ht="12.75">
      <c r="B635" s="2340"/>
      <c r="C635" s="2185"/>
      <c r="D635" s="2185"/>
      <c r="E635" s="2185"/>
      <c r="F635" s="2185"/>
      <c r="G635" s="2185"/>
      <c r="H635" s="2185"/>
      <c r="I635" s="2185"/>
      <c r="J635" s="2185"/>
      <c r="K635" s="2185"/>
      <c r="L635" s="2185"/>
      <c r="M635" s="2185"/>
      <c r="N635" s="2341"/>
      <c r="O635" s="2216"/>
      <c r="P635" s="2217"/>
      <c r="Q635" s="2218"/>
      <c r="R635" s="2216"/>
      <c r="S635" s="2217"/>
      <c r="T635" s="2218"/>
      <c r="U635" s="2524"/>
      <c r="V635" s="2524"/>
      <c r="W635" s="2525"/>
      <c r="X635" s="2216"/>
      <c r="Y635" s="2217"/>
      <c r="Z635" s="2217"/>
      <c r="AA635" s="2217"/>
      <c r="AB635" s="2218"/>
      <c r="AC635" s="2387"/>
      <c r="AD635" s="2388"/>
      <c r="AE635" s="2389"/>
      <c r="AF635" s="2216"/>
      <c r="AG635" s="2217"/>
      <c r="AH635" s="2217"/>
      <c r="AI635" s="2217"/>
      <c r="AJ635" s="2218"/>
      <c r="AK635" s="2377"/>
      <c r="AL635" s="2378"/>
      <c r="AM635" s="2378"/>
      <c r="AN635" s="2379"/>
      <c r="AO635" s="2333"/>
      <c r="AP635" s="2333"/>
      <c r="AQ635" s="2333"/>
      <c r="AR635" s="2333"/>
      <c r="AS635" s="2333"/>
      <c r="AT635" s="1716"/>
      <c r="AU635" s="1716"/>
      <c r="AV635" s="1716"/>
      <c r="AW635" s="1716"/>
      <c r="AX635" s="1716"/>
      <c r="AY635" s="1716"/>
      <c r="AZ635" s="181"/>
      <c r="BA635" s="181"/>
      <c r="BB635" s="181"/>
      <c r="BC635" s="181"/>
      <c r="BD635" s="181"/>
      <c r="BE635" s="181"/>
      <c r="BF635" s="181"/>
      <c r="BG635" s="1976">
        <f>SUM(BG610:BH634)</f>
        <v>74</v>
      </c>
      <c r="BH635" s="1977"/>
      <c r="BI635" s="181"/>
      <c r="BJ635" s="181"/>
      <c r="BK635" s="1976">
        <f>SUM(BK610:BL634)</f>
        <v>64</v>
      </c>
      <c r="BL635" s="1977"/>
      <c r="BM635" s="181"/>
      <c r="BN635" s="1976">
        <f>SUM(BN610:BR634)</f>
        <v>12</v>
      </c>
      <c r="BO635" s="2140"/>
      <c r="BP635" s="2140"/>
      <c r="BQ635" s="2140"/>
      <c r="BR635" s="1977"/>
      <c r="BS635" s="2141">
        <f>SUM(BS610:BW634)</f>
        <v>120</v>
      </c>
      <c r="BT635" s="2141"/>
      <c r="BU635" s="2141"/>
      <c r="BV635" s="2141"/>
      <c r="BW635" s="2141"/>
      <c r="BX635" s="2141">
        <f>SUM(BX610:CB634)</f>
        <v>6</v>
      </c>
      <c r="BY635" s="2141"/>
      <c r="BZ635" s="2141"/>
      <c r="CA635" s="2141"/>
      <c r="CB635" s="2141"/>
      <c r="CC635" s="2141">
        <f>SUM(CC610:CG634)</f>
        <v>0</v>
      </c>
      <c r="CD635" s="2141"/>
      <c r="CE635" s="2141"/>
      <c r="CF635" s="2141"/>
      <c r="CG635" s="2141"/>
      <c r="CH635" s="2141">
        <f>SUM(CH610:CL634)</f>
        <v>0</v>
      </c>
      <c r="CI635" s="2141"/>
      <c r="CJ635" s="2141"/>
      <c r="CK635" s="2141"/>
      <c r="CL635" s="2141"/>
      <c r="CM635" s="2141">
        <f>SUM(CM610:CQ634)</f>
        <v>0</v>
      </c>
      <c r="CN635" s="2141"/>
      <c r="CO635" s="2141"/>
      <c r="CP635" s="2141"/>
      <c r="CQ635" s="2141"/>
      <c r="CR635" s="695"/>
      <c r="CS635" s="2141">
        <f>SUM(CS610:CW634)</f>
        <v>12</v>
      </c>
      <c r="CT635" s="2141"/>
      <c r="CU635" s="2141"/>
      <c r="CV635" s="2141"/>
      <c r="CW635" s="2141"/>
      <c r="CX635" s="2141">
        <f>SUM(CX610:DB634)</f>
        <v>46</v>
      </c>
      <c r="CY635" s="2141"/>
      <c r="CZ635" s="2141"/>
      <c r="DA635" s="2141"/>
      <c r="DB635" s="2141"/>
      <c r="DC635" s="2141">
        <f>SUM(DC610:DG634)</f>
        <v>6</v>
      </c>
      <c r="DD635" s="2141"/>
      <c r="DE635" s="2141"/>
      <c r="DF635" s="2141"/>
      <c r="DG635" s="2141"/>
      <c r="DH635" s="2141">
        <f>SUM(DH610:DL634)</f>
        <v>0</v>
      </c>
      <c r="DI635" s="2141"/>
      <c r="DJ635" s="2141"/>
      <c r="DK635" s="2141"/>
      <c r="DL635" s="2141"/>
      <c r="DM635" s="2141">
        <f>SUM(DM610:DQ634)</f>
        <v>0</v>
      </c>
      <c r="DN635" s="2141"/>
      <c r="DO635" s="2141"/>
      <c r="DP635" s="2141"/>
      <c r="DQ635" s="2141"/>
      <c r="DR635" s="2141">
        <f>SUM(DR610:DV634)</f>
        <v>0</v>
      </c>
      <c r="DS635" s="2141"/>
      <c r="DT635" s="2141"/>
      <c r="DU635" s="2141"/>
      <c r="DV635" s="2141"/>
      <c r="DX635" s="2141">
        <f>SUM(DX610:EB634)</f>
        <v>675</v>
      </c>
      <c r="DY635" s="2141"/>
      <c r="DZ635" s="2141"/>
      <c r="EA635" s="2141"/>
      <c r="EB635" s="2141"/>
      <c r="EC635" s="2141">
        <f>SUM(EC610:EG634)</f>
        <v>2922</v>
      </c>
      <c r="ED635" s="2141"/>
      <c r="EE635" s="2141"/>
      <c r="EF635" s="2141"/>
      <c r="EG635" s="2141"/>
      <c r="EH635" s="2141">
        <f>SUM(EH610:EL634)</f>
        <v>852</v>
      </c>
      <c r="EI635" s="2141"/>
      <c r="EJ635" s="2141"/>
      <c r="EK635" s="2141"/>
      <c r="EL635" s="2141"/>
      <c r="EM635" s="2141">
        <f>SUM(EM610:EQ634)</f>
        <v>0</v>
      </c>
      <c r="EN635" s="2141"/>
      <c r="EO635" s="2141"/>
      <c r="EP635" s="2141"/>
      <c r="EQ635" s="2141"/>
      <c r="ER635" s="2141">
        <f>SUM(ER610:EV634)</f>
        <v>0</v>
      </c>
      <c r="ES635" s="2141"/>
      <c r="ET635" s="2141"/>
      <c r="EU635" s="2141"/>
      <c r="EV635" s="2141"/>
      <c r="EW635" s="2141">
        <f>SUM(EW610:FA634)</f>
        <v>0</v>
      </c>
      <c r="EX635" s="2141"/>
      <c r="EY635" s="2141"/>
      <c r="EZ635" s="2141"/>
      <c r="FA635" s="2141"/>
    </row>
    <row r="636" spans="1:157" s="1715" customFormat="1" ht="12.75">
      <c r="B636" s="2342"/>
      <c r="C636" s="2185"/>
      <c r="D636" s="2185"/>
      <c r="E636" s="2185"/>
      <c r="F636" s="2185"/>
      <c r="G636" s="2185"/>
      <c r="H636" s="2185"/>
      <c r="I636" s="2185"/>
      <c r="J636" s="2185"/>
      <c r="K636" s="2185"/>
      <c r="L636" s="2185"/>
      <c r="M636" s="2185"/>
      <c r="N636" s="2341"/>
      <c r="O636" s="2219"/>
      <c r="P636" s="2220"/>
      <c r="Q636" s="2221"/>
      <c r="R636" s="2219"/>
      <c r="S636" s="2220"/>
      <c r="T636" s="2221"/>
      <c r="U636" s="2526"/>
      <c r="V636" s="2526"/>
      <c r="W636" s="2527"/>
      <c r="X636" s="2219"/>
      <c r="Y636" s="2220"/>
      <c r="Z636" s="2220"/>
      <c r="AA636" s="2220"/>
      <c r="AB636" s="2221"/>
      <c r="AC636" s="2390"/>
      <c r="AD636" s="2391"/>
      <c r="AE636" s="2392"/>
      <c r="AF636" s="2219"/>
      <c r="AG636" s="2220"/>
      <c r="AH636" s="2220"/>
      <c r="AI636" s="2220"/>
      <c r="AJ636" s="2221"/>
      <c r="AK636" s="2380"/>
      <c r="AL636" s="2381"/>
      <c r="AM636" s="2381"/>
      <c r="AN636" s="2382"/>
      <c r="AO636" s="2333"/>
      <c r="AP636" s="2333"/>
      <c r="AQ636" s="2333"/>
      <c r="AR636" s="2333"/>
      <c r="AS636" s="2333"/>
      <c r="AT636" s="897"/>
      <c r="AU636" s="897"/>
      <c r="AV636" s="897"/>
      <c r="AW636" s="897"/>
      <c r="AX636" s="897"/>
      <c r="AY636" s="897"/>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2302</v>
      </c>
      <c r="CM636" s="1976">
        <f>BN635+BS635+BX635+CC635+CH635+CM635</f>
        <v>138</v>
      </c>
      <c r="CN636" s="2140"/>
      <c r="CO636" s="2140"/>
      <c r="CP636" s="2140"/>
      <c r="CQ636" s="1977"/>
      <c r="CR636" s="695"/>
      <c r="CS636" s="181"/>
      <c r="CT636" s="181"/>
      <c r="CU636" s="181"/>
      <c r="CV636" s="181"/>
      <c r="CW636" s="181"/>
      <c r="CX636" s="181"/>
      <c r="CY636" s="181"/>
      <c r="CZ636" s="181"/>
      <c r="DA636" s="181"/>
      <c r="DB636" s="181"/>
      <c r="DC636" s="181"/>
      <c r="DD636" s="181"/>
      <c r="DE636" s="181"/>
      <c r="DF636" s="181"/>
    </row>
    <row r="637" spans="1:157" ht="12.75">
      <c r="B637" s="83" t="s">
        <v>117</v>
      </c>
      <c r="C637" s="2062" t="s">
        <v>2675</v>
      </c>
      <c r="D637" s="1987"/>
      <c r="E637" s="1987"/>
      <c r="F637" s="1987"/>
      <c r="G637" s="1987"/>
      <c r="H637" s="1987"/>
      <c r="I637" s="1987"/>
      <c r="J637" s="1987"/>
      <c r="K637" s="1987"/>
      <c r="L637" s="1987"/>
      <c r="M637" s="1987"/>
      <c r="N637" s="2343"/>
      <c r="O637" s="2334">
        <f>16*12</f>
        <v>192</v>
      </c>
      <c r="P637" s="2335"/>
      <c r="Q637" s="2336"/>
      <c r="R637" s="2118">
        <f>30*12</f>
        <v>360</v>
      </c>
      <c r="S637" s="2119"/>
      <c r="T637" s="2120"/>
      <c r="U637" s="2354">
        <v>5.2380000000000003E-2</v>
      </c>
      <c r="V637" s="2355"/>
      <c r="W637" s="2356"/>
      <c r="X637" s="2269" t="s">
        <v>1380</v>
      </c>
      <c r="Y637" s="2520"/>
      <c r="Z637" s="2520"/>
      <c r="AA637" s="2520"/>
      <c r="AB637" s="2521"/>
      <c r="AC637" s="2091">
        <v>1</v>
      </c>
      <c r="AD637" s="2092"/>
      <c r="AE637" s="2093"/>
      <c r="AF637" s="2222">
        <f>1086430</f>
        <v>1086430</v>
      </c>
      <c r="AG637" s="2223"/>
      <c r="AH637" s="2223"/>
      <c r="AI637" s="2223"/>
      <c r="AJ637" s="2224"/>
      <c r="AK637" s="2330"/>
      <c r="AL637" s="2331"/>
      <c r="AM637" s="2331"/>
      <c r="AN637" s="2332"/>
      <c r="AO637" s="2094">
        <v>16510000</v>
      </c>
      <c r="AP637" s="2094"/>
      <c r="AQ637" s="2094"/>
      <c r="AR637" s="2094"/>
      <c r="AS637" s="2094"/>
      <c r="AT637" s="239"/>
      <c r="AU637" s="239"/>
      <c r="AV637" s="239"/>
      <c r="AW637" s="239"/>
      <c r="AX637" s="239"/>
      <c r="AY637" s="239"/>
      <c r="AZ637" s="58"/>
      <c r="BA637" s="58" t="s">
        <v>1380</v>
      </c>
      <c r="BB637" s="58"/>
      <c r="BC637" s="58"/>
      <c r="BD637" s="58"/>
      <c r="BE637" s="58"/>
      <c r="BF637" s="58"/>
      <c r="BG637" s="58"/>
      <c r="BH637" s="58"/>
      <c r="BI637" s="58"/>
      <c r="BJ637" s="58"/>
      <c r="BK637" s="58"/>
      <c r="BL637" s="58"/>
      <c r="BM637" s="58"/>
      <c r="BR637" s="1419">
        <f>BN635*1</f>
        <v>12</v>
      </c>
      <c r="BS637" s="58"/>
      <c r="BT637" s="58"/>
      <c r="BU637" s="58"/>
      <c r="BV637" s="58"/>
      <c r="BW637" s="1419">
        <f>BS635*1</f>
        <v>120</v>
      </c>
      <c r="BX637" s="58"/>
      <c r="BY637" s="58"/>
      <c r="BZ637" s="58"/>
      <c r="CA637" s="58"/>
      <c r="CB637" s="1419">
        <f>BX635*2</f>
        <v>12</v>
      </c>
      <c r="CC637" s="58"/>
      <c r="CD637" s="58"/>
      <c r="CE637" s="58"/>
      <c r="CF637" s="58"/>
      <c r="CG637" s="1419">
        <f>CC635*3</f>
        <v>0</v>
      </c>
      <c r="CH637" s="58"/>
      <c r="CI637" s="58"/>
      <c r="CJ637" s="58"/>
      <c r="CK637" s="58"/>
      <c r="CL637" s="1419">
        <f>CH635*4</f>
        <v>0</v>
      </c>
      <c r="CM637" s="58"/>
      <c r="CN637" s="58"/>
      <c r="CO637" s="58"/>
      <c r="CP637" s="58"/>
      <c r="CQ637" s="1419">
        <f>CM635*5</f>
        <v>0</v>
      </c>
      <c r="CS637" s="1419">
        <f>BR637+BW637+CB637+CG637+CL637+CQ637</f>
        <v>144</v>
      </c>
      <c r="CT637" s="134" t="s">
        <v>2304</v>
      </c>
      <c r="CU637" s="58"/>
      <c r="CV637" s="58"/>
      <c r="CW637" s="58"/>
      <c r="CX637" s="58"/>
      <c r="CY637" s="58"/>
      <c r="CZ637" s="58"/>
      <c r="DA637" s="58"/>
      <c r="DB637" s="58"/>
      <c r="DC637" s="58"/>
      <c r="DD637" s="58"/>
      <c r="DE637" s="58"/>
      <c r="DF637" s="58"/>
      <c r="DX637" s="717"/>
      <c r="DY637" s="717"/>
      <c r="DZ637" s="717"/>
      <c r="EA637" s="717"/>
      <c r="EB637" s="717"/>
      <c r="EC637" s="717"/>
      <c r="ED637" s="717"/>
      <c r="EE637" s="717"/>
      <c r="EF637" s="717"/>
      <c r="EG637" s="717"/>
      <c r="EH637" s="717"/>
      <c r="EI637" s="717"/>
      <c r="EJ637" s="717"/>
      <c r="EK637" s="717"/>
      <c r="EL637" s="717"/>
      <c r="EM637" s="717"/>
      <c r="EN637" s="717"/>
      <c r="EO637" s="717"/>
      <c r="EP637" s="717"/>
      <c r="EQ637" s="717"/>
      <c r="ER637" s="717"/>
      <c r="ES637" s="717"/>
      <c r="ET637" s="717"/>
      <c r="EU637" s="717"/>
      <c r="EV637" s="717"/>
      <c r="EW637" s="717"/>
      <c r="EX637" s="717"/>
      <c r="EY637" s="717"/>
      <c r="EZ637" s="717"/>
      <c r="FA637" s="717"/>
    </row>
    <row r="638" spans="1:157" ht="12.75" customHeight="1">
      <c r="B638" s="84" t="s">
        <v>118</v>
      </c>
      <c r="C638" s="2062" t="str">
        <f>C566</f>
        <v>Richmond Housing Authority - Seller Carryback</v>
      </c>
      <c r="D638" s="1987"/>
      <c r="E638" s="1987"/>
      <c r="F638" s="1987"/>
      <c r="G638" s="1987"/>
      <c r="H638" s="1987"/>
      <c r="I638" s="1987"/>
      <c r="J638" s="1987"/>
      <c r="K638" s="1987"/>
      <c r="L638" s="1987"/>
      <c r="M638" s="1987"/>
      <c r="N638" s="2343"/>
      <c r="O638" s="2334">
        <f>55*12</f>
        <v>660</v>
      </c>
      <c r="P638" s="2335"/>
      <c r="Q638" s="2336"/>
      <c r="R638" s="2118">
        <f>55*12</f>
        <v>660</v>
      </c>
      <c r="S638" s="2119"/>
      <c r="T638" s="2120"/>
      <c r="U638" s="2354">
        <f>W566</f>
        <v>0.03</v>
      </c>
      <c r="V638" s="2355"/>
      <c r="W638" s="2356"/>
      <c r="X638" s="2269" t="s">
        <v>1380</v>
      </c>
      <c r="Y638" s="2520"/>
      <c r="Z638" s="2520"/>
      <c r="AA638" s="2520"/>
      <c r="AB638" s="2521"/>
      <c r="AC638" s="2091"/>
      <c r="AD638" s="2092"/>
      <c r="AE638" s="2093"/>
      <c r="AF638" s="2222"/>
      <c r="AG638" s="2223"/>
      <c r="AH638" s="2223"/>
      <c r="AI638" s="2223"/>
      <c r="AJ638" s="2224"/>
      <c r="AK638" s="2330"/>
      <c r="AL638" s="2331"/>
      <c r="AM638" s="2331"/>
      <c r="AN638" s="2332"/>
      <c r="AO638" s="2094">
        <f>AM566</f>
        <v>27650000</v>
      </c>
      <c r="AP638" s="2094"/>
      <c r="AQ638" s="2094"/>
      <c r="AR638" s="2094"/>
      <c r="AS638" s="2094"/>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19">
        <f t="shared" ref="DX638:DX662" si="22">DX610*(BN610/$BN$635)</f>
        <v>675</v>
      </c>
      <c r="DY638" s="2519"/>
      <c r="DZ638" s="2519"/>
      <c r="EA638" s="2519"/>
      <c r="EB638" s="2519"/>
      <c r="EC638" s="2519" t="e">
        <f t="shared" ref="EC638:EC662" si="23">EC610*(BS610/$BS$635)</f>
        <v>#VALUE!</v>
      </c>
      <c r="ED638" s="2519"/>
      <c r="EE638" s="2519"/>
      <c r="EF638" s="2519"/>
      <c r="EG638" s="2519"/>
      <c r="EH638" s="2519" t="e">
        <f t="shared" ref="EH638:EH662" si="24">EH610*(BX610/$BX$635)</f>
        <v>#VALUE!</v>
      </c>
      <c r="EI638" s="2519"/>
      <c r="EJ638" s="2519"/>
      <c r="EK638" s="2519"/>
      <c r="EL638" s="2519"/>
      <c r="EM638" s="2519" t="e">
        <f t="shared" ref="EM638:EM662" si="25">EM610*(CC610/$CC$635)</f>
        <v>#VALUE!</v>
      </c>
      <c r="EN638" s="2519"/>
      <c r="EO638" s="2519"/>
      <c r="EP638" s="2519"/>
      <c r="EQ638" s="2519"/>
      <c r="ER638" s="2519" t="e">
        <f t="shared" ref="ER638:ER662" si="26">ER610*(CH610/$CH$635)</f>
        <v>#VALUE!</v>
      </c>
      <c r="ES638" s="2519"/>
      <c r="ET638" s="2519"/>
      <c r="EU638" s="2519"/>
      <c r="EV638" s="2519"/>
      <c r="EW638" s="2519" t="e">
        <f t="shared" ref="EW638:EW662" si="27">EW610*(CM610/$CM$635)</f>
        <v>#VALUE!</v>
      </c>
      <c r="EX638" s="2519"/>
      <c r="EY638" s="2519"/>
      <c r="EZ638" s="2519"/>
      <c r="FA638" s="2519"/>
    </row>
    <row r="639" spans="1:157" ht="12.75" customHeight="1">
      <c r="B639" s="84" t="s">
        <v>124</v>
      </c>
      <c r="C639" s="2062" t="str">
        <f t="shared" ref="C639" si="28">C567</f>
        <v>Accrued Deferred Interest - Richmond Housing Authority</v>
      </c>
      <c r="D639" s="1987"/>
      <c r="E639" s="1987"/>
      <c r="F639" s="1987"/>
      <c r="G639" s="1987"/>
      <c r="H639" s="1987"/>
      <c r="I639" s="1987"/>
      <c r="J639" s="1987"/>
      <c r="K639" s="1987"/>
      <c r="L639" s="1987"/>
      <c r="M639" s="1987"/>
      <c r="N639" s="2343"/>
      <c r="O639" s="2334" t="s">
        <v>626</v>
      </c>
      <c r="P639" s="2335"/>
      <c r="Q639" s="2336"/>
      <c r="R639" s="2118" t="s">
        <v>626</v>
      </c>
      <c r="S639" s="2119"/>
      <c r="T639" s="2120"/>
      <c r="U639" s="2354" t="s">
        <v>626</v>
      </c>
      <c r="V639" s="2355"/>
      <c r="W639" s="2356"/>
      <c r="X639" s="2269" t="s">
        <v>1380</v>
      </c>
      <c r="Y639" s="2520"/>
      <c r="Z639" s="2520"/>
      <c r="AA639" s="2520"/>
      <c r="AB639" s="2521"/>
      <c r="AC639" s="2091"/>
      <c r="AD639" s="2092"/>
      <c r="AE639" s="2093"/>
      <c r="AF639" s="2222"/>
      <c r="AG639" s="2223"/>
      <c r="AH639" s="2223"/>
      <c r="AI639" s="2223"/>
      <c r="AJ639" s="2224"/>
      <c r="AK639" s="2330"/>
      <c r="AL639" s="2331"/>
      <c r="AM639" s="2331"/>
      <c r="AN639" s="2332"/>
      <c r="AO639" s="2094">
        <f t="shared" ref="AO639" si="29">AM567</f>
        <v>994315</v>
      </c>
      <c r="AP639" s="2094"/>
      <c r="AQ639" s="2094"/>
      <c r="AR639" s="2094"/>
      <c r="AS639" s="2094"/>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19" t="e">
        <f t="shared" si="22"/>
        <v>#VALUE!</v>
      </c>
      <c r="DY639" s="2519"/>
      <c r="DZ639" s="2519"/>
      <c r="EA639" s="2519"/>
      <c r="EB639" s="2519"/>
      <c r="EC639" s="2519">
        <f t="shared" si="23"/>
        <v>274.85000000000002</v>
      </c>
      <c r="ED639" s="2519"/>
      <c r="EE639" s="2519"/>
      <c r="EF639" s="2519"/>
      <c r="EG639" s="2519"/>
      <c r="EH639" s="2519" t="e">
        <f t="shared" si="24"/>
        <v>#VALUE!</v>
      </c>
      <c r="EI639" s="2519"/>
      <c r="EJ639" s="2519"/>
      <c r="EK639" s="2519"/>
      <c r="EL639" s="2519"/>
      <c r="EM639" s="2519" t="e">
        <f t="shared" si="25"/>
        <v>#VALUE!</v>
      </c>
      <c r="EN639" s="2519"/>
      <c r="EO639" s="2519"/>
      <c r="EP639" s="2519"/>
      <c r="EQ639" s="2519"/>
      <c r="ER639" s="2519" t="e">
        <f t="shared" si="26"/>
        <v>#VALUE!</v>
      </c>
      <c r="ES639" s="2519"/>
      <c r="ET639" s="2519"/>
      <c r="EU639" s="2519"/>
      <c r="EV639" s="2519"/>
      <c r="EW639" s="2519" t="e">
        <f t="shared" si="27"/>
        <v>#VALUE!</v>
      </c>
      <c r="EX639" s="2519"/>
      <c r="EY639" s="2519"/>
      <c r="EZ639" s="2519"/>
      <c r="FA639" s="2519"/>
    </row>
    <row r="640" spans="1:157" ht="12.75">
      <c r="B640" s="84" t="s">
        <v>616</v>
      </c>
      <c r="C640" s="2062" t="str">
        <f>C569</f>
        <v>Deferred Developer Fee</v>
      </c>
      <c r="D640" s="1987"/>
      <c r="E640" s="1987"/>
      <c r="F640" s="1987"/>
      <c r="G640" s="1987"/>
      <c r="H640" s="1987"/>
      <c r="I640" s="1987"/>
      <c r="J640" s="1987"/>
      <c r="K640" s="1987"/>
      <c r="L640" s="1987"/>
      <c r="M640" s="1987"/>
      <c r="N640" s="2343"/>
      <c r="O640" s="2334" t="s">
        <v>626</v>
      </c>
      <c r="P640" s="2335"/>
      <c r="Q640" s="2336"/>
      <c r="R640" s="2118" t="s">
        <v>626</v>
      </c>
      <c r="S640" s="2119"/>
      <c r="T640" s="2120"/>
      <c r="U640" s="2354" t="s">
        <v>626</v>
      </c>
      <c r="V640" s="2355"/>
      <c r="W640" s="2356"/>
      <c r="X640" s="2269" t="s">
        <v>1380</v>
      </c>
      <c r="Y640" s="2520"/>
      <c r="Z640" s="2520"/>
      <c r="AA640" s="2520"/>
      <c r="AB640" s="2521"/>
      <c r="AC640" s="2091"/>
      <c r="AD640" s="2092"/>
      <c r="AE640" s="2093"/>
      <c r="AF640" s="2222"/>
      <c r="AG640" s="2223"/>
      <c r="AH640" s="2223"/>
      <c r="AI640" s="2223"/>
      <c r="AJ640" s="2224"/>
      <c r="AK640" s="2330"/>
      <c r="AL640" s="2331"/>
      <c r="AM640" s="2331"/>
      <c r="AN640" s="2332"/>
      <c r="AO640" s="2094">
        <f>AM569</f>
        <v>3653697</v>
      </c>
      <c r="AP640" s="2094"/>
      <c r="AQ640" s="2094"/>
      <c r="AR640" s="2094"/>
      <c r="AS640" s="2094"/>
      <c r="AT640" s="239"/>
      <c r="AU640" s="239"/>
      <c r="AV640" s="239"/>
      <c r="AW640" s="239"/>
      <c r="AX640" s="239"/>
      <c r="AY640" s="239"/>
      <c r="AZ640" s="61"/>
      <c r="BA640" s="58" t="s">
        <v>2088</v>
      </c>
      <c r="BB640" s="61"/>
      <c r="BC640" s="61"/>
      <c r="BD640" s="61"/>
      <c r="BE640" s="61"/>
      <c r="BF640" s="61"/>
      <c r="BG640" s="61"/>
      <c r="BH640" s="61"/>
      <c r="BI640" s="61"/>
      <c r="BJ640" s="61"/>
      <c r="BK640" s="61"/>
      <c r="BL640" s="61"/>
      <c r="BM640" s="61"/>
      <c r="BN640" s="1970">
        <f>IF(J772="SRO/Studio",O772,0)</f>
        <v>0</v>
      </c>
      <c r="BO640" s="1971"/>
      <c r="BP640" s="1971"/>
      <c r="BQ640" s="1971"/>
      <c r="BR640" s="1972"/>
      <c r="BS640" s="1969">
        <f>IF(J772="1 Bedroom",O772,0)</f>
        <v>0</v>
      </c>
      <c r="BT640" s="1969"/>
      <c r="BU640" s="1969"/>
      <c r="BV640" s="1969"/>
      <c r="BW640" s="1969"/>
      <c r="BX640" s="1969">
        <f>IF(J772="2 Bedrooms",O772,0)</f>
        <v>2</v>
      </c>
      <c r="BY640" s="1969"/>
      <c r="BZ640" s="1969"/>
      <c r="CA640" s="1969"/>
      <c r="CB640" s="1969"/>
      <c r="CC640" s="1969">
        <f>IF(J772="3 Bedrooms",O772,0)</f>
        <v>0</v>
      </c>
      <c r="CD640" s="1969"/>
      <c r="CE640" s="1969"/>
      <c r="CF640" s="1969"/>
      <c r="CG640" s="1969"/>
      <c r="CH640" s="1969">
        <f>IF(J772="4 Bedrooms",O772,0)</f>
        <v>0</v>
      </c>
      <c r="CI640" s="1969"/>
      <c r="CJ640" s="1969"/>
      <c r="CK640" s="1969"/>
      <c r="CL640" s="1969"/>
      <c r="CM640" s="1969">
        <f>IF(J772="5 Bedrooms",O772,0)</f>
        <v>0</v>
      </c>
      <c r="CN640" s="1969"/>
      <c r="CO640" s="1969"/>
      <c r="CP640" s="1969"/>
      <c r="CQ640" s="1969"/>
      <c r="CR640" s="265"/>
      <c r="CS640" s="58"/>
      <c r="CT640" s="58"/>
      <c r="CU640" s="58"/>
      <c r="CV640" s="58"/>
      <c r="CW640" s="58"/>
      <c r="CX640" s="58"/>
      <c r="CY640" s="58"/>
      <c r="CZ640" s="58"/>
      <c r="DA640" s="58"/>
      <c r="DB640" s="58"/>
      <c r="DC640" s="58"/>
      <c r="DD640" s="58"/>
      <c r="DE640" s="58"/>
      <c r="DF640" s="58"/>
      <c r="DX640" s="2519" t="e">
        <f t="shared" si="22"/>
        <v>#VALUE!</v>
      </c>
      <c r="DY640" s="2519"/>
      <c r="DZ640" s="2519"/>
      <c r="EA640" s="2519"/>
      <c r="EB640" s="2519"/>
      <c r="EC640" s="2519" t="e">
        <f t="shared" si="23"/>
        <v>#VALUE!</v>
      </c>
      <c r="ED640" s="2519"/>
      <c r="EE640" s="2519"/>
      <c r="EF640" s="2519"/>
      <c r="EG640" s="2519"/>
      <c r="EH640" s="2519">
        <f t="shared" si="24"/>
        <v>852</v>
      </c>
      <c r="EI640" s="2519"/>
      <c r="EJ640" s="2519"/>
      <c r="EK640" s="2519"/>
      <c r="EL640" s="2519"/>
      <c r="EM640" s="2519" t="e">
        <f t="shared" si="25"/>
        <v>#VALUE!</v>
      </c>
      <c r="EN640" s="2519"/>
      <c r="EO640" s="2519"/>
      <c r="EP640" s="2519"/>
      <c r="EQ640" s="2519"/>
      <c r="ER640" s="2519" t="e">
        <f t="shared" si="26"/>
        <v>#VALUE!</v>
      </c>
      <c r="ES640" s="2519"/>
      <c r="ET640" s="2519"/>
      <c r="EU640" s="2519"/>
      <c r="EV640" s="2519"/>
      <c r="EW640" s="2519" t="e">
        <f t="shared" si="27"/>
        <v>#VALUE!</v>
      </c>
      <c r="EX640" s="2519"/>
      <c r="EY640" s="2519"/>
      <c r="EZ640" s="2519"/>
      <c r="FA640" s="2519"/>
    </row>
    <row r="641" spans="1:157" ht="12.75">
      <c r="B641" s="84" t="s">
        <v>821</v>
      </c>
      <c r="C641" s="2062" t="str">
        <f>C570</f>
        <v>GP Capital - Sponsor</v>
      </c>
      <c r="D641" s="1987"/>
      <c r="E641" s="1987"/>
      <c r="F641" s="1987"/>
      <c r="G641" s="1987"/>
      <c r="H641" s="1987"/>
      <c r="I641" s="1987"/>
      <c r="J641" s="1987"/>
      <c r="K641" s="1987"/>
      <c r="L641" s="1987"/>
      <c r="M641" s="1987"/>
      <c r="N641" s="2343"/>
      <c r="O641" s="2334"/>
      <c r="P641" s="2335"/>
      <c r="Q641" s="2336"/>
      <c r="R641" s="2118"/>
      <c r="S641" s="2119"/>
      <c r="T641" s="2120"/>
      <c r="U641" s="2354"/>
      <c r="V641" s="2355"/>
      <c r="W641" s="2356"/>
      <c r="X641" s="2269" t="s">
        <v>1380</v>
      </c>
      <c r="Y641" s="2520"/>
      <c r="Z641" s="2520"/>
      <c r="AA641" s="2520"/>
      <c r="AB641" s="2521"/>
      <c r="AC641" s="2091"/>
      <c r="AD641" s="2092"/>
      <c r="AE641" s="2093"/>
      <c r="AF641" s="2222"/>
      <c r="AG641" s="2223"/>
      <c r="AH641" s="2223"/>
      <c r="AI641" s="2223"/>
      <c r="AJ641" s="2224"/>
      <c r="AK641" s="2330"/>
      <c r="AL641" s="2331"/>
      <c r="AM641" s="2331"/>
      <c r="AN641" s="2332"/>
      <c r="AO641" s="2094">
        <f>AM570</f>
        <v>100</v>
      </c>
      <c r="AP641" s="2094"/>
      <c r="AQ641" s="2094"/>
      <c r="AR641" s="2094"/>
      <c r="AS641" s="2094"/>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1970">
        <f>IF(J773="SRO/Studio",O773,0)</f>
        <v>0</v>
      </c>
      <c r="BO641" s="1971"/>
      <c r="BP641" s="1971"/>
      <c r="BQ641" s="1971"/>
      <c r="BR641" s="1972"/>
      <c r="BS641" s="1969">
        <f>IF(J773="1 Bedroom",O773,0)</f>
        <v>0</v>
      </c>
      <c r="BT641" s="1969"/>
      <c r="BU641" s="1969"/>
      <c r="BV641" s="1969"/>
      <c r="BW641" s="1969"/>
      <c r="BX641" s="1969">
        <f>IF(J773="2 Bedrooms",O773,0)</f>
        <v>0</v>
      </c>
      <c r="BY641" s="1969"/>
      <c r="BZ641" s="1969"/>
      <c r="CA641" s="1969"/>
      <c r="CB641" s="1969"/>
      <c r="CC641" s="1969">
        <f>IF(J773="3 Bedrooms",O773,0)</f>
        <v>0</v>
      </c>
      <c r="CD641" s="1969"/>
      <c r="CE641" s="1969"/>
      <c r="CF641" s="1969"/>
      <c r="CG641" s="1969"/>
      <c r="CH641" s="1969">
        <f>IF(J773="4 Bedrooms",O773,0)</f>
        <v>0</v>
      </c>
      <c r="CI641" s="1969"/>
      <c r="CJ641" s="1969"/>
      <c r="CK641" s="1969"/>
      <c r="CL641" s="1969"/>
      <c r="CM641" s="1969">
        <f>IF(J773="5 Bedrooms",O773,0)</f>
        <v>0</v>
      </c>
      <c r="CN641" s="1969"/>
      <c r="CO641" s="1969"/>
      <c r="CP641" s="1969"/>
      <c r="CQ641" s="1969"/>
      <c r="CR641" s="265"/>
      <c r="CS641" s="58"/>
      <c r="CT641" s="58"/>
      <c r="CU641" s="58"/>
      <c r="CV641" s="58"/>
      <c r="CW641" s="58"/>
      <c r="CX641" s="58"/>
      <c r="CY641" s="58"/>
      <c r="CZ641" s="58"/>
      <c r="DA641" s="58"/>
      <c r="DB641" s="58"/>
      <c r="DC641" s="58"/>
      <c r="DD641" s="58"/>
      <c r="DE641" s="58"/>
      <c r="DF641" s="58"/>
      <c r="DX641" s="2519" t="e">
        <f t="shared" si="22"/>
        <v>#VALUE!</v>
      </c>
      <c r="DY641" s="2519"/>
      <c r="DZ641" s="2519"/>
      <c r="EA641" s="2519"/>
      <c r="EB641" s="2519"/>
      <c r="EC641" s="2519">
        <f t="shared" si="23"/>
        <v>300.31666666666666</v>
      </c>
      <c r="ED641" s="2519"/>
      <c r="EE641" s="2519"/>
      <c r="EF641" s="2519"/>
      <c r="EG641" s="2519"/>
      <c r="EH641" s="2519" t="e">
        <f t="shared" si="24"/>
        <v>#VALUE!</v>
      </c>
      <c r="EI641" s="2519"/>
      <c r="EJ641" s="2519"/>
      <c r="EK641" s="2519"/>
      <c r="EL641" s="2519"/>
      <c r="EM641" s="2519" t="e">
        <f t="shared" si="25"/>
        <v>#VALUE!</v>
      </c>
      <c r="EN641" s="2519"/>
      <c r="EO641" s="2519"/>
      <c r="EP641" s="2519"/>
      <c r="EQ641" s="2519"/>
      <c r="ER641" s="2519" t="e">
        <f t="shared" si="26"/>
        <v>#VALUE!</v>
      </c>
      <c r="ES641" s="2519"/>
      <c r="ET641" s="2519"/>
      <c r="EU641" s="2519"/>
      <c r="EV641" s="2519"/>
      <c r="EW641" s="2519" t="e">
        <f t="shared" si="27"/>
        <v>#VALUE!</v>
      </c>
      <c r="EX641" s="2519"/>
      <c r="EY641" s="2519"/>
      <c r="EZ641" s="2519"/>
      <c r="FA641" s="2519"/>
    </row>
    <row r="642" spans="1:157" ht="12.75">
      <c r="B642" s="84" t="s">
        <v>619</v>
      </c>
      <c r="C642" s="2062"/>
      <c r="D642" s="1987"/>
      <c r="E642" s="1987"/>
      <c r="F642" s="1987"/>
      <c r="G642" s="1987"/>
      <c r="H642" s="1987"/>
      <c r="I642" s="1987"/>
      <c r="J642" s="1987"/>
      <c r="K642" s="1987"/>
      <c r="L642" s="1987"/>
      <c r="M642" s="1987"/>
      <c r="N642" s="2343"/>
      <c r="O642" s="2334"/>
      <c r="P642" s="2335"/>
      <c r="Q642" s="2336"/>
      <c r="R642" s="2118"/>
      <c r="S642" s="2119"/>
      <c r="T642" s="2120"/>
      <c r="U642" s="2354"/>
      <c r="V642" s="2355"/>
      <c r="W642" s="2356"/>
      <c r="X642" s="2269" t="s">
        <v>1380</v>
      </c>
      <c r="Y642" s="2520"/>
      <c r="Z642" s="2520"/>
      <c r="AA642" s="2520"/>
      <c r="AB642" s="2521"/>
      <c r="AC642" s="2091"/>
      <c r="AD642" s="2092"/>
      <c r="AE642" s="2093"/>
      <c r="AF642" s="2222"/>
      <c r="AG642" s="2223"/>
      <c r="AH642" s="2223"/>
      <c r="AI642" s="2223"/>
      <c r="AJ642" s="2224"/>
      <c r="AK642" s="2330"/>
      <c r="AL642" s="2331"/>
      <c r="AM642" s="2331"/>
      <c r="AN642" s="2332"/>
      <c r="AO642" s="2094"/>
      <c r="AP642" s="2094"/>
      <c r="AQ642" s="2094"/>
      <c r="AR642" s="2094"/>
      <c r="AS642" s="2094"/>
      <c r="AT642" s="239"/>
      <c r="AU642" s="239"/>
      <c r="AV642" s="239"/>
      <c r="AW642" s="239"/>
      <c r="AX642" s="239"/>
      <c r="AY642" s="239"/>
      <c r="AZ642" s="61"/>
      <c r="BA642" s="61"/>
      <c r="BB642" s="61"/>
      <c r="BC642" s="61"/>
      <c r="BD642" s="61"/>
      <c r="BE642" s="61"/>
      <c r="BF642" s="61"/>
      <c r="BG642" s="61"/>
      <c r="BH642" s="61"/>
      <c r="BI642" s="61"/>
      <c r="BJ642" s="61"/>
      <c r="BK642" s="61"/>
      <c r="BL642" s="61"/>
      <c r="BM642" s="61"/>
      <c r="BN642" s="1970">
        <f>IF(J774="SRO/Studio",O774,0)</f>
        <v>0</v>
      </c>
      <c r="BO642" s="1971"/>
      <c r="BP642" s="1971"/>
      <c r="BQ642" s="1971"/>
      <c r="BR642" s="1972"/>
      <c r="BS642" s="1969">
        <f>IF(J774="1 Bedroom",O774,0)</f>
        <v>0</v>
      </c>
      <c r="BT642" s="1969"/>
      <c r="BU642" s="1969"/>
      <c r="BV642" s="1969"/>
      <c r="BW642" s="1969"/>
      <c r="BX642" s="1969">
        <f>IF(J774="2 Bedrooms",O774,0)</f>
        <v>0</v>
      </c>
      <c r="BY642" s="1969"/>
      <c r="BZ642" s="1969"/>
      <c r="CA642" s="1969"/>
      <c r="CB642" s="1969"/>
      <c r="CC642" s="1969">
        <f>IF(J774="3 Bedrooms",O774,0)</f>
        <v>0</v>
      </c>
      <c r="CD642" s="1969"/>
      <c r="CE642" s="1969"/>
      <c r="CF642" s="1969"/>
      <c r="CG642" s="1969"/>
      <c r="CH642" s="1969">
        <f>IF(J774="4 Bedrooms",O774,0)</f>
        <v>0</v>
      </c>
      <c r="CI642" s="1969"/>
      <c r="CJ642" s="1969"/>
      <c r="CK642" s="1969"/>
      <c r="CL642" s="1969"/>
      <c r="CM642" s="1969">
        <f>IF(J774="5 Bedrooms",O774,0)</f>
        <v>0</v>
      </c>
      <c r="CN642" s="1969"/>
      <c r="CO642" s="1969"/>
      <c r="CP642" s="1969"/>
      <c r="CQ642" s="1969"/>
      <c r="CR642" s="1703"/>
      <c r="CV642" s="58"/>
      <c r="CW642" s="58"/>
      <c r="CX642" s="58"/>
      <c r="CY642" s="58"/>
      <c r="CZ642" s="58"/>
      <c r="DA642" s="58"/>
      <c r="DB642" s="58"/>
      <c r="DC642" s="58"/>
      <c r="DD642" s="58"/>
      <c r="DE642" s="58"/>
      <c r="DF642" s="58"/>
      <c r="DX642" s="2519" t="e">
        <f t="shared" si="22"/>
        <v>#VALUE!</v>
      </c>
      <c r="DY642" s="2519"/>
      <c r="DZ642" s="2519"/>
      <c r="EA642" s="2519"/>
      <c r="EB642" s="2519"/>
      <c r="EC642" s="2519">
        <f t="shared" si="23"/>
        <v>379.55833333333334</v>
      </c>
      <c r="ED642" s="2519"/>
      <c r="EE642" s="2519"/>
      <c r="EF642" s="2519"/>
      <c r="EG642" s="2519"/>
      <c r="EH642" s="2519" t="e">
        <f t="shared" si="24"/>
        <v>#VALUE!</v>
      </c>
      <c r="EI642" s="2519"/>
      <c r="EJ642" s="2519"/>
      <c r="EK642" s="2519"/>
      <c r="EL642" s="2519"/>
      <c r="EM642" s="2519" t="e">
        <f t="shared" si="25"/>
        <v>#VALUE!</v>
      </c>
      <c r="EN642" s="2519"/>
      <c r="EO642" s="2519"/>
      <c r="EP642" s="2519"/>
      <c r="EQ642" s="2519"/>
      <c r="ER642" s="2519" t="e">
        <f t="shared" si="26"/>
        <v>#VALUE!</v>
      </c>
      <c r="ES642" s="2519"/>
      <c r="ET642" s="2519"/>
      <c r="EU642" s="2519"/>
      <c r="EV642" s="2519"/>
      <c r="EW642" s="2519" t="e">
        <f t="shared" si="27"/>
        <v>#VALUE!</v>
      </c>
      <c r="EX642" s="2519"/>
      <c r="EY642" s="2519"/>
      <c r="EZ642" s="2519"/>
      <c r="FA642" s="2519"/>
    </row>
    <row r="643" spans="1:157" ht="12.75">
      <c r="B643" s="84" t="s">
        <v>487</v>
      </c>
      <c r="C643" s="1987"/>
      <c r="D643" s="1987"/>
      <c r="E643" s="1987"/>
      <c r="F643" s="1987"/>
      <c r="G643" s="1987"/>
      <c r="H643" s="1987"/>
      <c r="I643" s="1987"/>
      <c r="J643" s="1987"/>
      <c r="K643" s="1987"/>
      <c r="L643" s="1987"/>
      <c r="M643" s="1987"/>
      <c r="N643" s="2343"/>
      <c r="O643" s="2334"/>
      <c r="P643" s="2335"/>
      <c r="Q643" s="2336"/>
      <c r="R643" s="2118"/>
      <c r="S643" s="2119"/>
      <c r="T643" s="2120"/>
      <c r="U643" s="2354"/>
      <c r="V643" s="2355"/>
      <c r="W643" s="2356"/>
      <c r="X643" s="2269" t="s">
        <v>1380</v>
      </c>
      <c r="Y643" s="2520"/>
      <c r="Z643" s="2520"/>
      <c r="AA643" s="2520"/>
      <c r="AB643" s="2521"/>
      <c r="AC643" s="2091"/>
      <c r="AD643" s="2092"/>
      <c r="AE643" s="2093"/>
      <c r="AF643" s="2222"/>
      <c r="AG643" s="2223"/>
      <c r="AH643" s="2223"/>
      <c r="AI643" s="2223"/>
      <c r="AJ643" s="2224"/>
      <c r="AK643" s="2330"/>
      <c r="AL643" s="2331"/>
      <c r="AM643" s="2331"/>
      <c r="AN643" s="2332"/>
      <c r="AO643" s="2094"/>
      <c r="AP643" s="2094"/>
      <c r="AQ643" s="2094"/>
      <c r="AR643" s="2094"/>
      <c r="AS643" s="2094"/>
      <c r="AT643" s="239"/>
      <c r="AU643" s="239"/>
      <c r="AV643" s="239"/>
      <c r="AW643" s="239"/>
      <c r="AX643" s="239"/>
      <c r="AY643" s="239"/>
      <c r="AZ643" s="61"/>
      <c r="BA643" s="61"/>
      <c r="BB643" s="61"/>
      <c r="BC643" s="61"/>
      <c r="BD643" s="61"/>
      <c r="BE643" s="61"/>
      <c r="BF643" s="61"/>
      <c r="BG643" s="61"/>
      <c r="BH643" s="61"/>
      <c r="BI643" s="61"/>
      <c r="BJ643" s="61"/>
      <c r="BK643" s="61"/>
      <c r="BL643" s="61"/>
      <c r="BM643" s="61"/>
      <c r="BN643" s="1970">
        <f>IF(J775="SRO/Studio",O775,0)</f>
        <v>0</v>
      </c>
      <c r="BO643" s="1971"/>
      <c r="BP643" s="1971"/>
      <c r="BQ643" s="1971"/>
      <c r="BR643" s="1972"/>
      <c r="BS643" s="1969">
        <f>IF(J775="1 Bedroom",O775,0)</f>
        <v>0</v>
      </c>
      <c r="BT643" s="1969"/>
      <c r="BU643" s="1969"/>
      <c r="BV643" s="1969"/>
      <c r="BW643" s="1969"/>
      <c r="BX643" s="1969">
        <f>IF(J775="2 Bedrooms",O775,0)</f>
        <v>0</v>
      </c>
      <c r="BY643" s="1969"/>
      <c r="BZ643" s="1969"/>
      <c r="CA643" s="1969"/>
      <c r="CB643" s="1969"/>
      <c r="CC643" s="1969">
        <f>IF(J775="3 Bedrooms",O775,0)</f>
        <v>0</v>
      </c>
      <c r="CD643" s="1969"/>
      <c r="CE643" s="1969"/>
      <c r="CF643" s="1969"/>
      <c r="CG643" s="1969"/>
      <c r="CH643" s="1969">
        <f>IF(J775="4 Bedrooms",O775,0)</f>
        <v>0</v>
      </c>
      <c r="CI643" s="1969"/>
      <c r="CJ643" s="1969"/>
      <c r="CK643" s="1969"/>
      <c r="CL643" s="1969"/>
      <c r="CM643" s="1969">
        <f>IF(J775="5 Bedrooms",O775,0)</f>
        <v>0</v>
      </c>
      <c r="CN643" s="1969"/>
      <c r="CO643" s="1969"/>
      <c r="CP643" s="1969"/>
      <c r="CQ643" s="1969"/>
      <c r="CV643" s="58"/>
      <c r="CW643" s="58"/>
      <c r="CX643" s="58"/>
      <c r="CY643" s="58"/>
      <c r="CZ643" s="58"/>
      <c r="DA643" s="58"/>
      <c r="DB643" s="58"/>
      <c r="DC643" s="58"/>
      <c r="DD643" s="58"/>
      <c r="DE643" s="58"/>
      <c r="DF643" s="58"/>
      <c r="DX643" s="2519" t="e">
        <f t="shared" si="22"/>
        <v>#VALUE!</v>
      </c>
      <c r="DY643" s="2519"/>
      <c r="DZ643" s="2519"/>
      <c r="EA643" s="2519"/>
      <c r="EB643" s="2519"/>
      <c r="EC643" s="2519" t="e">
        <f t="shared" si="23"/>
        <v>#VALUE!</v>
      </c>
      <c r="ED643" s="2519"/>
      <c r="EE643" s="2519"/>
      <c r="EF643" s="2519"/>
      <c r="EG643" s="2519"/>
      <c r="EH643" s="2519" t="e">
        <f t="shared" si="24"/>
        <v>#VALUE!</v>
      </c>
      <c r="EI643" s="2519"/>
      <c r="EJ643" s="2519"/>
      <c r="EK643" s="2519"/>
      <c r="EL643" s="2519"/>
      <c r="EM643" s="2519" t="e">
        <f t="shared" si="25"/>
        <v>#VALUE!</v>
      </c>
      <c r="EN643" s="2519"/>
      <c r="EO643" s="2519"/>
      <c r="EP643" s="2519"/>
      <c r="EQ643" s="2519"/>
      <c r="ER643" s="2519" t="e">
        <f t="shared" si="26"/>
        <v>#VALUE!</v>
      </c>
      <c r="ES643" s="2519"/>
      <c r="ET643" s="2519"/>
      <c r="EU643" s="2519"/>
      <c r="EV643" s="2519"/>
      <c r="EW643" s="2519" t="e">
        <f t="shared" si="27"/>
        <v>#VALUE!</v>
      </c>
      <c r="EX643" s="2519"/>
      <c r="EY643" s="2519"/>
      <c r="EZ643" s="2519"/>
      <c r="FA643" s="2519"/>
    </row>
    <row r="644" spans="1:157" ht="12.75">
      <c r="B644" s="84" t="s">
        <v>488</v>
      </c>
      <c r="C644" s="1987"/>
      <c r="D644" s="1987"/>
      <c r="E644" s="1987"/>
      <c r="F644" s="1987"/>
      <c r="G644" s="1987"/>
      <c r="H644" s="1987"/>
      <c r="I644" s="1987"/>
      <c r="J644" s="1987"/>
      <c r="K644" s="1987"/>
      <c r="L644" s="1987"/>
      <c r="M644" s="1987"/>
      <c r="N644" s="2343"/>
      <c r="O644" s="2334"/>
      <c r="P644" s="2335"/>
      <c r="Q644" s="2336"/>
      <c r="R644" s="2118"/>
      <c r="S644" s="2119"/>
      <c r="T644" s="2120"/>
      <c r="U644" s="2354"/>
      <c r="V644" s="2355"/>
      <c r="W644" s="2356"/>
      <c r="X644" s="2269" t="s">
        <v>1380</v>
      </c>
      <c r="Y644" s="2520"/>
      <c r="Z644" s="2520"/>
      <c r="AA644" s="2520"/>
      <c r="AB644" s="2521"/>
      <c r="AC644" s="2091"/>
      <c r="AD644" s="2092"/>
      <c r="AE644" s="2093"/>
      <c r="AF644" s="2222"/>
      <c r="AG644" s="2223"/>
      <c r="AH644" s="2223"/>
      <c r="AI644" s="2223"/>
      <c r="AJ644" s="2224"/>
      <c r="AK644" s="2330"/>
      <c r="AL644" s="2331"/>
      <c r="AM644" s="2331"/>
      <c r="AN644" s="2332"/>
      <c r="AO644" s="2094"/>
      <c r="AP644" s="2094"/>
      <c r="AQ644" s="2094"/>
      <c r="AR644" s="2094"/>
      <c r="AS644" s="2094"/>
      <c r="AT644" s="239"/>
      <c r="AU644" s="239"/>
      <c r="AV644" s="239"/>
      <c r="AW644" s="239"/>
      <c r="AX644" s="239"/>
      <c r="AY644" s="239"/>
      <c r="AZ644" s="61"/>
      <c r="BA644" s="61"/>
      <c r="BB644" s="61"/>
      <c r="BC644" s="61"/>
      <c r="BD644" s="61"/>
      <c r="BE644" s="61"/>
      <c r="BF644" s="61"/>
      <c r="BG644" s="61"/>
      <c r="BH644" s="61"/>
      <c r="BI644" s="61"/>
      <c r="BJ644" s="61"/>
      <c r="BK644" s="61"/>
      <c r="BL644" s="61"/>
      <c r="BM644" s="61"/>
      <c r="BN644" s="1973">
        <f>SUM(BN640:BR643)</f>
        <v>0</v>
      </c>
      <c r="BO644" s="1974"/>
      <c r="BP644" s="1974"/>
      <c r="BQ644" s="1974"/>
      <c r="BR644" s="1975"/>
      <c r="BS644" s="1966">
        <f>SUM(BS640:BW643)</f>
        <v>0</v>
      </c>
      <c r="BT644" s="1967"/>
      <c r="BU644" s="1967"/>
      <c r="BV644" s="1967"/>
      <c r="BW644" s="1968"/>
      <c r="BX644" s="1966">
        <f>SUM(BX640:CB643)</f>
        <v>2</v>
      </c>
      <c r="BY644" s="1967"/>
      <c r="BZ644" s="1967"/>
      <c r="CA644" s="1967"/>
      <c r="CB644" s="1968"/>
      <c r="CC644" s="1966">
        <f>SUM(CC640:CG643)</f>
        <v>0</v>
      </c>
      <c r="CD644" s="1967"/>
      <c r="CE644" s="1967"/>
      <c r="CF644" s="1967"/>
      <c r="CG644" s="1968"/>
      <c r="CH644" s="1966">
        <f>SUM(CH640:CL643)</f>
        <v>0</v>
      </c>
      <c r="CI644" s="1967"/>
      <c r="CJ644" s="1967"/>
      <c r="CK644" s="1967"/>
      <c r="CL644" s="1968"/>
      <c r="CM644" s="1966">
        <f>SUM(CM640:CQ643)</f>
        <v>0</v>
      </c>
      <c r="CN644" s="1967"/>
      <c r="CO644" s="1967"/>
      <c r="CP644" s="1967"/>
      <c r="CQ644" s="1968"/>
      <c r="CS644" s="1419">
        <f>BN644+BS644+BX644+CC644+CH644+CM644</f>
        <v>2</v>
      </c>
      <c r="CT644" s="134" t="s">
        <v>2301</v>
      </c>
      <c r="CU644" s="58"/>
      <c r="CV644" s="58"/>
      <c r="CW644" s="58"/>
      <c r="CX644" s="58"/>
      <c r="CY644" s="58"/>
      <c r="CZ644" s="58"/>
      <c r="DA644" s="58"/>
      <c r="DB644" s="58"/>
      <c r="DC644" s="58"/>
      <c r="DD644" s="58"/>
      <c r="DE644" s="58"/>
      <c r="DF644" s="58"/>
      <c r="DX644" s="2519" t="e">
        <f t="shared" si="22"/>
        <v>#VALUE!</v>
      </c>
      <c r="DY644" s="2519"/>
      <c r="DZ644" s="2519"/>
      <c r="EA644" s="2519"/>
      <c r="EB644" s="2519"/>
      <c r="EC644" s="2519" t="e">
        <f t="shared" si="23"/>
        <v>#VALUE!</v>
      </c>
      <c r="ED644" s="2519"/>
      <c r="EE644" s="2519"/>
      <c r="EF644" s="2519"/>
      <c r="EG644" s="2519"/>
      <c r="EH644" s="2519" t="e">
        <f t="shared" si="24"/>
        <v>#VALUE!</v>
      </c>
      <c r="EI644" s="2519"/>
      <c r="EJ644" s="2519"/>
      <c r="EK644" s="2519"/>
      <c r="EL644" s="2519"/>
      <c r="EM644" s="2519" t="e">
        <f t="shared" si="25"/>
        <v>#VALUE!</v>
      </c>
      <c r="EN644" s="2519"/>
      <c r="EO644" s="2519"/>
      <c r="EP644" s="2519"/>
      <c r="EQ644" s="2519"/>
      <c r="ER644" s="2519" t="e">
        <f t="shared" si="26"/>
        <v>#VALUE!</v>
      </c>
      <c r="ES644" s="2519"/>
      <c r="ET644" s="2519"/>
      <c r="EU644" s="2519"/>
      <c r="EV644" s="2519"/>
      <c r="EW644" s="2519" t="e">
        <f t="shared" si="27"/>
        <v>#VALUE!</v>
      </c>
      <c r="EX644" s="2519"/>
      <c r="EY644" s="2519"/>
      <c r="EZ644" s="2519"/>
      <c r="FA644" s="2519"/>
    </row>
    <row r="645" spans="1:157" ht="12.75">
      <c r="B645" s="84" t="s">
        <v>494</v>
      </c>
      <c r="C645" s="1987"/>
      <c r="D645" s="1987"/>
      <c r="E645" s="1987"/>
      <c r="F645" s="1987"/>
      <c r="G645" s="1987"/>
      <c r="H645" s="1987"/>
      <c r="I645" s="1987"/>
      <c r="J645" s="1987"/>
      <c r="K645" s="1987"/>
      <c r="L645" s="1987"/>
      <c r="M645" s="1987"/>
      <c r="N645" s="2343"/>
      <c r="O645" s="2334"/>
      <c r="P645" s="2335"/>
      <c r="Q645" s="2336"/>
      <c r="R645" s="2118"/>
      <c r="S645" s="2119"/>
      <c r="T645" s="2120"/>
      <c r="U645" s="2354"/>
      <c r="V645" s="2355"/>
      <c r="W645" s="2356"/>
      <c r="X645" s="2269" t="s">
        <v>1380</v>
      </c>
      <c r="Y645" s="2520"/>
      <c r="Z645" s="2520"/>
      <c r="AA645" s="2520"/>
      <c r="AB645" s="2521"/>
      <c r="AC645" s="2091"/>
      <c r="AD645" s="2092"/>
      <c r="AE645" s="2093"/>
      <c r="AF645" s="2222"/>
      <c r="AG645" s="2223"/>
      <c r="AH645" s="2223"/>
      <c r="AI645" s="2223"/>
      <c r="AJ645" s="2224"/>
      <c r="AK645" s="2330"/>
      <c r="AL645" s="2331"/>
      <c r="AM645" s="2331"/>
      <c r="AN645" s="2332"/>
      <c r="AO645" s="2094"/>
      <c r="AP645" s="2094"/>
      <c r="AQ645" s="2094"/>
      <c r="AR645" s="2094"/>
      <c r="AS645" s="2094"/>
      <c r="AT645" s="239"/>
      <c r="AU645" s="239"/>
      <c r="AV645" s="239"/>
      <c r="AW645" s="239"/>
      <c r="AX645" s="239"/>
      <c r="AY645" s="239"/>
      <c r="AZ645" s="61"/>
      <c r="BA645" s="61"/>
      <c r="BB645" s="61"/>
      <c r="BC645" s="61"/>
      <c r="BD645" s="61"/>
      <c r="BE645" s="61"/>
      <c r="BF645" s="61"/>
      <c r="BG645" s="61"/>
      <c r="BH645" s="61"/>
      <c r="BI645" s="61"/>
      <c r="BJ645" s="61"/>
      <c r="BK645" s="61"/>
      <c r="BL645" s="61"/>
      <c r="BM645" s="61"/>
      <c r="BN645" s="717"/>
      <c r="BO645" s="717"/>
      <c r="BP645" s="717"/>
      <c r="BQ645" s="717"/>
      <c r="BR645" s="1419">
        <f>BN644*1</f>
        <v>0</v>
      </c>
      <c r="BS645" s="58"/>
      <c r="BT645" s="58"/>
      <c r="BU645" s="58"/>
      <c r="BV645" s="58"/>
      <c r="BW645" s="1419">
        <f>BS644*1</f>
        <v>0</v>
      </c>
      <c r="BX645" s="58"/>
      <c r="BY645" s="58"/>
      <c r="BZ645" s="58"/>
      <c r="CA645" s="58"/>
      <c r="CB645" s="1419">
        <f>BX644*2</f>
        <v>4</v>
      </c>
      <c r="CC645" s="58"/>
      <c r="CD645" s="58"/>
      <c r="CE645" s="58"/>
      <c r="CF645" s="58"/>
      <c r="CG645" s="1419">
        <f>CC644*3</f>
        <v>0</v>
      </c>
      <c r="CH645" s="58"/>
      <c r="CI645" s="58"/>
      <c r="CJ645" s="58"/>
      <c r="CK645" s="58"/>
      <c r="CL645" s="1419">
        <f>CH644*4</f>
        <v>0</v>
      </c>
      <c r="CM645" s="58"/>
      <c r="CN645" s="58"/>
      <c r="CO645" s="58"/>
      <c r="CP645" s="58"/>
      <c r="CQ645" s="1419">
        <f>CM644*5</f>
        <v>0</v>
      </c>
      <c r="CS645" s="1419">
        <f>BR645+BW645+CB645+CG645+CL645+CQ645</f>
        <v>4</v>
      </c>
      <c r="CT645" s="134" t="s">
        <v>2303</v>
      </c>
      <c r="CU645" s="58"/>
      <c r="CV645" s="58"/>
      <c r="CW645" s="58"/>
      <c r="CX645" s="58"/>
      <c r="CY645" s="58"/>
      <c r="CZ645" s="58"/>
      <c r="DA645" s="58"/>
      <c r="DB645" s="58"/>
      <c r="DC645" s="58"/>
      <c r="DD645" s="58"/>
      <c r="DE645" s="58"/>
      <c r="DF645" s="58"/>
      <c r="DX645" s="2519" t="e">
        <f t="shared" si="22"/>
        <v>#VALUE!</v>
      </c>
      <c r="DY645" s="2519"/>
      <c r="DZ645" s="2519"/>
      <c r="EA645" s="2519"/>
      <c r="EB645" s="2519"/>
      <c r="EC645" s="2519" t="e">
        <f t="shared" si="23"/>
        <v>#VALUE!</v>
      </c>
      <c r="ED645" s="2519"/>
      <c r="EE645" s="2519"/>
      <c r="EF645" s="2519"/>
      <c r="EG645" s="2519"/>
      <c r="EH645" s="2519" t="e">
        <f t="shared" si="24"/>
        <v>#VALUE!</v>
      </c>
      <c r="EI645" s="2519"/>
      <c r="EJ645" s="2519"/>
      <c r="EK645" s="2519"/>
      <c r="EL645" s="2519"/>
      <c r="EM645" s="2519" t="e">
        <f t="shared" si="25"/>
        <v>#VALUE!</v>
      </c>
      <c r="EN645" s="2519"/>
      <c r="EO645" s="2519"/>
      <c r="EP645" s="2519"/>
      <c r="EQ645" s="2519"/>
      <c r="ER645" s="2519" t="e">
        <f t="shared" si="26"/>
        <v>#VALUE!</v>
      </c>
      <c r="ES645" s="2519"/>
      <c r="ET645" s="2519"/>
      <c r="EU645" s="2519"/>
      <c r="EV645" s="2519"/>
      <c r="EW645" s="2519" t="e">
        <f t="shared" si="27"/>
        <v>#VALUE!</v>
      </c>
      <c r="EX645" s="2519"/>
      <c r="EY645" s="2519"/>
      <c r="EZ645" s="2519"/>
      <c r="FA645" s="2519"/>
    </row>
    <row r="646" spans="1:157" ht="12.75">
      <c r="B646" s="84" t="s">
        <v>681</v>
      </c>
      <c r="C646" s="1987"/>
      <c r="D646" s="1987"/>
      <c r="E646" s="1987"/>
      <c r="F646" s="1987"/>
      <c r="G646" s="1987"/>
      <c r="H646" s="1987"/>
      <c r="I646" s="1987"/>
      <c r="J646" s="1987"/>
      <c r="K646" s="1987"/>
      <c r="L646" s="1987"/>
      <c r="M646" s="1987"/>
      <c r="N646" s="2343"/>
      <c r="O646" s="2334"/>
      <c r="P646" s="2335"/>
      <c r="Q646" s="2336"/>
      <c r="R646" s="2118"/>
      <c r="S646" s="2119"/>
      <c r="T646" s="2120"/>
      <c r="U646" s="2354"/>
      <c r="V646" s="2355"/>
      <c r="W646" s="2356"/>
      <c r="X646" s="2269" t="s">
        <v>1380</v>
      </c>
      <c r="Y646" s="2520"/>
      <c r="Z646" s="2520"/>
      <c r="AA646" s="2520"/>
      <c r="AB646" s="2521"/>
      <c r="AC646" s="2091"/>
      <c r="AD646" s="2092"/>
      <c r="AE646" s="2093"/>
      <c r="AF646" s="2222"/>
      <c r="AG646" s="2223"/>
      <c r="AH646" s="2223"/>
      <c r="AI646" s="2223"/>
      <c r="AJ646" s="2224"/>
      <c r="AK646" s="2330"/>
      <c r="AL646" s="2331"/>
      <c r="AM646" s="2331"/>
      <c r="AN646" s="2332"/>
      <c r="AO646" s="2094"/>
      <c r="AP646" s="2094"/>
      <c r="AQ646" s="2094"/>
      <c r="AR646" s="2094"/>
      <c r="AS646" s="2094"/>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19" t="e">
        <f t="shared" si="22"/>
        <v>#VALUE!</v>
      </c>
      <c r="DY646" s="2519"/>
      <c r="DZ646" s="2519"/>
      <c r="EA646" s="2519"/>
      <c r="EB646" s="2519"/>
      <c r="EC646" s="2519" t="e">
        <f t="shared" si="23"/>
        <v>#VALUE!</v>
      </c>
      <c r="ED646" s="2519"/>
      <c r="EE646" s="2519"/>
      <c r="EF646" s="2519"/>
      <c r="EG646" s="2519"/>
      <c r="EH646" s="2519" t="e">
        <f t="shared" si="24"/>
        <v>#VALUE!</v>
      </c>
      <c r="EI646" s="2519"/>
      <c r="EJ646" s="2519"/>
      <c r="EK646" s="2519"/>
      <c r="EL646" s="2519"/>
      <c r="EM646" s="2519" t="e">
        <f t="shared" si="25"/>
        <v>#VALUE!</v>
      </c>
      <c r="EN646" s="2519"/>
      <c r="EO646" s="2519"/>
      <c r="EP646" s="2519"/>
      <c r="EQ646" s="2519"/>
      <c r="ER646" s="2519" t="e">
        <f t="shared" si="26"/>
        <v>#VALUE!</v>
      </c>
      <c r="ES646" s="2519"/>
      <c r="ET646" s="2519"/>
      <c r="EU646" s="2519"/>
      <c r="EV646" s="2519"/>
      <c r="EW646" s="2519" t="e">
        <f t="shared" si="27"/>
        <v>#VALUE!</v>
      </c>
      <c r="EX646" s="2519"/>
      <c r="EY646" s="2519"/>
      <c r="EZ646" s="2519"/>
      <c r="FA646" s="2519"/>
    </row>
    <row r="647" spans="1:157" ht="12.75">
      <c r="B647" s="84" t="s">
        <v>372</v>
      </c>
      <c r="C647" s="1987"/>
      <c r="D647" s="1987"/>
      <c r="E647" s="1987"/>
      <c r="F647" s="1987"/>
      <c r="G647" s="1987"/>
      <c r="H647" s="1987"/>
      <c r="I647" s="1987"/>
      <c r="J647" s="1987"/>
      <c r="K647" s="1987"/>
      <c r="L647" s="1987"/>
      <c r="M647" s="1987"/>
      <c r="N647" s="2343"/>
      <c r="O647" s="2334"/>
      <c r="P647" s="2335"/>
      <c r="Q647" s="2336"/>
      <c r="R647" s="2118"/>
      <c r="S647" s="2119"/>
      <c r="T647" s="2120"/>
      <c r="U647" s="2354"/>
      <c r="V647" s="2355"/>
      <c r="W647" s="2356"/>
      <c r="X647" s="2269" t="s">
        <v>1380</v>
      </c>
      <c r="Y647" s="2520"/>
      <c r="Z647" s="2520"/>
      <c r="AA647" s="2520"/>
      <c r="AB647" s="2521"/>
      <c r="AC647" s="2091"/>
      <c r="AD647" s="2092"/>
      <c r="AE647" s="2093"/>
      <c r="AF647" s="2222"/>
      <c r="AG647" s="2223"/>
      <c r="AH647" s="2223"/>
      <c r="AI647" s="2223"/>
      <c r="AJ647" s="2224"/>
      <c r="AK647" s="2330"/>
      <c r="AL647" s="2331"/>
      <c r="AM647" s="2331"/>
      <c r="AN647" s="2332"/>
      <c r="AO647" s="2094"/>
      <c r="AP647" s="2094"/>
      <c r="AQ647" s="2094"/>
      <c r="AR647" s="2094"/>
      <c r="AS647" s="2094"/>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2311</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19" t="e">
        <f t="shared" si="22"/>
        <v>#VALUE!</v>
      </c>
      <c r="DY647" s="2519"/>
      <c r="DZ647" s="2519"/>
      <c r="EA647" s="2519"/>
      <c r="EB647" s="2519"/>
      <c r="EC647" s="2519" t="e">
        <f t="shared" si="23"/>
        <v>#VALUE!</v>
      </c>
      <c r="ED647" s="2519"/>
      <c r="EE647" s="2519"/>
      <c r="EF647" s="2519"/>
      <c r="EG647" s="2519"/>
      <c r="EH647" s="2519" t="e">
        <f t="shared" si="24"/>
        <v>#VALUE!</v>
      </c>
      <c r="EI647" s="2519"/>
      <c r="EJ647" s="2519"/>
      <c r="EK647" s="2519"/>
      <c r="EL647" s="2519"/>
      <c r="EM647" s="2519" t="e">
        <f t="shared" si="25"/>
        <v>#VALUE!</v>
      </c>
      <c r="EN647" s="2519"/>
      <c r="EO647" s="2519"/>
      <c r="EP647" s="2519"/>
      <c r="EQ647" s="2519"/>
      <c r="ER647" s="2519" t="e">
        <f t="shared" si="26"/>
        <v>#VALUE!</v>
      </c>
      <c r="ES647" s="2519"/>
      <c r="ET647" s="2519"/>
      <c r="EU647" s="2519"/>
      <c r="EV647" s="2519"/>
      <c r="EW647" s="2519" t="e">
        <f t="shared" si="27"/>
        <v>#VALUE!</v>
      </c>
      <c r="EX647" s="2519"/>
      <c r="EY647" s="2519"/>
      <c r="EZ647" s="2519"/>
      <c r="FA647" s="2519"/>
    </row>
    <row r="648" spans="1:157" ht="12.75">
      <c r="B648" s="84" t="s">
        <v>373</v>
      </c>
      <c r="C648" s="1987"/>
      <c r="D648" s="1987"/>
      <c r="E648" s="1987"/>
      <c r="F648" s="1987"/>
      <c r="G648" s="1987"/>
      <c r="H648" s="1987"/>
      <c r="I648" s="1987"/>
      <c r="J648" s="1987"/>
      <c r="K648" s="1987"/>
      <c r="L648" s="1987"/>
      <c r="M648" s="1987"/>
      <c r="N648" s="2343"/>
      <c r="O648" s="2334"/>
      <c r="P648" s="2335"/>
      <c r="Q648" s="2336"/>
      <c r="R648" s="2118"/>
      <c r="S648" s="2119"/>
      <c r="T648" s="2120"/>
      <c r="U648" s="2354"/>
      <c r="V648" s="2355"/>
      <c r="W648" s="2356"/>
      <c r="X648" s="2269" t="s">
        <v>1380</v>
      </c>
      <c r="Y648" s="2520"/>
      <c r="Z648" s="2520"/>
      <c r="AA648" s="2520"/>
      <c r="AB648" s="2521"/>
      <c r="AC648" s="2091"/>
      <c r="AD648" s="2092"/>
      <c r="AE648" s="2093"/>
      <c r="AF648" s="2222"/>
      <c r="AG648" s="2223"/>
      <c r="AH648" s="2223"/>
      <c r="AI648" s="2223"/>
      <c r="AJ648" s="2224"/>
      <c r="AK648" s="2330"/>
      <c r="AL648" s="2331"/>
      <c r="AM648" s="2331"/>
      <c r="AN648" s="2332"/>
      <c r="AO648" s="2094"/>
      <c r="AP648" s="2094"/>
      <c r="AQ648" s="2094"/>
      <c r="AR648" s="2094"/>
      <c r="AS648" s="2094"/>
      <c r="AT648" s="239"/>
      <c r="AU648" s="239"/>
      <c r="AV648" s="239"/>
      <c r="AW648" s="239"/>
      <c r="AX648" s="239"/>
      <c r="AY648" s="239"/>
      <c r="AZ648" s="58"/>
      <c r="BA648" s="58"/>
      <c r="BB648" s="58"/>
      <c r="BC648" s="58"/>
      <c r="BD648" s="58"/>
      <c r="BE648" s="58"/>
      <c r="BF648" s="58"/>
      <c r="BG648" s="58"/>
      <c r="BH648" s="58"/>
      <c r="BI648" s="58"/>
      <c r="BJ648" s="58"/>
      <c r="BK648" s="58"/>
      <c r="BL648" s="58"/>
      <c r="BM648" s="58"/>
      <c r="BN648" s="1970">
        <f t="shared" ref="BN648:BN657" si="30">IF(J786="SRO/Studio",O786,0)</f>
        <v>0</v>
      </c>
      <c r="BO648" s="1971"/>
      <c r="BP648" s="1971"/>
      <c r="BQ648" s="1971"/>
      <c r="BR648" s="1972"/>
      <c r="BS648" s="1969">
        <f t="shared" ref="BS648:BS657" si="31">IF(J786="1 Bedroom",O786,0)</f>
        <v>0</v>
      </c>
      <c r="BT648" s="1969"/>
      <c r="BU648" s="1969"/>
      <c r="BV648" s="1969"/>
      <c r="BW648" s="1969"/>
      <c r="BX648" s="1969">
        <f t="shared" ref="BX648:BX657" si="32">IF(J786="2 Bedrooms",O786,0)</f>
        <v>0</v>
      </c>
      <c r="BY648" s="1969"/>
      <c r="BZ648" s="1969"/>
      <c r="CA648" s="1969"/>
      <c r="CB648" s="1969"/>
      <c r="CC648" s="1969">
        <f t="shared" ref="CC648:CC657" si="33">IF(J786="3 Bedrooms",O786,0)</f>
        <v>0</v>
      </c>
      <c r="CD648" s="1969"/>
      <c r="CE648" s="1969"/>
      <c r="CF648" s="1969"/>
      <c r="CG648" s="1969"/>
      <c r="CH648" s="1969">
        <f t="shared" ref="CH648:CH657" si="34">IF(J786="4 Bedrooms",O786,0)</f>
        <v>0</v>
      </c>
      <c r="CI648" s="1969"/>
      <c r="CJ648" s="1969"/>
      <c r="CK648" s="1969"/>
      <c r="CL648" s="1969"/>
      <c r="CM648" s="1969">
        <f t="shared" ref="CM648:CM657" si="35">IF(J786="5 Bedrooms",O786,0)</f>
        <v>0</v>
      </c>
      <c r="CN648" s="1969"/>
      <c r="CO648" s="1969"/>
      <c r="CP648" s="1969"/>
      <c r="CQ648" s="1969"/>
      <c r="CR648" s="265"/>
      <c r="CS648" s="1970">
        <f>IF(AND(BN648&gt;=1,AH786&gt;=0.1,AH786&lt;=1),O786,0)</f>
        <v>0</v>
      </c>
      <c r="CT648" s="1971"/>
      <c r="CU648" s="1971"/>
      <c r="CV648" s="1971"/>
      <c r="CW648" s="1972"/>
      <c r="CX648" s="1970">
        <f>IF(AND(BS648&gt;=1,AH786&gt;=0.1,AH786&lt;=1),O786,0)</f>
        <v>0</v>
      </c>
      <c r="CY648" s="1971"/>
      <c r="CZ648" s="1971"/>
      <c r="DA648" s="1971"/>
      <c r="DB648" s="1972"/>
      <c r="DC648" s="1970">
        <f>IF(AND(BX648&gt;=1,AH786&gt;=0.1,AH786&lt;=1),O786,0)</f>
        <v>0</v>
      </c>
      <c r="DD648" s="1971"/>
      <c r="DE648" s="1971"/>
      <c r="DF648" s="1971"/>
      <c r="DG648" s="1972"/>
      <c r="DH648" s="1970">
        <f>IF(AND(CC648&gt;=1,AH786&gt;=0.1,AH786&lt;=1),O786,0)</f>
        <v>0</v>
      </c>
      <c r="DI648" s="1971"/>
      <c r="DJ648" s="1971"/>
      <c r="DK648" s="1971"/>
      <c r="DL648" s="1972"/>
      <c r="DM648" s="1970">
        <f>IF(AND(CH648&gt;=1,AH786&gt;=0.1,AH786&lt;=1),O786,0)</f>
        <v>0</v>
      </c>
      <c r="DN648" s="1971"/>
      <c r="DO648" s="1971"/>
      <c r="DP648" s="1971"/>
      <c r="DQ648" s="1972"/>
      <c r="DR648" s="1970">
        <f>IF(AND(CM648&gt;=1,AH786&gt;=0.1,AH786&lt;=1),O786,0)</f>
        <v>0</v>
      </c>
      <c r="DS648" s="1971"/>
      <c r="DT648" s="1971"/>
      <c r="DU648" s="1971"/>
      <c r="DV648" s="1972"/>
      <c r="DX648" s="2519" t="e">
        <f t="shared" si="22"/>
        <v>#VALUE!</v>
      </c>
      <c r="DY648" s="2519"/>
      <c r="DZ648" s="2519"/>
      <c r="EA648" s="2519"/>
      <c r="EB648" s="2519"/>
      <c r="EC648" s="2519" t="e">
        <f t="shared" si="23"/>
        <v>#VALUE!</v>
      </c>
      <c r="ED648" s="2519"/>
      <c r="EE648" s="2519"/>
      <c r="EF648" s="2519"/>
      <c r="EG648" s="2519"/>
      <c r="EH648" s="2519" t="e">
        <f t="shared" si="24"/>
        <v>#VALUE!</v>
      </c>
      <c r="EI648" s="2519"/>
      <c r="EJ648" s="2519"/>
      <c r="EK648" s="2519"/>
      <c r="EL648" s="2519"/>
      <c r="EM648" s="2519" t="e">
        <f t="shared" si="25"/>
        <v>#VALUE!</v>
      </c>
      <c r="EN648" s="2519"/>
      <c r="EO648" s="2519"/>
      <c r="EP648" s="2519"/>
      <c r="EQ648" s="2519"/>
      <c r="ER648" s="2519" t="e">
        <f t="shared" si="26"/>
        <v>#VALUE!</v>
      </c>
      <c r="ES648" s="2519"/>
      <c r="ET648" s="2519"/>
      <c r="EU648" s="2519"/>
      <c r="EV648" s="2519"/>
      <c r="EW648" s="2519" t="e">
        <f t="shared" si="27"/>
        <v>#VALUE!</v>
      </c>
      <c r="EX648" s="2519"/>
      <c r="EY648" s="2519"/>
      <c r="EZ648" s="2519"/>
      <c r="FA648" s="2519"/>
    </row>
    <row r="649" spans="1:157" ht="12.75">
      <c r="B649" s="2143" t="s">
        <v>133</v>
      </c>
      <c r="C649" s="2144"/>
      <c r="D649" s="2144"/>
      <c r="E649" s="2144"/>
      <c r="F649" s="2144"/>
      <c r="G649" s="2144"/>
      <c r="H649" s="2144"/>
      <c r="I649" s="2144"/>
      <c r="J649" s="2144"/>
      <c r="K649" s="2144"/>
      <c r="L649" s="2144"/>
      <c r="M649" s="2144"/>
      <c r="N649" s="2144"/>
      <c r="O649" s="2144"/>
      <c r="P649" s="2144"/>
      <c r="Q649" s="2144"/>
      <c r="R649" s="2144"/>
      <c r="S649" s="2144"/>
      <c r="T649" s="2144"/>
      <c r="U649" s="2144"/>
      <c r="V649" s="2144"/>
      <c r="W649" s="2144"/>
      <c r="X649" s="2144"/>
      <c r="Y649" s="2144"/>
      <c r="Z649" s="2144"/>
      <c r="AA649" s="2144"/>
      <c r="AB649" s="2144"/>
      <c r="AC649" s="2144"/>
      <c r="AD649" s="2144"/>
      <c r="AE649" s="2144"/>
      <c r="AF649" s="2144"/>
      <c r="AG649" s="2144"/>
      <c r="AH649" s="2144"/>
      <c r="AI649" s="2144"/>
      <c r="AJ649" s="2144"/>
      <c r="AK649" s="2144"/>
      <c r="AL649" s="2144"/>
      <c r="AM649" s="2144"/>
      <c r="AN649" s="2146"/>
      <c r="AO649" s="2096">
        <f>SUM(AO637:AR648)</f>
        <v>48808112</v>
      </c>
      <c r="AP649" s="2097"/>
      <c r="AQ649" s="2097"/>
      <c r="AR649" s="2097"/>
      <c r="AS649" s="2098"/>
      <c r="AZ649" s="58"/>
      <c r="BA649" s="58"/>
      <c r="BB649" s="58"/>
      <c r="BC649" s="58"/>
      <c r="BD649" s="58"/>
      <c r="BE649" s="58"/>
      <c r="BF649" s="58"/>
      <c r="BG649" s="58"/>
      <c r="BH649" s="58"/>
      <c r="BI649" s="58"/>
      <c r="BJ649" s="58"/>
      <c r="BK649" s="58"/>
      <c r="BL649" s="58"/>
      <c r="BM649" s="58"/>
      <c r="BN649" s="1970">
        <f t="shared" si="30"/>
        <v>0</v>
      </c>
      <c r="BO649" s="1971"/>
      <c r="BP649" s="1971"/>
      <c r="BQ649" s="1971"/>
      <c r="BR649" s="1972"/>
      <c r="BS649" s="1969">
        <f t="shared" si="31"/>
        <v>0</v>
      </c>
      <c r="BT649" s="1969"/>
      <c r="BU649" s="1969"/>
      <c r="BV649" s="1969"/>
      <c r="BW649" s="1969"/>
      <c r="BX649" s="1969">
        <f t="shared" si="32"/>
        <v>0</v>
      </c>
      <c r="BY649" s="1969"/>
      <c r="BZ649" s="1969"/>
      <c r="CA649" s="1969"/>
      <c r="CB649" s="1969"/>
      <c r="CC649" s="1969">
        <f t="shared" si="33"/>
        <v>0</v>
      </c>
      <c r="CD649" s="1969"/>
      <c r="CE649" s="1969"/>
      <c r="CF649" s="1969"/>
      <c r="CG649" s="1969"/>
      <c r="CH649" s="1969">
        <f t="shared" si="34"/>
        <v>0</v>
      </c>
      <c r="CI649" s="1969"/>
      <c r="CJ649" s="1969"/>
      <c r="CK649" s="1969"/>
      <c r="CL649" s="1969"/>
      <c r="CM649" s="1969">
        <f t="shared" si="35"/>
        <v>0</v>
      </c>
      <c r="CN649" s="1969"/>
      <c r="CO649" s="1969"/>
      <c r="CP649" s="1969"/>
      <c r="CQ649" s="1969"/>
      <c r="CR649" s="265"/>
      <c r="CS649" s="1970">
        <f t="shared" ref="CS649:CS657" si="36">IF(AND(BN649&gt;=1,AH787&gt;=0.1,AH787&lt;=1),O787,0)</f>
        <v>0</v>
      </c>
      <c r="CT649" s="1971"/>
      <c r="CU649" s="1971"/>
      <c r="CV649" s="1971"/>
      <c r="CW649" s="1972"/>
      <c r="CX649" s="1970">
        <f t="shared" ref="CX649:CX657" si="37">IF(AND(BS649&gt;=1,AH787&gt;=0.1,AH787&lt;=1),O787,0)</f>
        <v>0</v>
      </c>
      <c r="CY649" s="1971"/>
      <c r="CZ649" s="1971"/>
      <c r="DA649" s="1971"/>
      <c r="DB649" s="1972"/>
      <c r="DC649" s="1970">
        <f t="shared" ref="DC649:DC657" si="38">IF(AND(BX649&gt;=1,AH787&gt;=0.1,AH787&lt;=1),O787,0)</f>
        <v>0</v>
      </c>
      <c r="DD649" s="1971"/>
      <c r="DE649" s="1971"/>
      <c r="DF649" s="1971"/>
      <c r="DG649" s="1972"/>
      <c r="DH649" s="1970">
        <f t="shared" ref="DH649:DH657" si="39">IF(AND(CC649&gt;=1,AH787&gt;=0.1,AH787&lt;=1),O787,0)</f>
        <v>0</v>
      </c>
      <c r="DI649" s="1971"/>
      <c r="DJ649" s="1971"/>
      <c r="DK649" s="1971"/>
      <c r="DL649" s="1972"/>
      <c r="DM649" s="1970">
        <f t="shared" ref="DM649:DM657" si="40">IF(AND(CH649&gt;=1,AH787&gt;=0.1,AH787&lt;=1),O787,0)</f>
        <v>0</v>
      </c>
      <c r="DN649" s="1971"/>
      <c r="DO649" s="1971"/>
      <c r="DP649" s="1971"/>
      <c r="DQ649" s="1972"/>
      <c r="DR649" s="1970">
        <f t="shared" ref="DR649:DR657" si="41">IF(AND(CM649&gt;=1,AH787&gt;=0.1,AH787&lt;=1),O787,0)</f>
        <v>0</v>
      </c>
      <c r="DS649" s="1971"/>
      <c r="DT649" s="1971"/>
      <c r="DU649" s="1971"/>
      <c r="DV649" s="1972"/>
      <c r="DX649" s="2519" t="e">
        <f t="shared" si="22"/>
        <v>#VALUE!</v>
      </c>
      <c r="DY649" s="2519"/>
      <c r="DZ649" s="2519"/>
      <c r="EA649" s="2519"/>
      <c r="EB649" s="2519"/>
      <c r="EC649" s="2519" t="e">
        <f t="shared" si="23"/>
        <v>#VALUE!</v>
      </c>
      <c r="ED649" s="2519"/>
      <c r="EE649" s="2519"/>
      <c r="EF649" s="2519"/>
      <c r="EG649" s="2519"/>
      <c r="EH649" s="2519" t="e">
        <f t="shared" si="24"/>
        <v>#VALUE!</v>
      </c>
      <c r="EI649" s="2519"/>
      <c r="EJ649" s="2519"/>
      <c r="EK649" s="2519"/>
      <c r="EL649" s="2519"/>
      <c r="EM649" s="2519" t="e">
        <f t="shared" si="25"/>
        <v>#VALUE!</v>
      </c>
      <c r="EN649" s="2519"/>
      <c r="EO649" s="2519"/>
      <c r="EP649" s="2519"/>
      <c r="EQ649" s="2519"/>
      <c r="ER649" s="2519" t="e">
        <f t="shared" si="26"/>
        <v>#VALUE!</v>
      </c>
      <c r="ES649" s="2519"/>
      <c r="ET649" s="2519"/>
      <c r="EU649" s="2519"/>
      <c r="EV649" s="2519"/>
      <c r="EW649" s="2519" t="e">
        <f t="shared" si="27"/>
        <v>#VALUE!</v>
      </c>
      <c r="EX649" s="2519"/>
      <c r="EY649" s="2519"/>
      <c r="EZ649" s="2519"/>
      <c r="FA649" s="2519"/>
    </row>
    <row r="650" spans="1:157" ht="12.75" customHeight="1">
      <c r="B650" s="2143" t="s">
        <v>273</v>
      </c>
      <c r="C650" s="2144"/>
      <c r="D650" s="2144"/>
      <c r="E650" s="2144"/>
      <c r="F650" s="2144"/>
      <c r="G650" s="2144"/>
      <c r="H650" s="2144"/>
      <c r="I650" s="2144"/>
      <c r="J650" s="2144"/>
      <c r="K650" s="2144"/>
      <c r="L650" s="2144"/>
      <c r="M650" s="2144"/>
      <c r="N650" s="2144"/>
      <c r="O650" s="2144"/>
      <c r="P650" s="2144"/>
      <c r="Q650" s="2144"/>
      <c r="R650" s="2144"/>
      <c r="S650" s="2144"/>
      <c r="T650" s="2144"/>
      <c r="U650" s="2144"/>
      <c r="V650" s="2144"/>
      <c r="W650" s="2144"/>
      <c r="X650" s="2144"/>
      <c r="Y650" s="2144"/>
      <c r="Z650" s="2144"/>
      <c r="AA650" s="2144"/>
      <c r="AB650" s="2144"/>
      <c r="AC650" s="2144"/>
      <c r="AD650" s="2144"/>
      <c r="AE650" s="2144"/>
      <c r="AF650" s="2144"/>
      <c r="AG650" s="2144"/>
      <c r="AH650" s="2144"/>
      <c r="AI650" s="2144"/>
      <c r="AJ650" s="2144"/>
      <c r="AK650" s="2144"/>
      <c r="AL650" s="2144"/>
      <c r="AM650" s="2144"/>
      <c r="AN650" s="2146"/>
      <c r="AO650" s="1989">
        <f>32565311-195000</f>
        <v>32370311</v>
      </c>
      <c r="AP650" s="1990"/>
      <c r="AQ650" s="1990"/>
      <c r="AR650" s="1990"/>
      <c r="AS650" s="1991"/>
      <c r="AZ650" s="61"/>
      <c r="BA650" s="61"/>
      <c r="BB650" s="61"/>
      <c r="BC650" s="61"/>
      <c r="BD650" s="61"/>
      <c r="BE650" s="61"/>
      <c r="BF650" s="61"/>
      <c r="BG650" s="61"/>
      <c r="BH650" s="61"/>
      <c r="BI650" s="61"/>
      <c r="BJ650" s="61"/>
      <c r="BK650" s="61"/>
      <c r="BL650" s="61"/>
      <c r="BM650" s="61"/>
      <c r="BN650" s="1970">
        <f t="shared" si="30"/>
        <v>0</v>
      </c>
      <c r="BO650" s="1971"/>
      <c r="BP650" s="1971"/>
      <c r="BQ650" s="1971"/>
      <c r="BR650" s="1972"/>
      <c r="BS650" s="1969">
        <f t="shared" si="31"/>
        <v>0</v>
      </c>
      <c r="BT650" s="1969"/>
      <c r="BU650" s="1969"/>
      <c r="BV650" s="1969"/>
      <c r="BW650" s="1969"/>
      <c r="BX650" s="1969">
        <f t="shared" si="32"/>
        <v>0</v>
      </c>
      <c r="BY650" s="1969"/>
      <c r="BZ650" s="1969"/>
      <c r="CA650" s="1969"/>
      <c r="CB650" s="1969"/>
      <c r="CC650" s="1969">
        <f t="shared" si="33"/>
        <v>0</v>
      </c>
      <c r="CD650" s="1969"/>
      <c r="CE650" s="1969"/>
      <c r="CF650" s="1969"/>
      <c r="CG650" s="1969"/>
      <c r="CH650" s="1969">
        <f t="shared" si="34"/>
        <v>0</v>
      </c>
      <c r="CI650" s="1969"/>
      <c r="CJ650" s="1969"/>
      <c r="CK650" s="1969"/>
      <c r="CL650" s="1969"/>
      <c r="CM650" s="1969">
        <f t="shared" si="35"/>
        <v>0</v>
      </c>
      <c r="CN650" s="1969"/>
      <c r="CO650" s="1969"/>
      <c r="CP650" s="1969"/>
      <c r="CQ650" s="1969"/>
      <c r="CR650" s="265"/>
      <c r="CS650" s="1970">
        <f t="shared" si="36"/>
        <v>0</v>
      </c>
      <c r="CT650" s="1971"/>
      <c r="CU650" s="1971"/>
      <c r="CV650" s="1971"/>
      <c r="CW650" s="1972"/>
      <c r="CX650" s="1970">
        <f t="shared" si="37"/>
        <v>0</v>
      </c>
      <c r="CY650" s="1971"/>
      <c r="CZ650" s="1971"/>
      <c r="DA650" s="1971"/>
      <c r="DB650" s="1972"/>
      <c r="DC650" s="1970">
        <f t="shared" si="38"/>
        <v>0</v>
      </c>
      <c r="DD650" s="1971"/>
      <c r="DE650" s="1971"/>
      <c r="DF650" s="1971"/>
      <c r="DG650" s="1972"/>
      <c r="DH650" s="1970">
        <f t="shared" si="39"/>
        <v>0</v>
      </c>
      <c r="DI650" s="1971"/>
      <c r="DJ650" s="1971"/>
      <c r="DK650" s="1971"/>
      <c r="DL650" s="1972"/>
      <c r="DM650" s="1970">
        <f t="shared" si="40"/>
        <v>0</v>
      </c>
      <c r="DN650" s="1971"/>
      <c r="DO650" s="1971"/>
      <c r="DP650" s="1971"/>
      <c r="DQ650" s="1972"/>
      <c r="DR650" s="1970">
        <f t="shared" si="41"/>
        <v>0</v>
      </c>
      <c r="DS650" s="1971"/>
      <c r="DT650" s="1971"/>
      <c r="DU650" s="1971"/>
      <c r="DV650" s="1972"/>
      <c r="DX650" s="2519" t="e">
        <f t="shared" si="22"/>
        <v>#VALUE!</v>
      </c>
      <c r="DY650" s="2519"/>
      <c r="DZ650" s="2519"/>
      <c r="EA650" s="2519"/>
      <c r="EB650" s="2519"/>
      <c r="EC650" s="2519" t="e">
        <f t="shared" si="23"/>
        <v>#VALUE!</v>
      </c>
      <c r="ED650" s="2519"/>
      <c r="EE650" s="2519"/>
      <c r="EF650" s="2519"/>
      <c r="EG650" s="2519"/>
      <c r="EH650" s="2519" t="e">
        <f t="shared" si="24"/>
        <v>#VALUE!</v>
      </c>
      <c r="EI650" s="2519"/>
      <c r="EJ650" s="2519"/>
      <c r="EK650" s="2519"/>
      <c r="EL650" s="2519"/>
      <c r="EM650" s="2519" t="e">
        <f t="shared" si="25"/>
        <v>#VALUE!</v>
      </c>
      <c r="EN650" s="2519"/>
      <c r="EO650" s="2519"/>
      <c r="EP650" s="2519"/>
      <c r="EQ650" s="2519"/>
      <c r="ER650" s="2519" t="e">
        <f t="shared" si="26"/>
        <v>#VALUE!</v>
      </c>
      <c r="ES650" s="2519"/>
      <c r="ET650" s="2519"/>
      <c r="EU650" s="2519"/>
      <c r="EV650" s="2519"/>
      <c r="EW650" s="2519" t="e">
        <f t="shared" si="27"/>
        <v>#VALUE!</v>
      </c>
      <c r="EX650" s="2519"/>
      <c r="EY650" s="2519"/>
      <c r="EZ650" s="2519"/>
      <c r="FA650" s="2519"/>
    </row>
    <row r="651" spans="1:157" ht="12.75" customHeight="1">
      <c r="B651" s="2213" t="s">
        <v>274</v>
      </c>
      <c r="C651" s="2145"/>
      <c r="D651" s="2145"/>
      <c r="E651" s="2145"/>
      <c r="F651" s="2145"/>
      <c r="G651" s="2145"/>
      <c r="H651" s="2145"/>
      <c r="I651" s="2145"/>
      <c r="J651" s="2145"/>
      <c r="K651" s="2145"/>
      <c r="L651" s="2145"/>
      <c r="M651" s="2145"/>
      <c r="N651" s="2145"/>
      <c r="O651" s="2145"/>
      <c r="P651" s="2145"/>
      <c r="Q651" s="2145"/>
      <c r="R651" s="2145"/>
      <c r="S651" s="2145"/>
      <c r="T651" s="2145"/>
      <c r="U651" s="2145"/>
      <c r="V651" s="2145"/>
      <c r="W651" s="2145"/>
      <c r="X651" s="2145"/>
      <c r="Y651" s="2145"/>
      <c r="Z651" s="2145"/>
      <c r="AA651" s="2145"/>
      <c r="AB651" s="2145"/>
      <c r="AC651" s="2145"/>
      <c r="AD651" s="2145"/>
      <c r="AE651" s="2145"/>
      <c r="AF651" s="2145"/>
      <c r="AG651" s="2145"/>
      <c r="AH651" s="2145"/>
      <c r="AI651" s="2145"/>
      <c r="AJ651" s="2145"/>
      <c r="AK651" s="2145"/>
      <c r="AL651" s="2145"/>
      <c r="AM651" s="2145"/>
      <c r="AN651" s="2214"/>
      <c r="AO651" s="2096">
        <f>AO649+AO650</f>
        <v>81178423</v>
      </c>
      <c r="AP651" s="2097"/>
      <c r="AQ651" s="2097"/>
      <c r="AR651" s="2097"/>
      <c r="AS651" s="2098"/>
      <c r="AZ651" s="61"/>
      <c r="BA651" s="61"/>
      <c r="BB651" s="61"/>
      <c r="BC651" s="61"/>
      <c r="BD651" s="61"/>
      <c r="BE651" s="61"/>
      <c r="BF651" s="61"/>
      <c r="BG651" s="61"/>
      <c r="BH651" s="61"/>
      <c r="BI651" s="61"/>
      <c r="BJ651" s="61"/>
      <c r="BK651" s="61"/>
      <c r="BL651" s="61"/>
      <c r="BM651" s="61"/>
      <c r="BN651" s="1970">
        <f t="shared" si="30"/>
        <v>0</v>
      </c>
      <c r="BO651" s="1971"/>
      <c r="BP651" s="1971"/>
      <c r="BQ651" s="1971"/>
      <c r="BR651" s="1972"/>
      <c r="BS651" s="1969">
        <f t="shared" si="31"/>
        <v>0</v>
      </c>
      <c r="BT651" s="1969"/>
      <c r="BU651" s="1969"/>
      <c r="BV651" s="1969"/>
      <c r="BW651" s="1969"/>
      <c r="BX651" s="1969">
        <f t="shared" si="32"/>
        <v>0</v>
      </c>
      <c r="BY651" s="1969"/>
      <c r="BZ651" s="1969"/>
      <c r="CA651" s="1969"/>
      <c r="CB651" s="1969"/>
      <c r="CC651" s="1969">
        <f t="shared" si="33"/>
        <v>0</v>
      </c>
      <c r="CD651" s="1969"/>
      <c r="CE651" s="1969"/>
      <c r="CF651" s="1969"/>
      <c r="CG651" s="1969"/>
      <c r="CH651" s="1969">
        <f t="shared" si="34"/>
        <v>0</v>
      </c>
      <c r="CI651" s="1969"/>
      <c r="CJ651" s="1969"/>
      <c r="CK651" s="1969"/>
      <c r="CL651" s="1969"/>
      <c r="CM651" s="1969">
        <f t="shared" si="35"/>
        <v>0</v>
      </c>
      <c r="CN651" s="1969"/>
      <c r="CO651" s="1969"/>
      <c r="CP651" s="1969"/>
      <c r="CQ651" s="1969"/>
      <c r="CR651" s="265"/>
      <c r="CS651" s="1970">
        <f t="shared" si="36"/>
        <v>0</v>
      </c>
      <c r="CT651" s="1971"/>
      <c r="CU651" s="1971"/>
      <c r="CV651" s="1971"/>
      <c r="CW651" s="1972"/>
      <c r="CX651" s="1970">
        <f t="shared" si="37"/>
        <v>0</v>
      </c>
      <c r="CY651" s="1971"/>
      <c r="CZ651" s="1971"/>
      <c r="DA651" s="1971"/>
      <c r="DB651" s="1972"/>
      <c r="DC651" s="1970">
        <f t="shared" si="38"/>
        <v>0</v>
      </c>
      <c r="DD651" s="1971"/>
      <c r="DE651" s="1971"/>
      <c r="DF651" s="1971"/>
      <c r="DG651" s="1972"/>
      <c r="DH651" s="1970">
        <f t="shared" si="39"/>
        <v>0</v>
      </c>
      <c r="DI651" s="1971"/>
      <c r="DJ651" s="1971"/>
      <c r="DK651" s="1971"/>
      <c r="DL651" s="1972"/>
      <c r="DM651" s="1970">
        <f t="shared" si="40"/>
        <v>0</v>
      </c>
      <c r="DN651" s="1971"/>
      <c r="DO651" s="1971"/>
      <c r="DP651" s="1971"/>
      <c r="DQ651" s="1972"/>
      <c r="DR651" s="1970">
        <f t="shared" si="41"/>
        <v>0</v>
      </c>
      <c r="DS651" s="1971"/>
      <c r="DT651" s="1971"/>
      <c r="DU651" s="1971"/>
      <c r="DV651" s="1972"/>
      <c r="DX651" s="2519" t="e">
        <f t="shared" si="22"/>
        <v>#VALUE!</v>
      </c>
      <c r="DY651" s="2519"/>
      <c r="DZ651" s="2519"/>
      <c r="EA651" s="2519"/>
      <c r="EB651" s="2519"/>
      <c r="EC651" s="2519" t="e">
        <f t="shared" si="23"/>
        <v>#VALUE!</v>
      </c>
      <c r="ED651" s="2519"/>
      <c r="EE651" s="2519"/>
      <c r="EF651" s="2519"/>
      <c r="EG651" s="2519"/>
      <c r="EH651" s="2519" t="e">
        <f t="shared" si="24"/>
        <v>#VALUE!</v>
      </c>
      <c r="EI651" s="2519"/>
      <c r="EJ651" s="2519"/>
      <c r="EK651" s="2519"/>
      <c r="EL651" s="2519"/>
      <c r="EM651" s="2519" t="e">
        <f t="shared" si="25"/>
        <v>#VALUE!</v>
      </c>
      <c r="EN651" s="2519"/>
      <c r="EO651" s="2519"/>
      <c r="EP651" s="2519"/>
      <c r="EQ651" s="2519"/>
      <c r="ER651" s="2519" t="e">
        <f t="shared" si="26"/>
        <v>#VALUE!</v>
      </c>
      <c r="ES651" s="2519"/>
      <c r="ET651" s="2519"/>
      <c r="EU651" s="2519"/>
      <c r="EV651" s="2519"/>
      <c r="EW651" s="2519" t="e">
        <f t="shared" si="27"/>
        <v>#VALUE!</v>
      </c>
      <c r="EX651" s="2519"/>
      <c r="EY651" s="2519"/>
      <c r="EZ651" s="2519"/>
      <c r="FA651" s="2519"/>
    </row>
    <row r="652" spans="1:157" ht="12.75">
      <c r="A652" s="25"/>
      <c r="B652" s="918"/>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70">
        <f t="shared" si="30"/>
        <v>0</v>
      </c>
      <c r="BO652" s="1971"/>
      <c r="BP652" s="1971"/>
      <c r="BQ652" s="1971"/>
      <c r="BR652" s="1972"/>
      <c r="BS652" s="1969">
        <f t="shared" si="31"/>
        <v>0</v>
      </c>
      <c r="BT652" s="1969"/>
      <c r="BU652" s="1969"/>
      <c r="BV652" s="1969"/>
      <c r="BW652" s="1969"/>
      <c r="BX652" s="1969">
        <f t="shared" si="32"/>
        <v>0</v>
      </c>
      <c r="BY652" s="1969"/>
      <c r="BZ652" s="1969"/>
      <c r="CA652" s="1969"/>
      <c r="CB652" s="1969"/>
      <c r="CC652" s="1969">
        <f t="shared" si="33"/>
        <v>0</v>
      </c>
      <c r="CD652" s="1969"/>
      <c r="CE652" s="1969"/>
      <c r="CF652" s="1969"/>
      <c r="CG652" s="1969"/>
      <c r="CH652" s="1969">
        <f t="shared" si="34"/>
        <v>0</v>
      </c>
      <c r="CI652" s="1969"/>
      <c r="CJ652" s="1969"/>
      <c r="CK652" s="1969"/>
      <c r="CL652" s="1969"/>
      <c r="CM652" s="1969">
        <f t="shared" si="35"/>
        <v>0</v>
      </c>
      <c r="CN652" s="1969"/>
      <c r="CO652" s="1969"/>
      <c r="CP652" s="1969"/>
      <c r="CQ652" s="1969"/>
      <c r="CR652" s="265"/>
      <c r="CS652" s="1970">
        <f t="shared" si="36"/>
        <v>0</v>
      </c>
      <c r="CT652" s="1971"/>
      <c r="CU652" s="1971"/>
      <c r="CV652" s="1971"/>
      <c r="CW652" s="1972"/>
      <c r="CX652" s="1970">
        <f t="shared" si="37"/>
        <v>0</v>
      </c>
      <c r="CY652" s="1971"/>
      <c r="CZ652" s="1971"/>
      <c r="DA652" s="1971"/>
      <c r="DB652" s="1972"/>
      <c r="DC652" s="1970">
        <f t="shared" si="38"/>
        <v>0</v>
      </c>
      <c r="DD652" s="1971"/>
      <c r="DE652" s="1971"/>
      <c r="DF652" s="1971"/>
      <c r="DG652" s="1972"/>
      <c r="DH652" s="1970">
        <f t="shared" si="39"/>
        <v>0</v>
      </c>
      <c r="DI652" s="1971"/>
      <c r="DJ652" s="1971"/>
      <c r="DK652" s="1971"/>
      <c r="DL652" s="1972"/>
      <c r="DM652" s="1970">
        <f t="shared" si="40"/>
        <v>0</v>
      </c>
      <c r="DN652" s="1971"/>
      <c r="DO652" s="1971"/>
      <c r="DP652" s="1971"/>
      <c r="DQ652" s="1972"/>
      <c r="DR652" s="1970">
        <f t="shared" si="41"/>
        <v>0</v>
      </c>
      <c r="DS652" s="1971"/>
      <c r="DT652" s="1971"/>
      <c r="DU652" s="1971"/>
      <c r="DV652" s="1972"/>
      <c r="DX652" s="2519" t="e">
        <f t="shared" si="22"/>
        <v>#VALUE!</v>
      </c>
      <c r="DY652" s="2519"/>
      <c r="DZ652" s="2519"/>
      <c r="EA652" s="2519"/>
      <c r="EB652" s="2519"/>
      <c r="EC652" s="2519" t="e">
        <f t="shared" si="23"/>
        <v>#VALUE!</v>
      </c>
      <c r="ED652" s="2519"/>
      <c r="EE652" s="2519"/>
      <c r="EF652" s="2519"/>
      <c r="EG652" s="2519"/>
      <c r="EH652" s="2519" t="e">
        <f t="shared" si="24"/>
        <v>#VALUE!</v>
      </c>
      <c r="EI652" s="2519"/>
      <c r="EJ652" s="2519"/>
      <c r="EK652" s="2519"/>
      <c r="EL652" s="2519"/>
      <c r="EM652" s="2519" t="e">
        <f t="shared" si="25"/>
        <v>#VALUE!</v>
      </c>
      <c r="EN652" s="2519"/>
      <c r="EO652" s="2519"/>
      <c r="EP652" s="2519"/>
      <c r="EQ652" s="2519"/>
      <c r="ER652" s="2519" t="e">
        <f t="shared" si="26"/>
        <v>#VALUE!</v>
      </c>
      <c r="ES652" s="2519"/>
      <c r="ET652" s="2519"/>
      <c r="EU652" s="2519"/>
      <c r="EV652" s="2519"/>
      <c r="EW652" s="2519" t="e">
        <f t="shared" si="27"/>
        <v>#VALUE!</v>
      </c>
      <c r="EX652" s="2519"/>
      <c r="EY652" s="2519"/>
      <c r="EZ652" s="2519"/>
      <c r="FA652" s="2519"/>
    </row>
    <row r="653" spans="1:157" ht="12.75">
      <c r="A653" s="87" t="s">
        <v>117</v>
      </c>
      <c r="B653" s="12" t="s">
        <v>496</v>
      </c>
      <c r="G653" s="1997" t="str">
        <f>C637</f>
        <v>Union Bank Permanent Loan</v>
      </c>
      <c r="H653" s="1997"/>
      <c r="I653" s="1997"/>
      <c r="J653" s="1997"/>
      <c r="K653" s="1997"/>
      <c r="L653" s="1997"/>
      <c r="M653" s="1997"/>
      <c r="N653" s="1997"/>
      <c r="O653" s="1997"/>
      <c r="P653" s="1997"/>
      <c r="Q653" s="1997"/>
      <c r="R653" s="1997"/>
      <c r="S653" s="14"/>
      <c r="T653" s="87" t="s">
        <v>118</v>
      </c>
      <c r="U653" s="12" t="s">
        <v>496</v>
      </c>
      <c r="Z653" s="1997" t="str">
        <f>C638</f>
        <v>Richmond Housing Authority - Seller Carryback</v>
      </c>
      <c r="AA653" s="1997"/>
      <c r="AB653" s="1997"/>
      <c r="AC653" s="1997"/>
      <c r="AD653" s="1997"/>
      <c r="AE653" s="1997"/>
      <c r="AF653" s="1997"/>
      <c r="AG653" s="1997"/>
      <c r="AH653" s="1997"/>
      <c r="AI653" s="1997"/>
      <c r="AJ653" s="1997"/>
      <c r="AK653" s="1997"/>
      <c r="AZ653" s="61"/>
      <c r="BA653" s="61"/>
      <c r="BB653" s="61"/>
      <c r="BC653" s="61"/>
      <c r="BD653" s="61"/>
      <c r="BE653" s="61"/>
      <c r="BF653" s="61"/>
      <c r="BG653" s="61"/>
      <c r="BH653" s="61"/>
      <c r="BI653" s="61"/>
      <c r="BJ653" s="61"/>
      <c r="BK653" s="61"/>
      <c r="BL653" s="61"/>
      <c r="BM653" s="61"/>
      <c r="BN653" s="1970">
        <f t="shared" si="30"/>
        <v>0</v>
      </c>
      <c r="BO653" s="1971"/>
      <c r="BP653" s="1971"/>
      <c r="BQ653" s="1971"/>
      <c r="BR653" s="1972"/>
      <c r="BS653" s="1969">
        <f t="shared" si="31"/>
        <v>0</v>
      </c>
      <c r="BT653" s="1969"/>
      <c r="BU653" s="1969"/>
      <c r="BV653" s="1969"/>
      <c r="BW653" s="1969"/>
      <c r="BX653" s="1969">
        <f t="shared" si="32"/>
        <v>0</v>
      </c>
      <c r="BY653" s="1969"/>
      <c r="BZ653" s="1969"/>
      <c r="CA653" s="1969"/>
      <c r="CB653" s="1969"/>
      <c r="CC653" s="1969">
        <f t="shared" si="33"/>
        <v>0</v>
      </c>
      <c r="CD653" s="1969"/>
      <c r="CE653" s="1969"/>
      <c r="CF653" s="1969"/>
      <c r="CG653" s="1969"/>
      <c r="CH653" s="1969">
        <f t="shared" si="34"/>
        <v>0</v>
      </c>
      <c r="CI653" s="1969"/>
      <c r="CJ653" s="1969"/>
      <c r="CK653" s="1969"/>
      <c r="CL653" s="1969"/>
      <c r="CM653" s="1969">
        <f t="shared" si="35"/>
        <v>0</v>
      </c>
      <c r="CN653" s="1969"/>
      <c r="CO653" s="1969"/>
      <c r="CP653" s="1969"/>
      <c r="CQ653" s="1969"/>
      <c r="CR653" s="265"/>
      <c r="CS653" s="1970">
        <f t="shared" si="36"/>
        <v>0</v>
      </c>
      <c r="CT653" s="1971"/>
      <c r="CU653" s="1971"/>
      <c r="CV653" s="1971"/>
      <c r="CW653" s="1972"/>
      <c r="CX653" s="1970">
        <f t="shared" si="37"/>
        <v>0</v>
      </c>
      <c r="CY653" s="1971"/>
      <c r="CZ653" s="1971"/>
      <c r="DA653" s="1971"/>
      <c r="DB653" s="1972"/>
      <c r="DC653" s="1970">
        <f t="shared" si="38"/>
        <v>0</v>
      </c>
      <c r="DD653" s="1971"/>
      <c r="DE653" s="1971"/>
      <c r="DF653" s="1971"/>
      <c r="DG653" s="1972"/>
      <c r="DH653" s="1970">
        <f t="shared" si="39"/>
        <v>0</v>
      </c>
      <c r="DI653" s="1971"/>
      <c r="DJ653" s="1971"/>
      <c r="DK653" s="1971"/>
      <c r="DL653" s="1972"/>
      <c r="DM653" s="1970">
        <f t="shared" si="40"/>
        <v>0</v>
      </c>
      <c r="DN653" s="1971"/>
      <c r="DO653" s="1971"/>
      <c r="DP653" s="1971"/>
      <c r="DQ653" s="1972"/>
      <c r="DR653" s="1970">
        <f t="shared" si="41"/>
        <v>0</v>
      </c>
      <c r="DS653" s="1971"/>
      <c r="DT653" s="1971"/>
      <c r="DU653" s="1971"/>
      <c r="DV653" s="1972"/>
      <c r="DX653" s="2519" t="e">
        <f t="shared" si="22"/>
        <v>#VALUE!</v>
      </c>
      <c r="DY653" s="2519"/>
      <c r="DZ653" s="2519"/>
      <c r="EA653" s="2519"/>
      <c r="EB653" s="2519"/>
      <c r="EC653" s="2519" t="e">
        <f t="shared" si="23"/>
        <v>#VALUE!</v>
      </c>
      <c r="ED653" s="2519"/>
      <c r="EE653" s="2519"/>
      <c r="EF653" s="2519"/>
      <c r="EG653" s="2519"/>
      <c r="EH653" s="2519" t="e">
        <f t="shared" si="24"/>
        <v>#VALUE!</v>
      </c>
      <c r="EI653" s="2519"/>
      <c r="EJ653" s="2519"/>
      <c r="EK653" s="2519"/>
      <c r="EL653" s="2519"/>
      <c r="EM653" s="2519" t="e">
        <f t="shared" si="25"/>
        <v>#VALUE!</v>
      </c>
      <c r="EN653" s="2519"/>
      <c r="EO653" s="2519"/>
      <c r="EP653" s="2519"/>
      <c r="EQ653" s="2519"/>
      <c r="ER653" s="2519" t="e">
        <f t="shared" si="26"/>
        <v>#VALUE!</v>
      </c>
      <c r="ES653" s="2519"/>
      <c r="ET653" s="2519"/>
      <c r="EU653" s="2519"/>
      <c r="EV653" s="2519"/>
      <c r="EW653" s="2519" t="e">
        <f t="shared" si="27"/>
        <v>#VALUE!</v>
      </c>
      <c r="EX653" s="2519"/>
      <c r="EY653" s="2519"/>
      <c r="EZ653" s="2519"/>
      <c r="FA653" s="2519"/>
    </row>
    <row r="654" spans="1:157" ht="12.75">
      <c r="A654" s="35"/>
      <c r="B654" s="12" t="s">
        <v>90</v>
      </c>
      <c r="G654" s="1996" t="s">
        <v>2644</v>
      </c>
      <c r="H654" s="1996"/>
      <c r="I654" s="1996"/>
      <c r="J654" s="1996"/>
      <c r="K654" s="1996"/>
      <c r="L654" s="1996"/>
      <c r="M654" s="1996"/>
      <c r="N654" s="1996"/>
      <c r="O654" s="1996"/>
      <c r="P654" s="1996"/>
      <c r="Q654" s="1996"/>
      <c r="R654" s="1996"/>
      <c r="S654" s="14"/>
      <c r="T654" s="35"/>
      <c r="U654" s="12" t="s">
        <v>90</v>
      </c>
      <c r="Z654" s="1996" t="s">
        <v>2651</v>
      </c>
      <c r="AA654" s="1996"/>
      <c r="AB654" s="1996"/>
      <c r="AC654" s="1996"/>
      <c r="AD654" s="1996"/>
      <c r="AE654" s="1996"/>
      <c r="AF654" s="1996"/>
      <c r="AG654" s="1996"/>
      <c r="AH654" s="1996"/>
      <c r="AI654" s="1996"/>
      <c r="AJ654" s="1996"/>
      <c r="AK654" s="1996"/>
      <c r="AZ654" s="61"/>
      <c r="BA654" s="61"/>
      <c r="BB654" s="61"/>
      <c r="BC654" s="61"/>
      <c r="BD654" s="61"/>
      <c r="BE654" s="61"/>
      <c r="BF654" s="61"/>
      <c r="BG654" s="61"/>
      <c r="BH654" s="61"/>
      <c r="BI654" s="61"/>
      <c r="BJ654" s="61"/>
      <c r="BK654" s="61"/>
      <c r="BL654" s="61"/>
      <c r="BM654" s="61"/>
      <c r="BN654" s="1970">
        <f t="shared" si="30"/>
        <v>0</v>
      </c>
      <c r="BO654" s="1971"/>
      <c r="BP654" s="1971"/>
      <c r="BQ654" s="1971"/>
      <c r="BR654" s="1972"/>
      <c r="BS654" s="1969">
        <f t="shared" si="31"/>
        <v>0</v>
      </c>
      <c r="BT654" s="1969"/>
      <c r="BU654" s="1969"/>
      <c r="BV654" s="1969"/>
      <c r="BW654" s="1969"/>
      <c r="BX654" s="1969">
        <f t="shared" si="32"/>
        <v>0</v>
      </c>
      <c r="BY654" s="1969"/>
      <c r="BZ654" s="1969"/>
      <c r="CA654" s="1969"/>
      <c r="CB654" s="1969"/>
      <c r="CC654" s="1969">
        <f t="shared" si="33"/>
        <v>0</v>
      </c>
      <c r="CD654" s="1969"/>
      <c r="CE654" s="1969"/>
      <c r="CF654" s="1969"/>
      <c r="CG654" s="1969"/>
      <c r="CH654" s="1969">
        <f t="shared" si="34"/>
        <v>0</v>
      </c>
      <c r="CI654" s="1969"/>
      <c r="CJ654" s="1969"/>
      <c r="CK654" s="1969"/>
      <c r="CL654" s="1969"/>
      <c r="CM654" s="1969">
        <f t="shared" si="35"/>
        <v>0</v>
      </c>
      <c r="CN654" s="1969"/>
      <c r="CO654" s="1969"/>
      <c r="CP654" s="1969"/>
      <c r="CQ654" s="1969"/>
      <c r="CR654" s="265"/>
      <c r="CS654" s="1970">
        <f t="shared" si="36"/>
        <v>0</v>
      </c>
      <c r="CT654" s="1971"/>
      <c r="CU654" s="1971"/>
      <c r="CV654" s="1971"/>
      <c r="CW654" s="1972"/>
      <c r="CX654" s="1970">
        <f t="shared" si="37"/>
        <v>0</v>
      </c>
      <c r="CY654" s="1971"/>
      <c r="CZ654" s="1971"/>
      <c r="DA654" s="1971"/>
      <c r="DB654" s="1972"/>
      <c r="DC654" s="1970">
        <f t="shared" si="38"/>
        <v>0</v>
      </c>
      <c r="DD654" s="1971"/>
      <c r="DE654" s="1971"/>
      <c r="DF654" s="1971"/>
      <c r="DG654" s="1972"/>
      <c r="DH654" s="1970">
        <f t="shared" si="39"/>
        <v>0</v>
      </c>
      <c r="DI654" s="1971"/>
      <c r="DJ654" s="1971"/>
      <c r="DK654" s="1971"/>
      <c r="DL654" s="1972"/>
      <c r="DM654" s="1970">
        <f t="shared" si="40"/>
        <v>0</v>
      </c>
      <c r="DN654" s="1971"/>
      <c r="DO654" s="1971"/>
      <c r="DP654" s="1971"/>
      <c r="DQ654" s="1972"/>
      <c r="DR654" s="1970">
        <f t="shared" si="41"/>
        <v>0</v>
      </c>
      <c r="DS654" s="1971"/>
      <c r="DT654" s="1971"/>
      <c r="DU654" s="1971"/>
      <c r="DV654" s="1972"/>
      <c r="DX654" s="2519" t="e">
        <f t="shared" si="22"/>
        <v>#VALUE!</v>
      </c>
      <c r="DY654" s="2519"/>
      <c r="DZ654" s="2519"/>
      <c r="EA654" s="2519"/>
      <c r="EB654" s="2519"/>
      <c r="EC654" s="2519" t="e">
        <f t="shared" si="23"/>
        <v>#VALUE!</v>
      </c>
      <c r="ED654" s="2519"/>
      <c r="EE654" s="2519"/>
      <c r="EF654" s="2519"/>
      <c r="EG654" s="2519"/>
      <c r="EH654" s="2519" t="e">
        <f t="shared" si="24"/>
        <v>#VALUE!</v>
      </c>
      <c r="EI654" s="2519"/>
      <c r="EJ654" s="2519"/>
      <c r="EK654" s="2519"/>
      <c r="EL654" s="2519"/>
      <c r="EM654" s="2519" t="e">
        <f t="shared" si="25"/>
        <v>#VALUE!</v>
      </c>
      <c r="EN654" s="2519"/>
      <c r="EO654" s="2519"/>
      <c r="EP654" s="2519"/>
      <c r="EQ654" s="2519"/>
      <c r="ER654" s="2519" t="e">
        <f t="shared" si="26"/>
        <v>#VALUE!</v>
      </c>
      <c r="ES654" s="2519"/>
      <c r="ET654" s="2519"/>
      <c r="EU654" s="2519"/>
      <c r="EV654" s="2519"/>
      <c r="EW654" s="2519" t="e">
        <f t="shared" si="27"/>
        <v>#VALUE!</v>
      </c>
      <c r="EX654" s="2519"/>
      <c r="EY654" s="2519"/>
      <c r="EZ654" s="2519"/>
      <c r="FA654" s="2519"/>
    </row>
    <row r="655" spans="1:157" ht="12.75">
      <c r="A655" s="35"/>
      <c r="B655" s="12" t="s">
        <v>615</v>
      </c>
      <c r="G655" s="1996" t="s">
        <v>2645</v>
      </c>
      <c r="H655" s="1996"/>
      <c r="I655" s="1996"/>
      <c r="J655" s="1996"/>
      <c r="K655" s="1996"/>
      <c r="L655" s="1996"/>
      <c r="M655" s="1996"/>
      <c r="N655" s="1996"/>
      <c r="O655" s="1996"/>
      <c r="P655" s="1996"/>
      <c r="Q655" s="1996"/>
      <c r="R655" s="1996"/>
      <c r="S655" s="88"/>
      <c r="T655" s="35"/>
      <c r="U655" s="12" t="s">
        <v>615</v>
      </c>
      <c r="Z655" s="1998" t="s">
        <v>2650</v>
      </c>
      <c r="AA655" s="1998"/>
      <c r="AB655" s="1998"/>
      <c r="AC655" s="1998"/>
      <c r="AD655" s="1998"/>
      <c r="AE655" s="1998"/>
      <c r="AF655" s="1998"/>
      <c r="AG655" s="1998"/>
      <c r="AH655" s="1998"/>
      <c r="AI655" s="1998"/>
      <c r="AJ655" s="1998"/>
      <c r="AK655" s="1998"/>
      <c r="AZ655" s="61"/>
      <c r="BA655" s="61"/>
      <c r="BB655" s="61"/>
      <c r="BC655" s="61"/>
      <c r="BD655" s="61"/>
      <c r="BE655" s="61"/>
      <c r="BF655" s="61"/>
      <c r="BG655" s="61"/>
      <c r="BH655" s="61"/>
      <c r="BI655" s="61"/>
      <c r="BJ655" s="61"/>
      <c r="BK655" s="61"/>
      <c r="BL655" s="61"/>
      <c r="BM655" s="61"/>
      <c r="BN655" s="1970">
        <f t="shared" si="30"/>
        <v>0</v>
      </c>
      <c r="BO655" s="1971"/>
      <c r="BP655" s="1971"/>
      <c r="BQ655" s="1971"/>
      <c r="BR655" s="1972"/>
      <c r="BS655" s="1969">
        <f t="shared" si="31"/>
        <v>0</v>
      </c>
      <c r="BT655" s="1969"/>
      <c r="BU655" s="1969"/>
      <c r="BV655" s="1969"/>
      <c r="BW655" s="1969"/>
      <c r="BX655" s="1969">
        <f t="shared" si="32"/>
        <v>0</v>
      </c>
      <c r="BY655" s="1969"/>
      <c r="BZ655" s="1969"/>
      <c r="CA655" s="1969"/>
      <c r="CB655" s="1969"/>
      <c r="CC655" s="1969">
        <f t="shared" si="33"/>
        <v>0</v>
      </c>
      <c r="CD655" s="1969"/>
      <c r="CE655" s="1969"/>
      <c r="CF655" s="1969"/>
      <c r="CG655" s="1969"/>
      <c r="CH655" s="1969">
        <f t="shared" si="34"/>
        <v>0</v>
      </c>
      <c r="CI655" s="1969"/>
      <c r="CJ655" s="1969"/>
      <c r="CK655" s="1969"/>
      <c r="CL655" s="1969"/>
      <c r="CM655" s="1969">
        <f t="shared" si="35"/>
        <v>0</v>
      </c>
      <c r="CN655" s="1969"/>
      <c r="CO655" s="1969"/>
      <c r="CP655" s="1969"/>
      <c r="CQ655" s="1969"/>
      <c r="CR655" s="265"/>
      <c r="CS655" s="1970">
        <f t="shared" si="36"/>
        <v>0</v>
      </c>
      <c r="CT655" s="1971"/>
      <c r="CU655" s="1971"/>
      <c r="CV655" s="1971"/>
      <c r="CW655" s="1972"/>
      <c r="CX655" s="1970">
        <f t="shared" si="37"/>
        <v>0</v>
      </c>
      <c r="CY655" s="1971"/>
      <c r="CZ655" s="1971"/>
      <c r="DA655" s="1971"/>
      <c r="DB655" s="1972"/>
      <c r="DC655" s="1970">
        <f t="shared" si="38"/>
        <v>0</v>
      </c>
      <c r="DD655" s="1971"/>
      <c r="DE655" s="1971"/>
      <c r="DF655" s="1971"/>
      <c r="DG655" s="1972"/>
      <c r="DH655" s="1970">
        <f t="shared" si="39"/>
        <v>0</v>
      </c>
      <c r="DI655" s="1971"/>
      <c r="DJ655" s="1971"/>
      <c r="DK655" s="1971"/>
      <c r="DL655" s="1972"/>
      <c r="DM655" s="1970">
        <f t="shared" si="40"/>
        <v>0</v>
      </c>
      <c r="DN655" s="1971"/>
      <c r="DO655" s="1971"/>
      <c r="DP655" s="1971"/>
      <c r="DQ655" s="1972"/>
      <c r="DR655" s="1970">
        <f t="shared" si="41"/>
        <v>0</v>
      </c>
      <c r="DS655" s="1971"/>
      <c r="DT655" s="1971"/>
      <c r="DU655" s="1971"/>
      <c r="DV655" s="1972"/>
      <c r="DX655" s="2519" t="e">
        <f t="shared" si="22"/>
        <v>#VALUE!</v>
      </c>
      <c r="DY655" s="2519"/>
      <c r="DZ655" s="2519"/>
      <c r="EA655" s="2519"/>
      <c r="EB655" s="2519"/>
      <c r="EC655" s="2519" t="e">
        <f t="shared" si="23"/>
        <v>#VALUE!</v>
      </c>
      <c r="ED655" s="2519"/>
      <c r="EE655" s="2519"/>
      <c r="EF655" s="2519"/>
      <c r="EG655" s="2519"/>
      <c r="EH655" s="2519" t="e">
        <f t="shared" si="24"/>
        <v>#VALUE!</v>
      </c>
      <c r="EI655" s="2519"/>
      <c r="EJ655" s="2519"/>
      <c r="EK655" s="2519"/>
      <c r="EL655" s="2519"/>
      <c r="EM655" s="2519" t="e">
        <f t="shared" si="25"/>
        <v>#VALUE!</v>
      </c>
      <c r="EN655" s="2519"/>
      <c r="EO655" s="2519"/>
      <c r="EP655" s="2519"/>
      <c r="EQ655" s="2519"/>
      <c r="ER655" s="2519" t="e">
        <f t="shared" si="26"/>
        <v>#VALUE!</v>
      </c>
      <c r="ES655" s="2519"/>
      <c r="ET655" s="2519"/>
      <c r="EU655" s="2519"/>
      <c r="EV655" s="2519"/>
      <c r="EW655" s="2519" t="e">
        <f t="shared" si="27"/>
        <v>#VALUE!</v>
      </c>
      <c r="EX655" s="2519"/>
      <c r="EY655" s="2519"/>
      <c r="EZ655" s="2519"/>
      <c r="FA655" s="2519"/>
    </row>
    <row r="656" spans="1:157" ht="12.75">
      <c r="A656" s="35"/>
      <c r="B656" s="12" t="s">
        <v>17</v>
      </c>
      <c r="G656" s="1996" t="s">
        <v>2646</v>
      </c>
      <c r="H656" s="1996"/>
      <c r="I656" s="1996"/>
      <c r="J656" s="1996"/>
      <c r="K656" s="1996"/>
      <c r="L656" s="1996"/>
      <c r="M656" s="1996"/>
      <c r="N656" s="1996"/>
      <c r="O656" s="1996"/>
      <c r="P656" s="1996"/>
      <c r="Q656" s="1996"/>
      <c r="R656" s="1996"/>
      <c r="S656" s="14"/>
      <c r="T656" s="35"/>
      <c r="U656" s="12" t="s">
        <v>17</v>
      </c>
      <c r="Z656" s="1998" t="s">
        <v>2622</v>
      </c>
      <c r="AA656" s="1998"/>
      <c r="AB656" s="1998"/>
      <c r="AC656" s="1998"/>
      <c r="AD656" s="1998"/>
      <c r="AE656" s="1998"/>
      <c r="AF656" s="1998"/>
      <c r="AG656" s="1998"/>
      <c r="AH656" s="1998"/>
      <c r="AI656" s="1998"/>
      <c r="AJ656" s="1998"/>
      <c r="AK656" s="1998"/>
      <c r="AZ656" s="61"/>
      <c r="BA656" s="61"/>
      <c r="BB656" s="61"/>
      <c r="BC656" s="61"/>
      <c r="BD656" s="61"/>
      <c r="BE656" s="61"/>
      <c r="BF656" s="61"/>
      <c r="BG656" s="61"/>
      <c r="BH656" s="61"/>
      <c r="BI656" s="61"/>
      <c r="BJ656" s="61"/>
      <c r="BK656" s="61"/>
      <c r="BL656" s="61"/>
      <c r="BM656" s="61"/>
      <c r="BN656" s="1970">
        <f t="shared" si="30"/>
        <v>0</v>
      </c>
      <c r="BO656" s="1971"/>
      <c r="BP656" s="1971"/>
      <c r="BQ656" s="1971"/>
      <c r="BR656" s="1972"/>
      <c r="BS656" s="1969">
        <f t="shared" si="31"/>
        <v>0</v>
      </c>
      <c r="BT656" s="1969"/>
      <c r="BU656" s="1969"/>
      <c r="BV656" s="1969"/>
      <c r="BW656" s="1969"/>
      <c r="BX656" s="1969">
        <f t="shared" si="32"/>
        <v>0</v>
      </c>
      <c r="BY656" s="1969"/>
      <c r="BZ656" s="1969"/>
      <c r="CA656" s="1969"/>
      <c r="CB656" s="1969"/>
      <c r="CC656" s="1969">
        <f t="shared" si="33"/>
        <v>0</v>
      </c>
      <c r="CD656" s="1969"/>
      <c r="CE656" s="1969"/>
      <c r="CF656" s="1969"/>
      <c r="CG656" s="1969"/>
      <c r="CH656" s="1969">
        <f t="shared" si="34"/>
        <v>0</v>
      </c>
      <c r="CI656" s="1969"/>
      <c r="CJ656" s="1969"/>
      <c r="CK656" s="1969"/>
      <c r="CL656" s="1969"/>
      <c r="CM656" s="1969">
        <f t="shared" si="35"/>
        <v>0</v>
      </c>
      <c r="CN656" s="1969"/>
      <c r="CO656" s="1969"/>
      <c r="CP656" s="1969"/>
      <c r="CQ656" s="1969"/>
      <c r="CR656" s="265"/>
      <c r="CS656" s="1970">
        <f t="shared" si="36"/>
        <v>0</v>
      </c>
      <c r="CT656" s="1971"/>
      <c r="CU656" s="1971"/>
      <c r="CV656" s="1971"/>
      <c r="CW656" s="1972"/>
      <c r="CX656" s="1970">
        <f t="shared" si="37"/>
        <v>0</v>
      </c>
      <c r="CY656" s="1971"/>
      <c r="CZ656" s="1971"/>
      <c r="DA656" s="1971"/>
      <c r="DB656" s="1972"/>
      <c r="DC656" s="1970">
        <f t="shared" si="38"/>
        <v>0</v>
      </c>
      <c r="DD656" s="1971"/>
      <c r="DE656" s="1971"/>
      <c r="DF656" s="1971"/>
      <c r="DG656" s="1972"/>
      <c r="DH656" s="1970">
        <f t="shared" si="39"/>
        <v>0</v>
      </c>
      <c r="DI656" s="1971"/>
      <c r="DJ656" s="1971"/>
      <c r="DK656" s="1971"/>
      <c r="DL656" s="1972"/>
      <c r="DM656" s="1970">
        <f t="shared" si="40"/>
        <v>0</v>
      </c>
      <c r="DN656" s="1971"/>
      <c r="DO656" s="1971"/>
      <c r="DP656" s="1971"/>
      <c r="DQ656" s="1972"/>
      <c r="DR656" s="1970">
        <f t="shared" si="41"/>
        <v>0</v>
      </c>
      <c r="DS656" s="1971"/>
      <c r="DT656" s="1971"/>
      <c r="DU656" s="1971"/>
      <c r="DV656" s="1972"/>
      <c r="DX656" s="2519" t="e">
        <f t="shared" si="22"/>
        <v>#VALUE!</v>
      </c>
      <c r="DY656" s="2519"/>
      <c r="DZ656" s="2519"/>
      <c r="EA656" s="2519"/>
      <c r="EB656" s="2519"/>
      <c r="EC656" s="2519" t="e">
        <f t="shared" si="23"/>
        <v>#VALUE!</v>
      </c>
      <c r="ED656" s="2519"/>
      <c r="EE656" s="2519"/>
      <c r="EF656" s="2519"/>
      <c r="EG656" s="2519"/>
      <c r="EH656" s="2519" t="e">
        <f t="shared" si="24"/>
        <v>#VALUE!</v>
      </c>
      <c r="EI656" s="2519"/>
      <c r="EJ656" s="2519"/>
      <c r="EK656" s="2519"/>
      <c r="EL656" s="2519"/>
      <c r="EM656" s="2519" t="e">
        <f t="shared" si="25"/>
        <v>#VALUE!</v>
      </c>
      <c r="EN656" s="2519"/>
      <c r="EO656" s="2519"/>
      <c r="EP656" s="2519"/>
      <c r="EQ656" s="2519"/>
      <c r="ER656" s="2519" t="e">
        <f t="shared" si="26"/>
        <v>#VALUE!</v>
      </c>
      <c r="ES656" s="2519"/>
      <c r="ET656" s="2519"/>
      <c r="EU656" s="2519"/>
      <c r="EV656" s="2519"/>
      <c r="EW656" s="2519" t="e">
        <f t="shared" si="27"/>
        <v>#VALUE!</v>
      </c>
      <c r="EX656" s="2519"/>
      <c r="EY656" s="2519"/>
      <c r="EZ656" s="2519"/>
      <c r="FA656" s="2519"/>
    </row>
    <row r="657" spans="1:157" ht="12.75">
      <c r="A657" s="35"/>
      <c r="B657" s="12" t="s">
        <v>325</v>
      </c>
      <c r="G657" s="2061" t="s">
        <v>2647</v>
      </c>
      <c r="H657" s="2061"/>
      <c r="I657" s="2061"/>
      <c r="J657" s="2061"/>
      <c r="K657" s="2061"/>
      <c r="L657" s="2061"/>
      <c r="O657" s="137" t="s">
        <v>212</v>
      </c>
      <c r="P657" s="1987"/>
      <c r="Q657" s="1987"/>
      <c r="R657" s="1987"/>
      <c r="S657" s="16"/>
      <c r="T657" s="35"/>
      <c r="U657" s="12" t="s">
        <v>325</v>
      </c>
      <c r="Z657" s="2021">
        <v>5106211300</v>
      </c>
      <c r="AA657" s="2021"/>
      <c r="AB657" s="2021"/>
      <c r="AC657" s="2021"/>
      <c r="AD657" s="2021"/>
      <c r="AE657" s="2021"/>
      <c r="AH657" s="137" t="s">
        <v>212</v>
      </c>
      <c r="AI657" s="1987"/>
      <c r="AJ657" s="1987"/>
      <c r="AK657" s="1987"/>
      <c r="AZ657" s="61"/>
      <c r="BA657" s="61"/>
      <c r="BB657" s="61"/>
      <c r="BC657" s="61"/>
      <c r="BD657" s="61"/>
      <c r="BE657" s="61"/>
      <c r="BF657" s="61"/>
      <c r="BG657" s="61"/>
      <c r="BH657" s="61"/>
      <c r="BI657" s="61"/>
      <c r="BJ657" s="61"/>
      <c r="BK657" s="61"/>
      <c r="BL657" s="61"/>
      <c r="BM657" s="61"/>
      <c r="BN657" s="1970">
        <f t="shared" si="30"/>
        <v>0</v>
      </c>
      <c r="BO657" s="1971"/>
      <c r="BP657" s="1971"/>
      <c r="BQ657" s="1971"/>
      <c r="BR657" s="1972"/>
      <c r="BS657" s="1969">
        <f t="shared" si="31"/>
        <v>0</v>
      </c>
      <c r="BT657" s="1969"/>
      <c r="BU657" s="1969"/>
      <c r="BV657" s="1969"/>
      <c r="BW657" s="1969"/>
      <c r="BX657" s="1969">
        <f t="shared" si="32"/>
        <v>0</v>
      </c>
      <c r="BY657" s="1969"/>
      <c r="BZ657" s="1969"/>
      <c r="CA657" s="1969"/>
      <c r="CB657" s="1969"/>
      <c r="CC657" s="1969">
        <f t="shared" si="33"/>
        <v>0</v>
      </c>
      <c r="CD657" s="1969"/>
      <c r="CE657" s="1969"/>
      <c r="CF657" s="1969"/>
      <c r="CG657" s="1969"/>
      <c r="CH657" s="1969">
        <f t="shared" si="34"/>
        <v>0</v>
      </c>
      <c r="CI657" s="1969"/>
      <c r="CJ657" s="1969"/>
      <c r="CK657" s="1969"/>
      <c r="CL657" s="1969"/>
      <c r="CM657" s="1969">
        <f t="shared" si="35"/>
        <v>0</v>
      </c>
      <c r="CN657" s="1969"/>
      <c r="CO657" s="1969"/>
      <c r="CP657" s="1969"/>
      <c r="CQ657" s="1969"/>
      <c r="CR657" s="265"/>
      <c r="CS657" s="1970">
        <f t="shared" si="36"/>
        <v>0</v>
      </c>
      <c r="CT657" s="1971"/>
      <c r="CU657" s="1971"/>
      <c r="CV657" s="1971"/>
      <c r="CW657" s="1972"/>
      <c r="CX657" s="1970">
        <f t="shared" si="37"/>
        <v>0</v>
      </c>
      <c r="CY657" s="1971"/>
      <c r="CZ657" s="1971"/>
      <c r="DA657" s="1971"/>
      <c r="DB657" s="1972"/>
      <c r="DC657" s="1970">
        <f t="shared" si="38"/>
        <v>0</v>
      </c>
      <c r="DD657" s="1971"/>
      <c r="DE657" s="1971"/>
      <c r="DF657" s="1971"/>
      <c r="DG657" s="1972"/>
      <c r="DH657" s="1970">
        <f t="shared" si="39"/>
        <v>0</v>
      </c>
      <c r="DI657" s="1971"/>
      <c r="DJ657" s="1971"/>
      <c r="DK657" s="1971"/>
      <c r="DL657" s="1972"/>
      <c r="DM657" s="1970">
        <f t="shared" si="40"/>
        <v>0</v>
      </c>
      <c r="DN657" s="1971"/>
      <c r="DO657" s="1971"/>
      <c r="DP657" s="1971"/>
      <c r="DQ657" s="1972"/>
      <c r="DR657" s="1970">
        <f t="shared" si="41"/>
        <v>0</v>
      </c>
      <c r="DS657" s="1971"/>
      <c r="DT657" s="1971"/>
      <c r="DU657" s="1971"/>
      <c r="DV657" s="1972"/>
      <c r="DX657" s="2519" t="e">
        <f t="shared" si="22"/>
        <v>#VALUE!</v>
      </c>
      <c r="DY657" s="2519"/>
      <c r="DZ657" s="2519"/>
      <c r="EA657" s="2519"/>
      <c r="EB657" s="2519"/>
      <c r="EC657" s="2519" t="e">
        <f t="shared" si="23"/>
        <v>#VALUE!</v>
      </c>
      <c r="ED657" s="2519"/>
      <c r="EE657" s="2519"/>
      <c r="EF657" s="2519"/>
      <c r="EG657" s="2519"/>
      <c r="EH657" s="2519" t="e">
        <f t="shared" si="24"/>
        <v>#VALUE!</v>
      </c>
      <c r="EI657" s="2519"/>
      <c r="EJ657" s="2519"/>
      <c r="EK657" s="2519"/>
      <c r="EL657" s="2519"/>
      <c r="EM657" s="2519" t="e">
        <f t="shared" si="25"/>
        <v>#VALUE!</v>
      </c>
      <c r="EN657" s="2519"/>
      <c r="EO657" s="2519"/>
      <c r="EP657" s="2519"/>
      <c r="EQ657" s="2519"/>
      <c r="ER657" s="2519" t="e">
        <f t="shared" si="26"/>
        <v>#VALUE!</v>
      </c>
      <c r="ES657" s="2519"/>
      <c r="ET657" s="2519"/>
      <c r="EU657" s="2519"/>
      <c r="EV657" s="2519"/>
      <c r="EW657" s="2519" t="e">
        <f t="shared" si="27"/>
        <v>#VALUE!</v>
      </c>
      <c r="EX657" s="2519"/>
      <c r="EY657" s="2519"/>
      <c r="EZ657" s="2519"/>
      <c r="FA657" s="2519"/>
    </row>
    <row r="658" spans="1:157" ht="12.75">
      <c r="A658" s="35"/>
      <c r="B658" s="12" t="s">
        <v>18</v>
      </c>
      <c r="H658" s="1996" t="s">
        <v>2660</v>
      </c>
      <c r="I658" s="1996"/>
      <c r="J658" s="1996"/>
      <c r="K658" s="1996"/>
      <c r="L658" s="1996"/>
      <c r="M658" s="1996"/>
      <c r="N658" s="1996"/>
      <c r="O658" s="1996"/>
      <c r="P658" s="1996"/>
      <c r="Q658" s="1996"/>
      <c r="R658" s="1996"/>
      <c r="S658" s="14"/>
      <c r="T658" s="35"/>
      <c r="U658" s="12" t="s">
        <v>18</v>
      </c>
      <c r="AA658" s="1996" t="s">
        <v>2652</v>
      </c>
      <c r="AB658" s="1996"/>
      <c r="AC658" s="1996"/>
      <c r="AD658" s="1996"/>
      <c r="AE658" s="1996"/>
      <c r="AF658" s="1996"/>
      <c r="AG658" s="1996"/>
      <c r="AH658" s="1996"/>
      <c r="AI658" s="1996"/>
      <c r="AJ658" s="1996"/>
      <c r="AK658" s="1996"/>
      <c r="AZ658" s="61"/>
      <c r="BA658" s="61"/>
      <c r="BB658" s="61"/>
      <c r="BC658" s="61"/>
      <c r="BD658" s="61"/>
      <c r="BE658" s="61"/>
      <c r="BF658" s="61"/>
      <c r="BG658" s="61"/>
      <c r="BH658" s="61"/>
      <c r="BI658" s="61"/>
      <c r="BJ658" s="61"/>
      <c r="BK658" s="61"/>
      <c r="BL658" s="61"/>
      <c r="BM658" s="61"/>
      <c r="BN658" s="1973">
        <f>SUM(BN648:BR657)</f>
        <v>0</v>
      </c>
      <c r="BO658" s="1974"/>
      <c r="BP658" s="1974"/>
      <c r="BQ658" s="1974"/>
      <c r="BR658" s="1975"/>
      <c r="BS658" s="1966">
        <f>SUM(BS648:BW657)</f>
        <v>0</v>
      </c>
      <c r="BT658" s="1967"/>
      <c r="BU658" s="1967"/>
      <c r="BV658" s="1967"/>
      <c r="BW658" s="1968"/>
      <c r="BX658" s="1966">
        <f>SUM(BX648:CB657)</f>
        <v>0</v>
      </c>
      <c r="BY658" s="1967"/>
      <c r="BZ658" s="1967"/>
      <c r="CA658" s="1967"/>
      <c r="CB658" s="1968"/>
      <c r="CC658" s="1966">
        <f>SUM(CC648:CG657)</f>
        <v>0</v>
      </c>
      <c r="CD658" s="1967"/>
      <c r="CE658" s="1967"/>
      <c r="CF658" s="1967"/>
      <c r="CG658" s="1968"/>
      <c r="CH658" s="1966">
        <f>SUM(CH648:CL657)</f>
        <v>0</v>
      </c>
      <c r="CI658" s="1967"/>
      <c r="CJ658" s="1967"/>
      <c r="CK658" s="1967"/>
      <c r="CL658" s="1968"/>
      <c r="CM658" s="1966">
        <f>SUM(CM648:CQ657)</f>
        <v>0</v>
      </c>
      <c r="CN658" s="1967"/>
      <c r="CO658" s="1967"/>
      <c r="CP658" s="1967"/>
      <c r="CQ658" s="1968"/>
      <c r="CR658" s="1703"/>
      <c r="CS658" s="2528">
        <f>SUM(CS648:CW657)</f>
        <v>0</v>
      </c>
      <c r="CT658" s="2528"/>
      <c r="CU658" s="2528"/>
      <c r="CV658" s="2528"/>
      <c r="CW658" s="2528"/>
      <c r="CX658" s="2528">
        <f>SUM(CX648:DB657)</f>
        <v>0</v>
      </c>
      <c r="CY658" s="2528"/>
      <c r="CZ658" s="2528"/>
      <c r="DA658" s="2528"/>
      <c r="DB658" s="2528"/>
      <c r="DC658" s="2528">
        <f>SUM(DC648:DG657)</f>
        <v>0</v>
      </c>
      <c r="DD658" s="2528"/>
      <c r="DE658" s="2528"/>
      <c r="DF658" s="2528"/>
      <c r="DG658" s="2528"/>
      <c r="DH658" s="2528">
        <f>SUM(DH648:DL657)</f>
        <v>0</v>
      </c>
      <c r="DI658" s="2528"/>
      <c r="DJ658" s="2528"/>
      <c r="DK658" s="2528"/>
      <c r="DL658" s="2528"/>
      <c r="DM658" s="2528">
        <f>SUM(DM648:DQ657)</f>
        <v>0</v>
      </c>
      <c r="DN658" s="2528"/>
      <c r="DO658" s="2528"/>
      <c r="DP658" s="2528"/>
      <c r="DQ658" s="2528"/>
      <c r="DR658" s="2528">
        <f>SUM(DR648:DV657)</f>
        <v>0</v>
      </c>
      <c r="DS658" s="2528"/>
      <c r="DT658" s="2528"/>
      <c r="DU658" s="2528"/>
      <c r="DV658" s="2528"/>
      <c r="DX658" s="2519" t="e">
        <f t="shared" si="22"/>
        <v>#VALUE!</v>
      </c>
      <c r="DY658" s="2519"/>
      <c r="DZ658" s="2519"/>
      <c r="EA658" s="2519"/>
      <c r="EB658" s="2519"/>
      <c r="EC658" s="2519" t="e">
        <f t="shared" si="23"/>
        <v>#VALUE!</v>
      </c>
      <c r="ED658" s="2519"/>
      <c r="EE658" s="2519"/>
      <c r="EF658" s="2519"/>
      <c r="EG658" s="2519"/>
      <c r="EH658" s="2519" t="e">
        <f t="shared" si="24"/>
        <v>#VALUE!</v>
      </c>
      <c r="EI658" s="2519"/>
      <c r="EJ658" s="2519"/>
      <c r="EK658" s="2519"/>
      <c r="EL658" s="2519"/>
      <c r="EM658" s="2519" t="e">
        <f t="shared" si="25"/>
        <v>#VALUE!</v>
      </c>
      <c r="EN658" s="2519"/>
      <c r="EO658" s="2519"/>
      <c r="EP658" s="2519"/>
      <c r="EQ658" s="2519"/>
      <c r="ER658" s="2519" t="e">
        <f t="shared" si="26"/>
        <v>#VALUE!</v>
      </c>
      <c r="ES658" s="2519"/>
      <c r="ET658" s="2519"/>
      <c r="EU658" s="2519"/>
      <c r="EV658" s="2519"/>
      <c r="EW658" s="2519" t="e">
        <f t="shared" si="27"/>
        <v>#VALUE!</v>
      </c>
      <c r="EX658" s="2519"/>
      <c r="EY658" s="2519"/>
      <c r="EZ658" s="2519"/>
      <c r="FA658" s="2519"/>
    </row>
    <row r="659" spans="1:157" ht="12.75">
      <c r="A659" s="35"/>
      <c r="B659" s="12" t="s">
        <v>20</v>
      </c>
      <c r="N659" s="1995" t="s">
        <v>578</v>
      </c>
      <c r="O659" s="1995"/>
      <c r="T659" s="35"/>
      <c r="U659" s="12" t="s">
        <v>20</v>
      </c>
      <c r="AG659" s="1995" t="s">
        <v>578</v>
      </c>
      <c r="AH659" s="1995"/>
      <c r="AZ659" s="61"/>
      <c r="BA659" s="61"/>
      <c r="BB659" s="61"/>
      <c r="BC659" s="61"/>
      <c r="BD659" s="61"/>
      <c r="BE659" s="61"/>
      <c r="BF659" s="61"/>
      <c r="BG659" s="61"/>
      <c r="BH659" s="61"/>
      <c r="BI659" s="61"/>
      <c r="BJ659" s="61"/>
      <c r="BK659" s="61"/>
      <c r="BL659" s="61"/>
      <c r="BM659" s="61"/>
      <c r="BN659" s="717"/>
      <c r="BO659" s="717"/>
      <c r="BP659" s="717"/>
      <c r="BQ659" s="717"/>
      <c r="BR659" s="1419">
        <f>BN658*1</f>
        <v>0</v>
      </c>
      <c r="BS659" s="58"/>
      <c r="BT659" s="58"/>
      <c r="BU659" s="58"/>
      <c r="BV659" s="58"/>
      <c r="BW659" s="1419">
        <f>BS658*1</f>
        <v>0</v>
      </c>
      <c r="BX659" s="58"/>
      <c r="BY659" s="58"/>
      <c r="BZ659" s="58"/>
      <c r="CA659" s="58"/>
      <c r="CB659" s="1419">
        <f>BX658*2</f>
        <v>0</v>
      </c>
      <c r="CC659" s="58"/>
      <c r="CD659" s="58"/>
      <c r="CE659" s="58"/>
      <c r="CF659" s="58"/>
      <c r="CG659" s="1419">
        <f>CC658*3</f>
        <v>0</v>
      </c>
      <c r="CH659" s="58"/>
      <c r="CI659" s="58"/>
      <c r="CJ659" s="58"/>
      <c r="CK659" s="58"/>
      <c r="CL659" s="1419">
        <f>CH658*4</f>
        <v>0</v>
      </c>
      <c r="CM659" s="58"/>
      <c r="CN659" s="58"/>
      <c r="CO659" s="58"/>
      <c r="CP659" s="58"/>
      <c r="CQ659" s="1419">
        <f>CM658*5</f>
        <v>0</v>
      </c>
      <c r="CR659" s="177"/>
      <c r="CS659" s="717"/>
      <c r="CT659" s="717"/>
      <c r="CU659" s="717"/>
      <c r="CV659" s="717"/>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19" t="e">
        <f t="shared" si="22"/>
        <v>#VALUE!</v>
      </c>
      <c r="DY659" s="2519"/>
      <c r="DZ659" s="2519"/>
      <c r="EA659" s="2519"/>
      <c r="EB659" s="2519"/>
      <c r="EC659" s="2519" t="e">
        <f t="shared" si="23"/>
        <v>#VALUE!</v>
      </c>
      <c r="ED659" s="2519"/>
      <c r="EE659" s="2519"/>
      <c r="EF659" s="2519"/>
      <c r="EG659" s="2519"/>
      <c r="EH659" s="2519" t="e">
        <f t="shared" si="24"/>
        <v>#VALUE!</v>
      </c>
      <c r="EI659" s="2519"/>
      <c r="EJ659" s="2519"/>
      <c r="EK659" s="2519"/>
      <c r="EL659" s="2519"/>
      <c r="EM659" s="2519" t="e">
        <f t="shared" si="25"/>
        <v>#VALUE!</v>
      </c>
      <c r="EN659" s="2519"/>
      <c r="EO659" s="2519"/>
      <c r="EP659" s="2519"/>
      <c r="EQ659" s="2519"/>
      <c r="ER659" s="2519" t="e">
        <f t="shared" si="26"/>
        <v>#VALUE!</v>
      </c>
      <c r="ES659" s="2519"/>
      <c r="ET659" s="2519"/>
      <c r="EU659" s="2519"/>
      <c r="EV659" s="2519"/>
      <c r="EW659" s="2519" t="e">
        <f t="shared" si="27"/>
        <v>#VALUE!</v>
      </c>
      <c r="EX659" s="2519"/>
      <c r="EY659" s="2519"/>
      <c r="EZ659" s="2519"/>
      <c r="FA659" s="2519"/>
    </row>
    <row r="660" spans="1:157" ht="12.75">
      <c r="A660" s="35"/>
      <c r="T660" s="35"/>
      <c r="AZ660" s="61"/>
      <c r="BA660" s="61"/>
      <c r="BB660" s="61"/>
      <c r="BC660" s="61"/>
      <c r="BD660" s="61"/>
      <c r="BE660" s="61"/>
      <c r="BF660" s="61"/>
      <c r="BG660" s="61"/>
      <c r="BH660" s="61"/>
      <c r="BI660" s="61"/>
      <c r="BJ660" s="61"/>
      <c r="BK660" s="61"/>
      <c r="BL660" s="61"/>
      <c r="BM660" s="61"/>
      <c r="CR660" s="177"/>
      <c r="CS660" s="1419">
        <f>BN658+BS658+BX658+CC658+CH658+CM658</f>
        <v>0</v>
      </c>
      <c r="CT660" s="134" t="s">
        <v>2300</v>
      </c>
      <c r="CU660" s="58"/>
      <c r="CV660" s="58"/>
      <c r="CW660" s="58"/>
      <c r="CX660" s="58"/>
      <c r="CY660" s="58"/>
      <c r="CZ660" s="58"/>
      <c r="DA660" s="58"/>
      <c r="DB660" s="58"/>
      <c r="DC660" s="58"/>
      <c r="DD660" s="58"/>
      <c r="DE660" s="58"/>
      <c r="DF660" s="58"/>
      <c r="DQ660" s="136" t="s">
        <v>2312</v>
      </c>
      <c r="DR660" s="2519">
        <f>SUM(CS658:DV658)</f>
        <v>0</v>
      </c>
      <c r="DS660" s="2519"/>
      <c r="DT660" s="2519"/>
      <c r="DU660" s="2519"/>
      <c r="DV660" s="2519"/>
      <c r="DX660" s="2519" t="e">
        <f t="shared" si="22"/>
        <v>#VALUE!</v>
      </c>
      <c r="DY660" s="2519"/>
      <c r="DZ660" s="2519"/>
      <c r="EA660" s="2519"/>
      <c r="EB660" s="2519"/>
      <c r="EC660" s="2519" t="e">
        <f t="shared" si="23"/>
        <v>#VALUE!</v>
      </c>
      <c r="ED660" s="2519"/>
      <c r="EE660" s="2519"/>
      <c r="EF660" s="2519"/>
      <c r="EG660" s="2519"/>
      <c r="EH660" s="2519" t="e">
        <f t="shared" si="24"/>
        <v>#VALUE!</v>
      </c>
      <c r="EI660" s="2519"/>
      <c r="EJ660" s="2519"/>
      <c r="EK660" s="2519"/>
      <c r="EL660" s="2519"/>
      <c r="EM660" s="2519" t="e">
        <f t="shared" si="25"/>
        <v>#VALUE!</v>
      </c>
      <c r="EN660" s="2519"/>
      <c r="EO660" s="2519"/>
      <c r="EP660" s="2519"/>
      <c r="EQ660" s="2519"/>
      <c r="ER660" s="2519" t="e">
        <f t="shared" si="26"/>
        <v>#VALUE!</v>
      </c>
      <c r="ES660" s="2519"/>
      <c r="ET660" s="2519"/>
      <c r="EU660" s="2519"/>
      <c r="EV660" s="2519"/>
      <c r="EW660" s="2519" t="e">
        <f t="shared" si="27"/>
        <v>#VALUE!</v>
      </c>
      <c r="EX660" s="2519"/>
      <c r="EY660" s="2519"/>
      <c r="EZ660" s="2519"/>
      <c r="FA660" s="2519"/>
    </row>
    <row r="661" spans="1:157" ht="12.75">
      <c r="A661" s="87" t="s">
        <v>124</v>
      </c>
      <c r="B661" s="12" t="s">
        <v>496</v>
      </c>
      <c r="G661" s="1997" t="str">
        <f>C639</f>
        <v>Accrued Deferred Interest - Richmond Housing Authority</v>
      </c>
      <c r="H661" s="1997"/>
      <c r="I661" s="1997"/>
      <c r="J661" s="1997"/>
      <c r="K661" s="1997"/>
      <c r="L661" s="1997"/>
      <c r="M661" s="1997"/>
      <c r="N661" s="1997"/>
      <c r="O661" s="1997"/>
      <c r="P661" s="1997"/>
      <c r="Q661" s="1997"/>
      <c r="R661" s="1997"/>
      <c r="T661" s="87" t="s">
        <v>616</v>
      </c>
      <c r="U661" s="12" t="s">
        <v>496</v>
      </c>
      <c r="Z661" s="1997" t="str">
        <f>C640</f>
        <v>Deferred Developer Fee</v>
      </c>
      <c r="AA661" s="1997"/>
      <c r="AB661" s="1997"/>
      <c r="AC661" s="1997"/>
      <c r="AD661" s="1997"/>
      <c r="AE661" s="1997"/>
      <c r="AF661" s="1997"/>
      <c r="AG661" s="1997"/>
      <c r="AH661" s="1997"/>
      <c r="AI661" s="1997"/>
      <c r="AJ661" s="1997"/>
      <c r="AK661" s="1997"/>
      <c r="AZ661" s="61"/>
      <c r="BA661" s="61"/>
      <c r="BB661" s="61"/>
      <c r="BC661" s="61"/>
      <c r="BD661" s="61"/>
      <c r="BE661" s="61"/>
      <c r="BF661" s="61"/>
      <c r="BG661" s="61"/>
      <c r="BH661" s="61"/>
      <c r="BI661" s="61"/>
      <c r="BJ661" s="61"/>
      <c r="BK661" s="61"/>
      <c r="BL661" s="61"/>
      <c r="BM661" s="61"/>
      <c r="CR661" s="177"/>
      <c r="CS661" s="1419">
        <f>BR659+BW659+CB659+CG659+CL659+CQ659</f>
        <v>0</v>
      </c>
      <c r="CT661" s="134" t="s">
        <v>1929</v>
      </c>
      <c r="CU661" s="58"/>
      <c r="CV661" s="58"/>
      <c r="CW661" s="58"/>
      <c r="CX661" s="58"/>
      <c r="CY661" s="58"/>
      <c r="CZ661" s="58"/>
      <c r="DA661" s="58"/>
      <c r="DB661" s="58"/>
      <c r="DC661" s="58"/>
      <c r="DD661" s="58"/>
      <c r="DE661" s="58"/>
      <c r="DF661" s="58"/>
      <c r="DX661" s="2519" t="e">
        <f t="shared" si="22"/>
        <v>#VALUE!</v>
      </c>
      <c r="DY661" s="2519"/>
      <c r="DZ661" s="2519"/>
      <c r="EA661" s="2519"/>
      <c r="EB661" s="2519"/>
      <c r="EC661" s="2519" t="e">
        <f t="shared" si="23"/>
        <v>#VALUE!</v>
      </c>
      <c r="ED661" s="2519"/>
      <c r="EE661" s="2519"/>
      <c r="EF661" s="2519"/>
      <c r="EG661" s="2519"/>
      <c r="EH661" s="2519" t="e">
        <f t="shared" si="24"/>
        <v>#VALUE!</v>
      </c>
      <c r="EI661" s="2519"/>
      <c r="EJ661" s="2519"/>
      <c r="EK661" s="2519"/>
      <c r="EL661" s="2519"/>
      <c r="EM661" s="2519" t="e">
        <f t="shared" si="25"/>
        <v>#VALUE!</v>
      </c>
      <c r="EN661" s="2519"/>
      <c r="EO661" s="2519"/>
      <c r="EP661" s="2519"/>
      <c r="EQ661" s="2519"/>
      <c r="ER661" s="2519" t="e">
        <f t="shared" si="26"/>
        <v>#VALUE!</v>
      </c>
      <c r="ES661" s="2519"/>
      <c r="ET661" s="2519"/>
      <c r="EU661" s="2519"/>
      <c r="EV661" s="2519"/>
      <c r="EW661" s="2519" t="e">
        <f t="shared" si="27"/>
        <v>#VALUE!</v>
      </c>
      <c r="EX661" s="2519"/>
      <c r="EY661" s="2519"/>
      <c r="EZ661" s="2519"/>
      <c r="FA661" s="2519"/>
    </row>
    <row r="662" spans="1:157" ht="12.75">
      <c r="A662" s="35"/>
      <c r="B662" s="12" t="s">
        <v>90</v>
      </c>
      <c r="G662" s="1996" t="s">
        <v>2651</v>
      </c>
      <c r="H662" s="1996"/>
      <c r="I662" s="1996"/>
      <c r="J662" s="1996"/>
      <c r="K662" s="1996"/>
      <c r="L662" s="1996"/>
      <c r="M662" s="1996"/>
      <c r="N662" s="1996"/>
      <c r="O662" s="1996"/>
      <c r="P662" s="1996"/>
      <c r="Q662" s="1996"/>
      <c r="R662" s="1996"/>
      <c r="T662" s="35"/>
      <c r="U662" s="12" t="s">
        <v>90</v>
      </c>
      <c r="Z662" s="1996" t="s">
        <v>2535</v>
      </c>
      <c r="AA662" s="1996"/>
      <c r="AB662" s="1996"/>
      <c r="AC662" s="1996"/>
      <c r="AD662" s="1996"/>
      <c r="AE662" s="1996"/>
      <c r="AF662" s="1996"/>
      <c r="AG662" s="1996"/>
      <c r="AH662" s="1996"/>
      <c r="AI662" s="1996"/>
      <c r="AJ662" s="1996"/>
      <c r="AK662" s="1996"/>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19" t="e">
        <f t="shared" si="22"/>
        <v>#VALUE!</v>
      </c>
      <c r="DY662" s="2519"/>
      <c r="DZ662" s="2519"/>
      <c r="EA662" s="2519"/>
      <c r="EB662" s="2519"/>
      <c r="EC662" s="2519" t="e">
        <f t="shared" si="23"/>
        <v>#VALUE!</v>
      </c>
      <c r="ED662" s="2519"/>
      <c r="EE662" s="2519"/>
      <c r="EF662" s="2519"/>
      <c r="EG662" s="2519"/>
      <c r="EH662" s="2519" t="e">
        <f t="shared" si="24"/>
        <v>#VALUE!</v>
      </c>
      <c r="EI662" s="2519"/>
      <c r="EJ662" s="2519"/>
      <c r="EK662" s="2519"/>
      <c r="EL662" s="2519"/>
      <c r="EM662" s="2519" t="e">
        <f t="shared" si="25"/>
        <v>#VALUE!</v>
      </c>
      <c r="EN662" s="2519"/>
      <c r="EO662" s="2519"/>
      <c r="EP662" s="2519"/>
      <c r="EQ662" s="2519"/>
      <c r="ER662" s="2519" t="e">
        <f t="shared" si="26"/>
        <v>#VALUE!</v>
      </c>
      <c r="ES662" s="2519"/>
      <c r="ET662" s="2519"/>
      <c r="EU662" s="2519"/>
      <c r="EV662" s="2519"/>
      <c r="EW662" s="2519" t="e">
        <f t="shared" si="27"/>
        <v>#VALUE!</v>
      </c>
      <c r="EX662" s="2519"/>
      <c r="EY662" s="2519"/>
      <c r="EZ662" s="2519"/>
      <c r="FA662" s="2519"/>
    </row>
    <row r="663" spans="1:157" ht="12.75">
      <c r="A663" s="35"/>
      <c r="B663" s="12" t="s">
        <v>615</v>
      </c>
      <c r="G663" s="1998" t="s">
        <v>2650</v>
      </c>
      <c r="H663" s="1998"/>
      <c r="I663" s="1998"/>
      <c r="J663" s="1998"/>
      <c r="K663" s="1998"/>
      <c r="L663" s="1998"/>
      <c r="M663" s="1998"/>
      <c r="N663" s="1998"/>
      <c r="O663" s="1998"/>
      <c r="P663" s="1998"/>
      <c r="Q663" s="1998"/>
      <c r="R663" s="1998"/>
      <c r="T663" s="35"/>
      <c r="U663" s="12" t="s">
        <v>615</v>
      </c>
      <c r="Z663" s="1998" t="s">
        <v>2615</v>
      </c>
      <c r="AA663" s="1998"/>
      <c r="AB663" s="1998"/>
      <c r="AC663" s="1998"/>
      <c r="AD663" s="1998"/>
      <c r="AE663" s="1998"/>
      <c r="AF663" s="1998"/>
      <c r="AG663" s="1998"/>
      <c r="AH663" s="1998"/>
      <c r="AI663" s="1998"/>
      <c r="AJ663" s="1998"/>
      <c r="AK663" s="1998"/>
      <c r="AZ663" s="61"/>
      <c r="BA663" s="61"/>
      <c r="BB663" s="61"/>
      <c r="BC663" s="61"/>
      <c r="BD663" s="61"/>
      <c r="BE663" s="61"/>
      <c r="BF663" s="61"/>
      <c r="BG663" s="61"/>
      <c r="BH663" s="61"/>
      <c r="BI663" s="61"/>
      <c r="BJ663" s="61"/>
      <c r="BK663" s="61"/>
      <c r="BL663" s="61"/>
      <c r="BM663" s="61"/>
      <c r="BN663" s="1966">
        <f>BN635+BN644+BN658</f>
        <v>12</v>
      </c>
      <c r="BO663" s="1967"/>
      <c r="BP663" s="1967"/>
      <c r="BQ663" s="1967"/>
      <c r="BR663" s="1968"/>
      <c r="BS663" s="1966">
        <f>BS635+BS644+BS658</f>
        <v>120</v>
      </c>
      <c r="BT663" s="1967"/>
      <c r="BU663" s="1967"/>
      <c r="BV663" s="1967"/>
      <c r="BW663" s="1968"/>
      <c r="BX663" s="1966">
        <f>BX635+BX644+BX658</f>
        <v>8</v>
      </c>
      <c r="BY663" s="1967"/>
      <c r="BZ663" s="1967"/>
      <c r="CA663" s="1967"/>
      <c r="CB663" s="1968"/>
      <c r="CC663" s="1966">
        <f>CC635+CC644+CC658</f>
        <v>0</v>
      </c>
      <c r="CD663" s="1967"/>
      <c r="CE663" s="1967"/>
      <c r="CF663" s="1967"/>
      <c r="CG663" s="1968"/>
      <c r="CH663" s="1966">
        <f>CH635+CH644+CH658</f>
        <v>0</v>
      </c>
      <c r="CI663" s="1967"/>
      <c r="CJ663" s="1967"/>
      <c r="CK663" s="1967"/>
      <c r="CL663" s="1968"/>
      <c r="CM663" s="1976">
        <f>CM658+CM644+CM635</f>
        <v>0</v>
      </c>
      <c r="CN663" s="2140"/>
      <c r="CO663" s="2140"/>
      <c r="CP663" s="2140"/>
      <c r="CQ663" s="1977"/>
      <c r="CR663" s="177"/>
      <c r="CS663" s="1419">
        <f>CS637+CS661</f>
        <v>144</v>
      </c>
      <c r="CT663" s="134" t="s">
        <v>2305</v>
      </c>
      <c r="CU663" s="58"/>
      <c r="CV663" s="58"/>
      <c r="CW663" s="58"/>
      <c r="CX663" s="58"/>
      <c r="CY663" s="58"/>
      <c r="CZ663" s="58"/>
      <c r="DA663" s="58"/>
      <c r="DB663" s="58"/>
      <c r="DC663" s="58"/>
      <c r="DD663" s="58"/>
      <c r="DE663" s="58"/>
      <c r="DF663" s="58"/>
      <c r="DX663" s="2519">
        <f>SUMIF(DX638:EB662,"&gt;0")</f>
        <v>675</v>
      </c>
      <c r="DY663" s="2519"/>
      <c r="DZ663" s="2519"/>
      <c r="EA663" s="2519"/>
      <c r="EB663" s="2519"/>
      <c r="EC663" s="2519">
        <f>SUMIF(EC638:EG662,"&gt;0")</f>
        <v>954.72500000000014</v>
      </c>
      <c r="ED663" s="2519"/>
      <c r="EE663" s="2519"/>
      <c r="EF663" s="2519"/>
      <c r="EG663" s="2519"/>
      <c r="EH663" s="2519">
        <f>SUMIF(EH638:EL662,"&gt;0")</f>
        <v>852</v>
      </c>
      <c r="EI663" s="2519"/>
      <c r="EJ663" s="2519"/>
      <c r="EK663" s="2519"/>
      <c r="EL663" s="2519"/>
      <c r="EM663" s="2519">
        <f>SUMIF(EM638:EQ662,"&gt;0")</f>
        <v>0</v>
      </c>
      <c r="EN663" s="2519"/>
      <c r="EO663" s="2519"/>
      <c r="EP663" s="2519"/>
      <c r="EQ663" s="2519"/>
      <c r="ER663" s="2519">
        <f>SUMIF(ER638:EV662,"&gt;0")</f>
        <v>0</v>
      </c>
      <c r="ES663" s="2519"/>
      <c r="ET663" s="2519"/>
      <c r="EU663" s="2519"/>
      <c r="EV663" s="2519"/>
      <c r="EW663" s="2519">
        <f>SUMIF(EW638:FA662,"&gt;0")</f>
        <v>0</v>
      </c>
      <c r="EX663" s="2519"/>
      <c r="EY663" s="2519"/>
      <c r="EZ663" s="2519"/>
      <c r="FA663" s="2519"/>
    </row>
    <row r="664" spans="1:157" ht="12.75">
      <c r="A664" s="35"/>
      <c r="B664" s="12" t="s">
        <v>17</v>
      </c>
      <c r="G664" s="1998" t="s">
        <v>2622</v>
      </c>
      <c r="H664" s="1998"/>
      <c r="I664" s="1998"/>
      <c r="J664" s="1998"/>
      <c r="K664" s="1998"/>
      <c r="L664" s="1998"/>
      <c r="M664" s="1998"/>
      <c r="N664" s="1998"/>
      <c r="O664" s="1998"/>
      <c r="P664" s="1998"/>
      <c r="Q664" s="1998"/>
      <c r="R664" s="1998"/>
      <c r="T664" s="35"/>
      <c r="U664" s="12" t="s">
        <v>17</v>
      </c>
      <c r="Z664" s="1998" t="s">
        <v>2538</v>
      </c>
      <c r="AA664" s="1998"/>
      <c r="AB664" s="1998"/>
      <c r="AC664" s="1998"/>
      <c r="AD664" s="1998"/>
      <c r="AE664" s="1998"/>
      <c r="AF664" s="1998"/>
      <c r="AG664" s="1998"/>
      <c r="AH664" s="1998"/>
      <c r="AI664" s="1998"/>
      <c r="AJ664" s="1998"/>
      <c r="AK664" s="1998"/>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7"/>
      <c r="DY664" s="717"/>
      <c r="DZ664" s="717"/>
      <c r="EA664" s="717"/>
      <c r="EB664" s="717"/>
      <c r="EC664" s="717"/>
      <c r="ED664" s="717"/>
      <c r="EE664" s="717"/>
      <c r="EF664" s="717"/>
      <c r="EG664" s="717"/>
      <c r="EH664" s="717"/>
      <c r="EI664" s="717"/>
      <c r="EJ664" s="717"/>
      <c r="EK664" s="717"/>
      <c r="EL664" s="717"/>
      <c r="EM664" s="717"/>
      <c r="EN664" s="717"/>
      <c r="EO664" s="717"/>
      <c r="EP664" s="717"/>
      <c r="EQ664" s="717"/>
      <c r="ER664" s="717"/>
      <c r="ES664" s="717"/>
      <c r="ET664" s="717"/>
      <c r="EU664" s="717"/>
      <c r="EV664" s="717"/>
      <c r="EW664" s="717"/>
      <c r="EX664" s="717"/>
      <c r="EY664" s="717"/>
      <c r="EZ664" s="717"/>
      <c r="FA664" s="717"/>
    </row>
    <row r="665" spans="1:157" ht="12.75" customHeight="1">
      <c r="A665" s="35"/>
      <c r="B665" s="12" t="s">
        <v>325</v>
      </c>
      <c r="G665" s="2021">
        <v>5106211300</v>
      </c>
      <c r="H665" s="2021"/>
      <c r="I665" s="2021"/>
      <c r="J665" s="2021"/>
      <c r="K665" s="2021"/>
      <c r="L665" s="2021"/>
      <c r="O665" s="137" t="s">
        <v>212</v>
      </c>
      <c r="P665" s="1987"/>
      <c r="Q665" s="1987"/>
      <c r="R665" s="1987"/>
      <c r="T665" s="35"/>
      <c r="U665" s="12" t="s">
        <v>325</v>
      </c>
      <c r="Z665" s="2061" t="s">
        <v>2654</v>
      </c>
      <c r="AA665" s="2061"/>
      <c r="AB665" s="2061"/>
      <c r="AC665" s="2061"/>
      <c r="AD665" s="2061"/>
      <c r="AE665" s="2061"/>
      <c r="AH665" s="137" t="s">
        <v>212</v>
      </c>
      <c r="AI665" s="1987"/>
      <c r="AJ665" s="1987"/>
      <c r="AK665" s="1987"/>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7"/>
      <c r="DY665" s="717"/>
      <c r="DZ665" s="717"/>
      <c r="EA665" s="717"/>
      <c r="EB665" s="717"/>
      <c r="EC665" s="717"/>
      <c r="ED665" s="717"/>
      <c r="EE665" s="717"/>
      <c r="EF665" s="717"/>
      <c r="EG665" s="717"/>
      <c r="EH665" s="717"/>
      <c r="EI665" s="717"/>
      <c r="EJ665" s="717"/>
      <c r="EK665" s="717"/>
      <c r="EL665" s="717"/>
      <c r="EM665" s="717"/>
      <c r="EN665" s="717"/>
      <c r="EO665" s="717"/>
      <c r="EP665" s="717"/>
      <c r="EQ665" s="717"/>
      <c r="ER665" s="717"/>
      <c r="ES665" s="717"/>
      <c r="ET665" s="717"/>
      <c r="EU665" s="717"/>
      <c r="EV665" s="717"/>
      <c r="EW665" s="717"/>
      <c r="EX665" s="717"/>
      <c r="EY665" s="717"/>
      <c r="EZ665" s="717"/>
      <c r="FA665" s="717"/>
    </row>
    <row r="666" spans="1:157" ht="12.75" customHeight="1">
      <c r="A666" s="35"/>
      <c r="B666" s="12" t="s">
        <v>18</v>
      </c>
      <c r="H666" s="1996"/>
      <c r="I666" s="1996"/>
      <c r="J666" s="1996"/>
      <c r="K666" s="1996"/>
      <c r="L666" s="1996"/>
      <c r="M666" s="1996"/>
      <c r="N666" s="1996"/>
      <c r="O666" s="1996"/>
      <c r="P666" s="1996"/>
      <c r="Q666" s="1996"/>
      <c r="R666" s="1996"/>
      <c r="T666" s="35"/>
      <c r="U666" s="12" t="s">
        <v>18</v>
      </c>
      <c r="AA666" s="1996" t="s">
        <v>2655</v>
      </c>
      <c r="AB666" s="1996"/>
      <c r="AC666" s="1996"/>
      <c r="AD666" s="1996"/>
      <c r="AE666" s="1996"/>
      <c r="AF666" s="1996"/>
      <c r="AG666" s="1996"/>
      <c r="AH666" s="1996"/>
      <c r="AI666" s="1996"/>
      <c r="AJ666" s="1996"/>
      <c r="AK666" s="1996"/>
      <c r="AZ666" s="58"/>
      <c r="BA666" s="58"/>
      <c r="BB666" s="58"/>
      <c r="BC666" s="58"/>
      <c r="BD666" s="58"/>
      <c r="BE666" s="58"/>
      <c r="BF666" s="58"/>
      <c r="BG666" s="58"/>
      <c r="BH666" s="58"/>
      <c r="BI666" s="58"/>
      <c r="BJ666" s="58"/>
      <c r="BK666" s="58"/>
      <c r="BL666" s="58"/>
      <c r="BM666" s="58"/>
      <c r="BN666" s="58"/>
      <c r="BO666" s="58"/>
      <c r="BP666" s="306" t="s">
        <v>2401</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7"/>
      <c r="DY666" s="717"/>
      <c r="DZ666" s="717"/>
      <c r="EA666" s="717"/>
      <c r="EB666" s="717"/>
      <c r="EC666" s="717"/>
      <c r="ED666" s="717"/>
      <c r="EE666" s="717"/>
      <c r="EF666" s="717"/>
      <c r="EG666" s="717"/>
      <c r="EH666" s="717"/>
      <c r="EI666" s="717"/>
      <c r="EJ666" s="717"/>
      <c r="EK666" s="717"/>
      <c r="EL666" s="717"/>
      <c r="EM666" s="717"/>
      <c r="EN666" s="717"/>
      <c r="EO666" s="717"/>
      <c r="EP666" s="717"/>
      <c r="EQ666" s="717"/>
      <c r="ER666" s="717"/>
      <c r="ES666" s="717"/>
      <c r="ET666" s="717"/>
      <c r="EU666" s="717"/>
      <c r="EV666" s="717"/>
      <c r="EW666" s="717"/>
      <c r="EX666" s="717"/>
      <c r="EY666" s="717"/>
      <c r="EZ666" s="717"/>
      <c r="FA666" s="717"/>
    </row>
    <row r="667" spans="1:157" ht="12.75">
      <c r="A667" s="35"/>
      <c r="B667" s="12" t="s">
        <v>20</v>
      </c>
      <c r="N667" s="1995" t="s">
        <v>578</v>
      </c>
      <c r="O667" s="1995"/>
      <c r="T667" s="35"/>
      <c r="U667" s="12" t="s">
        <v>20</v>
      </c>
      <c r="AG667" s="1995" t="s">
        <v>578</v>
      </c>
      <c r="AH667" s="1995"/>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821</v>
      </c>
      <c r="B669" s="12" t="s">
        <v>496</v>
      </c>
      <c r="G669" s="1997" t="str">
        <f>C641</f>
        <v>GP Capital - Sponsor</v>
      </c>
      <c r="H669" s="1997"/>
      <c r="I669" s="1997"/>
      <c r="J669" s="1997"/>
      <c r="K669" s="1997"/>
      <c r="L669" s="1997"/>
      <c r="M669" s="1997"/>
      <c r="N669" s="1997"/>
      <c r="O669" s="1997"/>
      <c r="P669" s="1997"/>
      <c r="Q669" s="1997"/>
      <c r="R669" s="1997"/>
      <c r="T669" s="87" t="s">
        <v>619</v>
      </c>
      <c r="U669" s="12" t="s">
        <v>496</v>
      </c>
      <c r="Z669" s="1997">
        <f>C642</f>
        <v>0</v>
      </c>
      <c r="AA669" s="1997"/>
      <c r="AB669" s="1997"/>
      <c r="AC669" s="1997"/>
      <c r="AD669" s="1997"/>
      <c r="AE669" s="1997"/>
      <c r="AF669" s="1997"/>
      <c r="AG669" s="1997"/>
      <c r="AH669" s="1997"/>
      <c r="AI669" s="1997"/>
      <c r="AJ669" s="1997"/>
      <c r="AK669" s="1997"/>
      <c r="AZ669" s="58"/>
      <c r="BA669" s="310" t="s">
        <v>685</v>
      </c>
      <c r="BB669" s="58"/>
      <c r="BC669" s="58"/>
      <c r="BD669" s="58"/>
      <c r="BE669" s="58"/>
      <c r="BF669" s="382"/>
      <c r="BG669" s="334" t="s">
        <v>963</v>
      </c>
      <c r="BH669" s="382"/>
      <c r="BI669" s="382"/>
      <c r="BJ669" s="58"/>
      <c r="BK669" s="58"/>
      <c r="BL669" s="58"/>
      <c r="BM669" s="58"/>
      <c r="BN669" s="58"/>
      <c r="BO669" s="58"/>
      <c r="BP669" s="537" t="s">
        <v>684</v>
      </c>
      <c r="BQ669" s="538" t="s">
        <v>333</v>
      </c>
      <c r="BR669" s="538" t="s">
        <v>334</v>
      </c>
      <c r="BS669" s="538" t="s">
        <v>168</v>
      </c>
      <c r="BT669" s="538" t="s">
        <v>169</v>
      </c>
      <c r="BU669" s="538" t="s">
        <v>170</v>
      </c>
      <c r="BV669" s="538"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1996" t="s">
        <v>2653</v>
      </c>
      <c r="H670" s="1996"/>
      <c r="I670" s="1996"/>
      <c r="J670" s="1996"/>
      <c r="K670" s="1996"/>
      <c r="L670" s="1996"/>
      <c r="M670" s="1996"/>
      <c r="N670" s="1996"/>
      <c r="O670" s="1996"/>
      <c r="P670" s="1996"/>
      <c r="Q670" s="1996"/>
      <c r="R670" s="1996"/>
      <c r="T670" s="35"/>
      <c r="U670" s="12" t="s">
        <v>90</v>
      </c>
      <c r="Z670" s="1996"/>
      <c r="AA670" s="1996"/>
      <c r="AB670" s="1996"/>
      <c r="AC670" s="1996"/>
      <c r="AD670" s="1996"/>
      <c r="AE670" s="1996"/>
      <c r="AF670" s="1996"/>
      <c r="AG670" s="1996"/>
      <c r="AH670" s="1996"/>
      <c r="AI670" s="1996"/>
      <c r="AJ670" s="1996"/>
      <c r="AK670" s="1996"/>
      <c r="AZ670" s="58"/>
      <c r="BA670" s="446">
        <f t="shared" ref="BA670:BA694" si="42">IF($G728=0,"N/A",VLOOKUP($T$189,TC_Rent,(MATCH($B728,bedrooms,FALSE))))</f>
        <v>2396</v>
      </c>
      <c r="BB670" s="58"/>
      <c r="BC670" s="58"/>
      <c r="BD670" s="58"/>
      <c r="BE670" s="58"/>
      <c r="BF670" s="382"/>
      <c r="BG670" s="454" t="s">
        <v>964</v>
      </c>
      <c r="BH670" s="459" t="s">
        <v>965</v>
      </c>
      <c r="BI670" s="458" t="s">
        <v>966</v>
      </c>
      <c r="BJ670" s="58"/>
      <c r="BK670" s="58"/>
      <c r="BL670" s="58"/>
      <c r="BM670" s="58"/>
      <c r="BN670" s="58"/>
      <c r="BO670" s="58"/>
      <c r="BP670" s="539" t="s">
        <v>509</v>
      </c>
      <c r="BQ670" s="747">
        <v>2396</v>
      </c>
      <c r="BR670" s="748">
        <v>2568</v>
      </c>
      <c r="BS670" s="749">
        <v>3082</v>
      </c>
      <c r="BT670" s="748">
        <v>3562</v>
      </c>
      <c r="BU670" s="749">
        <v>3974</v>
      </c>
      <c r="BV670" s="750">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615</v>
      </c>
      <c r="G671" s="1996" t="s">
        <v>2615</v>
      </c>
      <c r="H671" s="1996"/>
      <c r="I671" s="1996"/>
      <c r="J671" s="1996"/>
      <c r="K671" s="1996"/>
      <c r="L671" s="1996"/>
      <c r="M671" s="1996"/>
      <c r="N671" s="1996"/>
      <c r="O671" s="1996"/>
      <c r="P671" s="1996"/>
      <c r="Q671" s="1996"/>
      <c r="R671" s="1996"/>
      <c r="T671" s="35"/>
      <c r="U671" s="12" t="s">
        <v>615</v>
      </c>
      <c r="Z671" s="1998"/>
      <c r="AA671" s="1998"/>
      <c r="AB671" s="1998"/>
      <c r="AC671" s="1998"/>
      <c r="AD671" s="1998"/>
      <c r="AE671" s="1998"/>
      <c r="AF671" s="1998"/>
      <c r="AG671" s="1998"/>
      <c r="AH671" s="1998"/>
      <c r="AI671" s="1998"/>
      <c r="AJ671" s="1998"/>
      <c r="AK671" s="1998"/>
      <c r="AZ671" s="58"/>
      <c r="BA671" s="446">
        <f t="shared" si="42"/>
        <v>2568</v>
      </c>
      <c r="BB671" s="58"/>
      <c r="BC671" s="58"/>
      <c r="BD671" s="58"/>
      <c r="BE671" s="58"/>
      <c r="BF671" s="382"/>
      <c r="BG671" s="456">
        <f t="shared" ref="BG671:BG695" si="43">G728</f>
        <v>12</v>
      </c>
      <c r="BH671" s="460">
        <f>BG671/$BG$696</f>
        <v>8.6956521739130432E-2</v>
      </c>
      <c r="BI671" s="461">
        <f t="shared" ref="BI671:BI695" si="44">IF(BH671=0," ",BH671*AH728)</f>
        <v>2.6086956521739129E-2</v>
      </c>
      <c r="BJ671" s="58"/>
      <c r="BK671" s="58"/>
      <c r="BL671" s="58"/>
      <c r="BM671" s="58"/>
      <c r="BN671" s="58"/>
      <c r="BO671" s="58"/>
      <c r="BP671" s="540" t="s">
        <v>510</v>
      </c>
      <c r="BQ671" s="751">
        <v>1422</v>
      </c>
      <c r="BR671" s="752">
        <v>1522</v>
      </c>
      <c r="BS671" s="751">
        <v>1826</v>
      </c>
      <c r="BT671" s="752">
        <v>2110</v>
      </c>
      <c r="BU671" s="752">
        <v>2354</v>
      </c>
      <c r="BV671" s="753">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1996" t="s">
        <v>2538</v>
      </c>
      <c r="H672" s="1996"/>
      <c r="I672" s="1996"/>
      <c r="J672" s="1996"/>
      <c r="K672" s="1996"/>
      <c r="L672" s="1996"/>
      <c r="M672" s="1996"/>
      <c r="N672" s="1996"/>
      <c r="O672" s="1996"/>
      <c r="P672" s="1996"/>
      <c r="Q672" s="1996"/>
      <c r="R672" s="1996"/>
      <c r="T672" s="35"/>
      <c r="U672" s="12" t="s">
        <v>17</v>
      </c>
      <c r="Z672" s="1998"/>
      <c r="AA672" s="1998"/>
      <c r="AB672" s="1998"/>
      <c r="AC672" s="1998"/>
      <c r="AD672" s="1998"/>
      <c r="AE672" s="1998"/>
      <c r="AF672" s="1998"/>
      <c r="AG672" s="1998"/>
      <c r="AH672" s="1998"/>
      <c r="AI672" s="1998"/>
      <c r="AJ672" s="1998"/>
      <c r="AK672" s="1998"/>
      <c r="AZ672" s="58"/>
      <c r="BA672" s="446">
        <f t="shared" si="42"/>
        <v>3082</v>
      </c>
      <c r="BB672" s="58"/>
      <c r="BC672" s="58"/>
      <c r="BD672" s="58"/>
      <c r="BE672" s="58"/>
      <c r="BF672" s="382"/>
      <c r="BG672" s="457">
        <f t="shared" si="43"/>
        <v>46</v>
      </c>
      <c r="BH672" s="460">
        <f t="shared" ref="BH672:BH695" si="45">BG672/$BG$696</f>
        <v>0.33333333333333331</v>
      </c>
      <c r="BI672" s="461">
        <f t="shared" si="44"/>
        <v>9.9999999999999992E-2</v>
      </c>
      <c r="BJ672" s="58"/>
      <c r="BK672" s="58"/>
      <c r="BL672" s="58"/>
      <c r="BM672" s="58"/>
      <c r="BN672" s="58"/>
      <c r="BO672" s="58"/>
      <c r="BP672" s="540" t="s">
        <v>511</v>
      </c>
      <c r="BQ672" s="754">
        <v>1364</v>
      </c>
      <c r="BR672" s="755">
        <v>1462</v>
      </c>
      <c r="BS672" s="754">
        <v>1754</v>
      </c>
      <c r="BT672" s="755">
        <v>2026</v>
      </c>
      <c r="BU672" s="755">
        <v>2260</v>
      </c>
      <c r="BV672" s="756">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061" t="s">
        <v>2654</v>
      </c>
      <c r="H673" s="2061"/>
      <c r="I673" s="2061"/>
      <c r="J673" s="2061"/>
      <c r="K673" s="2061"/>
      <c r="L673" s="2061"/>
      <c r="O673" s="137" t="s">
        <v>212</v>
      </c>
      <c r="P673" s="1987"/>
      <c r="Q673" s="1987"/>
      <c r="R673" s="1987"/>
      <c r="T673" s="35"/>
      <c r="U673" s="12" t="s">
        <v>325</v>
      </c>
      <c r="Z673" s="2021"/>
      <c r="AA673" s="2021"/>
      <c r="AB673" s="2021"/>
      <c r="AC673" s="2021"/>
      <c r="AD673" s="2021"/>
      <c r="AE673" s="2021"/>
      <c r="AH673" s="137" t="s">
        <v>212</v>
      </c>
      <c r="AI673" s="1987"/>
      <c r="AJ673" s="1987"/>
      <c r="AK673" s="1987"/>
      <c r="AZ673" s="58"/>
      <c r="BA673" s="446">
        <f t="shared" si="42"/>
        <v>2568</v>
      </c>
      <c r="BB673" s="58"/>
      <c r="BC673" s="58"/>
      <c r="BD673" s="58"/>
      <c r="BE673" s="58"/>
      <c r="BF673" s="382"/>
      <c r="BG673" s="457">
        <f t="shared" si="43"/>
        <v>6</v>
      </c>
      <c r="BH673" s="460">
        <f t="shared" si="45"/>
        <v>4.3478260869565216E-2</v>
      </c>
      <c r="BI673" s="461">
        <f t="shared" si="44"/>
        <v>1.3043478260869565E-2</v>
      </c>
      <c r="BJ673" s="58"/>
      <c r="BK673" s="58"/>
      <c r="BL673" s="58"/>
      <c r="BM673" s="58"/>
      <c r="BN673" s="58"/>
      <c r="BO673" s="58"/>
      <c r="BP673" s="540" t="s">
        <v>512</v>
      </c>
      <c r="BQ673" s="754">
        <v>1220</v>
      </c>
      <c r="BR673" s="755">
        <v>1306</v>
      </c>
      <c r="BS673" s="754">
        <v>1570</v>
      </c>
      <c r="BT673" s="755">
        <v>1812</v>
      </c>
      <c r="BU673" s="755">
        <v>2022</v>
      </c>
      <c r="BV673" s="756">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1996" t="s">
        <v>2657</v>
      </c>
      <c r="I674" s="1996"/>
      <c r="J674" s="1996"/>
      <c r="K674" s="1996"/>
      <c r="L674" s="1996"/>
      <c r="M674" s="1996"/>
      <c r="N674" s="1996"/>
      <c r="O674" s="1996"/>
      <c r="P674" s="1996"/>
      <c r="Q674" s="1996"/>
      <c r="R674" s="1996"/>
      <c r="T674" s="35"/>
      <c r="U674" s="12" t="s">
        <v>18</v>
      </c>
      <c r="AA674" s="1996"/>
      <c r="AB674" s="1996"/>
      <c r="AC674" s="1996"/>
      <c r="AD674" s="1996"/>
      <c r="AE674" s="1996"/>
      <c r="AF674" s="1996"/>
      <c r="AG674" s="1996"/>
      <c r="AH674" s="1996"/>
      <c r="AI674" s="1996"/>
      <c r="AJ674" s="1996"/>
      <c r="AK674" s="1996"/>
      <c r="AZ674" s="58"/>
      <c r="BA674" s="446">
        <f t="shared" si="42"/>
        <v>2568</v>
      </c>
      <c r="BB674" s="58"/>
      <c r="BC674" s="58"/>
      <c r="BD674" s="58"/>
      <c r="BE674" s="58"/>
      <c r="BF674" s="382"/>
      <c r="BG674" s="457">
        <f t="shared" si="43"/>
        <v>37</v>
      </c>
      <c r="BH674" s="460">
        <f t="shared" si="45"/>
        <v>0.26811594202898553</v>
      </c>
      <c r="BI674" s="461">
        <f t="shared" si="44"/>
        <v>0.10724637681159421</v>
      </c>
      <c r="BJ674" s="58"/>
      <c r="BK674" s="58"/>
      <c r="BL674" s="58"/>
      <c r="BM674" s="58"/>
      <c r="BN674" s="58"/>
      <c r="BO674" s="58"/>
      <c r="BP674" s="540" t="s">
        <v>513</v>
      </c>
      <c r="BQ674" s="754">
        <v>1430</v>
      </c>
      <c r="BR674" s="755">
        <v>1532</v>
      </c>
      <c r="BS674" s="754">
        <v>1840</v>
      </c>
      <c r="BT674" s="755">
        <v>2124</v>
      </c>
      <c r="BU674" s="755">
        <v>2370</v>
      </c>
      <c r="BV674" s="756">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1995" t="s">
        <v>578</v>
      </c>
      <c r="O675" s="1995"/>
      <c r="T675" s="35"/>
      <c r="U675" s="12" t="s">
        <v>20</v>
      </c>
      <c r="AG675" s="1995" t="s">
        <v>706</v>
      </c>
      <c r="AH675" s="1995"/>
      <c r="AZ675" s="58"/>
      <c r="BA675" s="446" t="str">
        <f t="shared" si="42"/>
        <v>N/A</v>
      </c>
      <c r="BB675" s="58"/>
      <c r="BC675" s="58"/>
      <c r="BD675" s="58"/>
      <c r="BE675" s="58"/>
      <c r="BF675" s="382"/>
      <c r="BG675" s="457">
        <f t="shared" si="43"/>
        <v>37</v>
      </c>
      <c r="BH675" s="460">
        <f t="shared" si="45"/>
        <v>0.26811594202898553</v>
      </c>
      <c r="BI675" s="461">
        <f t="shared" si="44"/>
        <v>0.13405797101449277</v>
      </c>
      <c r="BJ675" s="58"/>
      <c r="BK675" s="58"/>
      <c r="BL675" s="58"/>
      <c r="BM675" s="58"/>
      <c r="BN675" s="58"/>
      <c r="BO675" s="58"/>
      <c r="BP675" s="540" t="s">
        <v>514</v>
      </c>
      <c r="BQ675" s="754">
        <v>1220</v>
      </c>
      <c r="BR675" s="755">
        <v>1306</v>
      </c>
      <c r="BS675" s="754">
        <v>1570</v>
      </c>
      <c r="BT675" s="755">
        <v>1812</v>
      </c>
      <c r="BU675" s="755">
        <v>2022</v>
      </c>
      <c r="BV675" s="756">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t="str">
        <f t="shared" si="42"/>
        <v>N/A</v>
      </c>
      <c r="BB676" s="58"/>
      <c r="BC676" s="58"/>
      <c r="BD676" s="58"/>
      <c r="BE676" s="58"/>
      <c r="BF676" s="382"/>
      <c r="BG676" s="457">
        <f t="shared" si="43"/>
        <v>0</v>
      </c>
      <c r="BH676" s="460">
        <f t="shared" si="45"/>
        <v>0</v>
      </c>
      <c r="BI676" s="461" t="str">
        <f t="shared" si="44"/>
        <v xml:space="preserve"> </v>
      </c>
      <c r="BJ676" s="58"/>
      <c r="BK676" s="58"/>
      <c r="BL676" s="58"/>
      <c r="BM676" s="58"/>
      <c r="BN676" s="58"/>
      <c r="BO676" s="58"/>
      <c r="BP676" s="540" t="s">
        <v>515</v>
      </c>
      <c r="BQ676" s="754">
        <v>2396</v>
      </c>
      <c r="BR676" s="755">
        <v>2568</v>
      </c>
      <c r="BS676" s="754">
        <v>3082</v>
      </c>
      <c r="BT676" s="755">
        <v>3562</v>
      </c>
      <c r="BU676" s="755">
        <v>3974</v>
      </c>
      <c r="BV676" s="756">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487</v>
      </c>
      <c r="B677" s="12" t="s">
        <v>496</v>
      </c>
      <c r="G677" s="1997">
        <f>C643</f>
        <v>0</v>
      </c>
      <c r="H677" s="1997"/>
      <c r="I677" s="1997"/>
      <c r="J677" s="1997"/>
      <c r="K677" s="1997"/>
      <c r="L677" s="1997"/>
      <c r="M677" s="1997"/>
      <c r="N677" s="1997"/>
      <c r="O677" s="1997"/>
      <c r="P677" s="1997"/>
      <c r="Q677" s="1997"/>
      <c r="R677" s="1997"/>
      <c r="T677" s="87" t="s">
        <v>488</v>
      </c>
      <c r="U677" s="12" t="s">
        <v>496</v>
      </c>
      <c r="Z677" s="1997">
        <f>C644</f>
        <v>0</v>
      </c>
      <c r="AA677" s="1997"/>
      <c r="AB677" s="1997"/>
      <c r="AC677" s="1997"/>
      <c r="AD677" s="1997"/>
      <c r="AE677" s="1997"/>
      <c r="AF677" s="1997"/>
      <c r="AG677" s="1997"/>
      <c r="AH677" s="1997"/>
      <c r="AI677" s="1997"/>
      <c r="AJ677" s="1997"/>
      <c r="AK677" s="1997"/>
      <c r="AZ677" s="58"/>
      <c r="BA677" s="446" t="str">
        <f t="shared" si="42"/>
        <v>N/A</v>
      </c>
      <c r="BB677" s="58"/>
      <c r="BC677" s="58"/>
      <c r="BD677" s="58"/>
      <c r="BE677" s="58"/>
      <c r="BF677" s="382"/>
      <c r="BG677" s="457">
        <f t="shared" si="43"/>
        <v>0</v>
      </c>
      <c r="BH677" s="460">
        <f t="shared" si="45"/>
        <v>0</v>
      </c>
      <c r="BI677" s="461" t="str">
        <f t="shared" si="44"/>
        <v xml:space="preserve"> </v>
      </c>
      <c r="BJ677" s="58"/>
      <c r="BK677" s="58"/>
      <c r="BL677" s="58"/>
      <c r="BM677" s="58"/>
      <c r="BN677" s="58"/>
      <c r="BO677" s="58"/>
      <c r="BP677" s="540" t="s">
        <v>516</v>
      </c>
      <c r="BQ677" s="754">
        <v>1220</v>
      </c>
      <c r="BR677" s="755">
        <v>1306</v>
      </c>
      <c r="BS677" s="754">
        <v>1570</v>
      </c>
      <c r="BT677" s="755">
        <v>1812</v>
      </c>
      <c r="BU677" s="755">
        <v>2022</v>
      </c>
      <c r="BV677" s="756">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1996"/>
      <c r="H678" s="1996"/>
      <c r="I678" s="1996"/>
      <c r="J678" s="1996"/>
      <c r="K678" s="1996"/>
      <c r="L678" s="1996"/>
      <c r="M678" s="1996"/>
      <c r="N678" s="1996"/>
      <c r="O678" s="1996"/>
      <c r="P678" s="1996"/>
      <c r="Q678" s="1996"/>
      <c r="R678" s="1996"/>
      <c r="T678" s="35"/>
      <c r="U678" s="12" t="s">
        <v>90</v>
      </c>
      <c r="Z678" s="1996"/>
      <c r="AA678" s="1996"/>
      <c r="AB678" s="1996"/>
      <c r="AC678" s="1996"/>
      <c r="AD678" s="1996"/>
      <c r="AE678" s="1996"/>
      <c r="AF678" s="1996"/>
      <c r="AG678" s="1996"/>
      <c r="AH678" s="1996"/>
      <c r="AI678" s="1996"/>
      <c r="AJ678" s="1996"/>
      <c r="AK678" s="1996"/>
      <c r="AZ678" s="58"/>
      <c r="BA678" s="446" t="str">
        <f t="shared" si="42"/>
        <v>N/A</v>
      </c>
      <c r="BB678" s="58"/>
      <c r="BC678" s="58"/>
      <c r="BD678" s="58"/>
      <c r="BE678" s="58"/>
      <c r="BF678" s="382"/>
      <c r="BG678" s="457">
        <f t="shared" si="43"/>
        <v>0</v>
      </c>
      <c r="BH678" s="460">
        <f t="shared" si="45"/>
        <v>0</v>
      </c>
      <c r="BI678" s="461" t="str">
        <f t="shared" si="44"/>
        <v xml:space="preserve"> </v>
      </c>
      <c r="BJ678" s="58"/>
      <c r="BK678" s="58"/>
      <c r="BL678" s="58"/>
      <c r="BM678" s="58"/>
      <c r="BN678" s="58"/>
      <c r="BO678" s="58"/>
      <c r="BP678" s="540" t="s">
        <v>517</v>
      </c>
      <c r="BQ678" s="754">
        <v>1586</v>
      </c>
      <c r="BR678" s="755">
        <v>1700</v>
      </c>
      <c r="BS678" s="754">
        <v>2040</v>
      </c>
      <c r="BT678" s="755">
        <v>2356</v>
      </c>
      <c r="BU678" s="755">
        <v>2626</v>
      </c>
      <c r="BV678" s="756">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615</v>
      </c>
      <c r="G679" s="1996"/>
      <c r="H679" s="1996"/>
      <c r="I679" s="1996"/>
      <c r="J679" s="1996"/>
      <c r="K679" s="1996"/>
      <c r="L679" s="1996"/>
      <c r="M679" s="1996"/>
      <c r="N679" s="1996"/>
      <c r="O679" s="1996"/>
      <c r="P679" s="1996"/>
      <c r="Q679" s="1996"/>
      <c r="R679" s="1996"/>
      <c r="T679" s="35"/>
      <c r="U679" s="12" t="s">
        <v>615</v>
      </c>
      <c r="Z679" s="1998"/>
      <c r="AA679" s="1998"/>
      <c r="AB679" s="1998"/>
      <c r="AC679" s="1998"/>
      <c r="AD679" s="1998"/>
      <c r="AE679" s="1998"/>
      <c r="AF679" s="1998"/>
      <c r="AG679" s="1998"/>
      <c r="AH679" s="1998"/>
      <c r="AI679" s="1998"/>
      <c r="AJ679" s="1998"/>
      <c r="AK679" s="1998"/>
      <c r="AZ679" s="58"/>
      <c r="BA679" s="446" t="str">
        <f t="shared" si="42"/>
        <v>N/A</v>
      </c>
      <c r="BB679" s="58"/>
      <c r="BC679" s="58"/>
      <c r="BD679" s="58"/>
      <c r="BE679" s="58"/>
      <c r="BF679" s="382"/>
      <c r="BG679" s="457">
        <f t="shared" si="43"/>
        <v>0</v>
      </c>
      <c r="BH679" s="460">
        <f t="shared" si="45"/>
        <v>0</v>
      </c>
      <c r="BI679" s="461" t="str">
        <f t="shared" si="44"/>
        <v xml:space="preserve"> </v>
      </c>
      <c r="BJ679" s="58"/>
      <c r="BK679" s="58"/>
      <c r="BL679" s="58"/>
      <c r="BM679" s="58"/>
      <c r="BN679" s="58"/>
      <c r="BO679" s="58"/>
      <c r="BP679" s="540" t="s">
        <v>518</v>
      </c>
      <c r="BQ679" s="754">
        <v>1220</v>
      </c>
      <c r="BR679" s="755">
        <v>1306</v>
      </c>
      <c r="BS679" s="754">
        <v>1570</v>
      </c>
      <c r="BT679" s="755">
        <v>1812</v>
      </c>
      <c r="BU679" s="755">
        <v>2022</v>
      </c>
      <c r="BV679" s="756">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1996"/>
      <c r="H680" s="1996"/>
      <c r="I680" s="1996"/>
      <c r="J680" s="1996"/>
      <c r="K680" s="1996"/>
      <c r="L680" s="1996"/>
      <c r="M680" s="1996"/>
      <c r="N680" s="1996"/>
      <c r="O680" s="1996"/>
      <c r="P680" s="1996"/>
      <c r="Q680" s="1996"/>
      <c r="R680" s="1996"/>
      <c r="T680" s="35"/>
      <c r="U680" s="12" t="s">
        <v>17</v>
      </c>
      <c r="Z680" s="1998"/>
      <c r="AA680" s="1998"/>
      <c r="AB680" s="1998"/>
      <c r="AC680" s="1998"/>
      <c r="AD680" s="1998"/>
      <c r="AE680" s="1998"/>
      <c r="AF680" s="1998"/>
      <c r="AG680" s="1998"/>
      <c r="AH680" s="1998"/>
      <c r="AI680" s="1998"/>
      <c r="AJ680" s="1998"/>
      <c r="AK680" s="1998"/>
      <c r="AZ680" s="58"/>
      <c r="BA680" s="446" t="str">
        <f t="shared" si="42"/>
        <v>N/A</v>
      </c>
      <c r="BB680" s="58"/>
      <c r="BC680" s="58"/>
      <c r="BD680" s="58"/>
      <c r="BE680" s="58"/>
      <c r="BF680" s="382"/>
      <c r="BG680" s="457">
        <f t="shared" si="43"/>
        <v>0</v>
      </c>
      <c r="BH680" s="460">
        <f t="shared" si="45"/>
        <v>0</v>
      </c>
      <c r="BI680" s="461" t="str">
        <f t="shared" si="44"/>
        <v xml:space="preserve"> </v>
      </c>
      <c r="BJ680" s="58"/>
      <c r="BK680" s="58"/>
      <c r="BL680" s="58"/>
      <c r="BM680" s="58"/>
      <c r="BN680" s="58"/>
      <c r="BO680" s="58"/>
      <c r="BP680" s="540" t="s">
        <v>519</v>
      </c>
      <c r="BQ680" s="754">
        <v>1220</v>
      </c>
      <c r="BR680" s="755">
        <v>1306</v>
      </c>
      <c r="BS680" s="754">
        <v>1570</v>
      </c>
      <c r="BT680" s="755">
        <v>1812</v>
      </c>
      <c r="BU680" s="755">
        <v>2022</v>
      </c>
      <c r="BV680" s="756">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021"/>
      <c r="H681" s="2021"/>
      <c r="I681" s="2021"/>
      <c r="J681" s="2021"/>
      <c r="K681" s="2021"/>
      <c r="L681" s="2021"/>
      <c r="O681" s="137" t="s">
        <v>212</v>
      </c>
      <c r="P681" s="1987"/>
      <c r="Q681" s="1987"/>
      <c r="R681" s="1987"/>
      <c r="T681" s="35"/>
      <c r="U681" s="12" t="s">
        <v>325</v>
      </c>
      <c r="Z681" s="2021"/>
      <c r="AA681" s="2021"/>
      <c r="AB681" s="2021"/>
      <c r="AC681" s="2021"/>
      <c r="AD681" s="2021"/>
      <c r="AE681" s="2021"/>
      <c r="AH681" s="137" t="s">
        <v>212</v>
      </c>
      <c r="AI681" s="1987"/>
      <c r="AJ681" s="1987"/>
      <c r="AK681" s="1987"/>
      <c r="AZ681" s="58"/>
      <c r="BA681" s="446" t="str">
        <f t="shared" si="42"/>
        <v>N/A</v>
      </c>
      <c r="BB681" s="58"/>
      <c r="BC681" s="58"/>
      <c r="BD681" s="58"/>
      <c r="BE681" s="58"/>
      <c r="BF681" s="382"/>
      <c r="BG681" s="457">
        <f t="shared" si="43"/>
        <v>0</v>
      </c>
      <c r="BH681" s="460">
        <f t="shared" si="45"/>
        <v>0</v>
      </c>
      <c r="BI681" s="461" t="str">
        <f t="shared" si="44"/>
        <v xml:space="preserve"> </v>
      </c>
      <c r="BJ681" s="58"/>
      <c r="BK681" s="58"/>
      <c r="BL681" s="58"/>
      <c r="BM681" s="58"/>
      <c r="BN681" s="58"/>
      <c r="BO681" s="58"/>
      <c r="BP681" s="540" t="s">
        <v>520</v>
      </c>
      <c r="BQ681" s="754">
        <v>1220</v>
      </c>
      <c r="BR681" s="755">
        <v>1306</v>
      </c>
      <c r="BS681" s="754">
        <v>1570</v>
      </c>
      <c r="BT681" s="755">
        <v>1812</v>
      </c>
      <c r="BU681" s="755">
        <v>2022</v>
      </c>
      <c r="BV681" s="756">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1996"/>
      <c r="I682" s="1996"/>
      <c r="J682" s="1996"/>
      <c r="K682" s="1996"/>
      <c r="L682" s="1996"/>
      <c r="M682" s="1996"/>
      <c r="N682" s="1996"/>
      <c r="O682" s="1996"/>
      <c r="P682" s="1996"/>
      <c r="Q682" s="1996"/>
      <c r="R682" s="1996"/>
      <c r="T682" s="35"/>
      <c r="U682" s="12" t="s">
        <v>18</v>
      </c>
      <c r="AA682" s="1996"/>
      <c r="AB682" s="1996"/>
      <c r="AC682" s="1996"/>
      <c r="AD682" s="1996"/>
      <c r="AE682" s="1996"/>
      <c r="AF682" s="1996"/>
      <c r="AG682" s="1996"/>
      <c r="AH682" s="1996"/>
      <c r="AI682" s="1996"/>
      <c r="AJ682" s="1996"/>
      <c r="AK682" s="1996"/>
      <c r="AZ682" s="58"/>
      <c r="BA682" s="446" t="str">
        <f t="shared" si="42"/>
        <v>N/A</v>
      </c>
      <c r="BB682" s="58"/>
      <c r="BC682" s="58"/>
      <c r="BD682" s="58"/>
      <c r="BE682" s="58"/>
      <c r="BF682" s="382"/>
      <c r="BG682" s="457">
        <f t="shared" si="43"/>
        <v>0</v>
      </c>
      <c r="BH682" s="460">
        <f t="shared" si="45"/>
        <v>0</v>
      </c>
      <c r="BI682" s="461" t="str">
        <f t="shared" si="44"/>
        <v xml:space="preserve"> </v>
      </c>
      <c r="BJ682" s="58"/>
      <c r="BK682" s="58"/>
      <c r="BL682" s="58"/>
      <c r="BM682" s="58"/>
      <c r="BN682" s="58"/>
      <c r="BO682" s="58"/>
      <c r="BP682" s="540" t="s">
        <v>521</v>
      </c>
      <c r="BQ682" s="754">
        <v>1220</v>
      </c>
      <c r="BR682" s="755">
        <v>1306</v>
      </c>
      <c r="BS682" s="754">
        <v>1570</v>
      </c>
      <c r="BT682" s="755">
        <v>1812</v>
      </c>
      <c r="BU682" s="755">
        <v>2022</v>
      </c>
      <c r="BV682" s="756">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1995" t="s">
        <v>706</v>
      </c>
      <c r="O683" s="1995"/>
      <c r="T683" s="35"/>
      <c r="U683" s="12" t="s">
        <v>20</v>
      </c>
      <c r="AG683" s="1995" t="s">
        <v>706</v>
      </c>
      <c r="AH683" s="1995"/>
      <c r="AZ683" s="58"/>
      <c r="BA683" s="446" t="str">
        <f t="shared" si="42"/>
        <v>N/A</v>
      </c>
      <c r="BB683" s="58"/>
      <c r="BC683" s="58"/>
      <c r="BD683" s="58"/>
      <c r="BE683" s="58"/>
      <c r="BF683" s="382"/>
      <c r="BG683" s="457">
        <f t="shared" si="43"/>
        <v>0</v>
      </c>
      <c r="BH683" s="460">
        <f t="shared" si="45"/>
        <v>0</v>
      </c>
      <c r="BI683" s="461" t="str">
        <f t="shared" si="44"/>
        <v xml:space="preserve"> </v>
      </c>
      <c r="BJ683" s="58"/>
      <c r="BK683" s="58"/>
      <c r="BL683" s="58"/>
      <c r="BM683" s="58"/>
      <c r="BN683" s="58"/>
      <c r="BO683" s="58"/>
      <c r="BP683" s="540" t="s">
        <v>522</v>
      </c>
      <c r="BQ683" s="754">
        <v>1296</v>
      </c>
      <c r="BR683" s="755">
        <v>1390</v>
      </c>
      <c r="BS683" s="754">
        <v>1666</v>
      </c>
      <c r="BT683" s="755">
        <v>1926</v>
      </c>
      <c r="BU683" s="755">
        <v>2150</v>
      </c>
      <c r="BV683" s="756">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2"/>
        <v>N/A</v>
      </c>
      <c r="BB684" s="58"/>
      <c r="BC684" s="58"/>
      <c r="BD684" s="58"/>
      <c r="BE684" s="58"/>
      <c r="BF684" s="382"/>
      <c r="BG684" s="457">
        <f t="shared" si="43"/>
        <v>0</v>
      </c>
      <c r="BH684" s="460">
        <f t="shared" si="45"/>
        <v>0</v>
      </c>
      <c r="BI684" s="461" t="str">
        <f t="shared" si="44"/>
        <v xml:space="preserve"> </v>
      </c>
      <c r="BJ684" s="58"/>
      <c r="BK684" s="58"/>
      <c r="BL684" s="58"/>
      <c r="BM684" s="58"/>
      <c r="BN684" s="58"/>
      <c r="BO684" s="58"/>
      <c r="BP684" s="540" t="s">
        <v>523</v>
      </c>
      <c r="BQ684" s="754">
        <v>1220</v>
      </c>
      <c r="BR684" s="755">
        <v>1306</v>
      </c>
      <c r="BS684" s="754">
        <v>1570</v>
      </c>
      <c r="BT684" s="755">
        <v>1812</v>
      </c>
      <c r="BU684" s="755">
        <v>2022</v>
      </c>
      <c r="BV684" s="756">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494</v>
      </c>
      <c r="B685" s="12" t="s">
        <v>496</v>
      </c>
      <c r="G685" s="1997">
        <f>C645</f>
        <v>0</v>
      </c>
      <c r="H685" s="1997"/>
      <c r="I685" s="1997"/>
      <c r="J685" s="1997"/>
      <c r="K685" s="1997"/>
      <c r="L685" s="1997"/>
      <c r="M685" s="1997"/>
      <c r="N685" s="1997"/>
      <c r="O685" s="1997"/>
      <c r="P685" s="1997"/>
      <c r="Q685" s="1997"/>
      <c r="R685" s="1997"/>
      <c r="T685" s="87" t="s">
        <v>681</v>
      </c>
      <c r="U685" s="12" t="s">
        <v>496</v>
      </c>
      <c r="Z685" s="1997">
        <f>C646</f>
        <v>0</v>
      </c>
      <c r="AA685" s="1997"/>
      <c r="AB685" s="1997"/>
      <c r="AC685" s="1997"/>
      <c r="AD685" s="1997"/>
      <c r="AE685" s="1997"/>
      <c r="AF685" s="1997"/>
      <c r="AG685" s="1997"/>
      <c r="AH685" s="1997"/>
      <c r="AI685" s="1997"/>
      <c r="AJ685" s="1997"/>
      <c r="AK685" s="1997"/>
      <c r="AZ685" s="58"/>
      <c r="BA685" s="446" t="str">
        <f t="shared" si="42"/>
        <v>N/A</v>
      </c>
      <c r="BB685" s="58"/>
      <c r="BC685" s="58"/>
      <c r="BD685" s="58"/>
      <c r="BE685" s="58"/>
      <c r="BF685" s="382"/>
      <c r="BG685" s="457">
        <f t="shared" si="43"/>
        <v>0</v>
      </c>
      <c r="BH685" s="460">
        <f t="shared" si="45"/>
        <v>0</v>
      </c>
      <c r="BI685" s="461" t="str">
        <f t="shared" si="44"/>
        <v xml:space="preserve"> </v>
      </c>
      <c r="BJ685" s="58"/>
      <c r="BK685" s="58"/>
      <c r="BL685" s="58"/>
      <c r="BM685" s="58"/>
      <c r="BN685" s="58"/>
      <c r="BO685" s="58"/>
      <c r="BP685" s="540" t="s">
        <v>524</v>
      </c>
      <c r="BQ685" s="754">
        <v>1220</v>
      </c>
      <c r="BR685" s="755">
        <v>1306</v>
      </c>
      <c r="BS685" s="754">
        <v>1570</v>
      </c>
      <c r="BT685" s="755">
        <v>1812</v>
      </c>
      <c r="BU685" s="755">
        <v>2022</v>
      </c>
      <c r="BV685" s="756">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1996"/>
      <c r="H686" s="1996"/>
      <c r="I686" s="1996"/>
      <c r="J686" s="1996"/>
      <c r="K686" s="1996"/>
      <c r="L686" s="1996"/>
      <c r="M686" s="1996"/>
      <c r="N686" s="1996"/>
      <c r="O686" s="1996"/>
      <c r="P686" s="1996"/>
      <c r="Q686" s="1996"/>
      <c r="R686" s="1996"/>
      <c r="T686" s="35"/>
      <c r="U686" s="12" t="s">
        <v>90</v>
      </c>
      <c r="Z686" s="1996"/>
      <c r="AA686" s="1996"/>
      <c r="AB686" s="1996"/>
      <c r="AC686" s="1996"/>
      <c r="AD686" s="1996"/>
      <c r="AE686" s="1996"/>
      <c r="AF686" s="1996"/>
      <c r="AG686" s="1996"/>
      <c r="AH686" s="1996"/>
      <c r="AI686" s="1996"/>
      <c r="AJ686" s="1996"/>
      <c r="AK686" s="1996"/>
      <c r="AZ686" s="58"/>
      <c r="BA686" s="446" t="str">
        <f t="shared" si="42"/>
        <v>N/A</v>
      </c>
      <c r="BB686" s="58"/>
      <c r="BC686" s="58"/>
      <c r="BD686" s="58"/>
      <c r="BE686" s="58"/>
      <c r="BF686" s="382"/>
      <c r="BG686" s="457">
        <f t="shared" si="43"/>
        <v>0</v>
      </c>
      <c r="BH686" s="460">
        <f t="shared" si="45"/>
        <v>0</v>
      </c>
      <c r="BI686" s="461" t="str">
        <f t="shared" si="44"/>
        <v xml:space="preserve"> </v>
      </c>
      <c r="BJ686" s="58"/>
      <c r="BK686" s="58"/>
      <c r="BL686" s="58"/>
      <c r="BM686" s="58"/>
      <c r="BN686" s="58"/>
      <c r="BO686" s="58"/>
      <c r="BP686" s="540" t="s">
        <v>525</v>
      </c>
      <c r="BQ686" s="754">
        <v>1220</v>
      </c>
      <c r="BR686" s="755">
        <v>1306</v>
      </c>
      <c r="BS686" s="754">
        <v>1570</v>
      </c>
      <c r="BT686" s="755">
        <v>1812</v>
      </c>
      <c r="BU686" s="755">
        <v>2022</v>
      </c>
      <c r="BV686" s="756">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615</v>
      </c>
      <c r="G687" s="1996"/>
      <c r="H687" s="1996"/>
      <c r="I687" s="1996"/>
      <c r="J687" s="1996"/>
      <c r="K687" s="1996"/>
      <c r="L687" s="1996"/>
      <c r="M687" s="1996"/>
      <c r="N687" s="1996"/>
      <c r="O687" s="1996"/>
      <c r="P687" s="1996"/>
      <c r="Q687" s="1996"/>
      <c r="R687" s="1996"/>
      <c r="T687" s="35"/>
      <c r="U687" s="12" t="s">
        <v>615</v>
      </c>
      <c r="Z687" s="1998"/>
      <c r="AA687" s="1998"/>
      <c r="AB687" s="1998"/>
      <c r="AC687" s="1998"/>
      <c r="AD687" s="1998"/>
      <c r="AE687" s="1998"/>
      <c r="AF687" s="1998"/>
      <c r="AG687" s="1998"/>
      <c r="AH687" s="1998"/>
      <c r="AI687" s="1998"/>
      <c r="AJ687" s="1998"/>
      <c r="AK687" s="1998"/>
      <c r="AZ687" s="58"/>
      <c r="BA687" s="446" t="str">
        <f t="shared" si="42"/>
        <v>N/A</v>
      </c>
      <c r="BB687" s="58"/>
      <c r="BC687" s="58"/>
      <c r="BD687" s="58"/>
      <c r="BE687" s="58"/>
      <c r="BF687" s="382"/>
      <c r="BG687" s="457">
        <f t="shared" si="43"/>
        <v>0</v>
      </c>
      <c r="BH687" s="460">
        <f t="shared" si="45"/>
        <v>0</v>
      </c>
      <c r="BI687" s="461" t="str">
        <f t="shared" si="44"/>
        <v xml:space="preserve"> </v>
      </c>
      <c r="BJ687" s="58"/>
      <c r="BK687" s="58"/>
      <c r="BL687" s="58"/>
      <c r="BM687" s="58"/>
      <c r="BN687" s="58"/>
      <c r="BO687" s="58"/>
      <c r="BP687" s="540" t="s">
        <v>526</v>
      </c>
      <c r="BQ687" s="754">
        <v>1264</v>
      </c>
      <c r="BR687" s="755">
        <v>1354</v>
      </c>
      <c r="BS687" s="754">
        <v>1624</v>
      </c>
      <c r="BT687" s="755">
        <v>1876</v>
      </c>
      <c r="BU687" s="755">
        <v>2094</v>
      </c>
      <c r="BV687" s="756">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1996"/>
      <c r="H688" s="1996"/>
      <c r="I688" s="1996"/>
      <c r="J688" s="1996"/>
      <c r="K688" s="1996"/>
      <c r="L688" s="1996"/>
      <c r="M688" s="1996"/>
      <c r="N688" s="1996"/>
      <c r="O688" s="1996"/>
      <c r="P688" s="1996"/>
      <c r="Q688" s="1996"/>
      <c r="R688" s="1996"/>
      <c r="T688" s="35"/>
      <c r="U688" s="12" t="s">
        <v>17</v>
      </c>
      <c r="Z688" s="1998"/>
      <c r="AA688" s="1998"/>
      <c r="AB688" s="1998"/>
      <c r="AC688" s="1998"/>
      <c r="AD688" s="1998"/>
      <c r="AE688" s="1998"/>
      <c r="AF688" s="1998"/>
      <c r="AG688" s="1998"/>
      <c r="AH688" s="1998"/>
      <c r="AI688" s="1998"/>
      <c r="AJ688" s="1998"/>
      <c r="AK688" s="1998"/>
      <c r="AZ688" s="58"/>
      <c r="BA688" s="446" t="str">
        <f t="shared" si="42"/>
        <v>N/A</v>
      </c>
      <c r="BB688" s="58"/>
      <c r="BC688" s="58"/>
      <c r="BD688" s="58"/>
      <c r="BE688" s="58"/>
      <c r="BF688" s="382"/>
      <c r="BG688" s="457">
        <f t="shared" si="43"/>
        <v>0</v>
      </c>
      <c r="BH688" s="460">
        <f t="shared" si="45"/>
        <v>0</v>
      </c>
      <c r="BI688" s="461" t="str">
        <f t="shared" si="44"/>
        <v xml:space="preserve"> </v>
      </c>
      <c r="BJ688" s="58"/>
      <c r="BK688" s="58"/>
      <c r="BL688" s="58"/>
      <c r="BM688" s="58"/>
      <c r="BN688" s="58"/>
      <c r="BO688" s="58"/>
      <c r="BP688" s="540" t="s">
        <v>527</v>
      </c>
      <c r="BQ688" s="754">
        <v>2070</v>
      </c>
      <c r="BR688" s="755">
        <v>2216</v>
      </c>
      <c r="BS688" s="754">
        <v>2660</v>
      </c>
      <c r="BT688" s="755">
        <v>3072</v>
      </c>
      <c r="BU688" s="755">
        <v>3430</v>
      </c>
      <c r="BV688" s="756">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21"/>
      <c r="H689" s="2021"/>
      <c r="I689" s="2021"/>
      <c r="J689" s="2021"/>
      <c r="K689" s="2021"/>
      <c r="L689" s="2021"/>
      <c r="O689" s="137" t="s">
        <v>212</v>
      </c>
      <c r="P689" s="1987"/>
      <c r="Q689" s="1987"/>
      <c r="R689" s="1987"/>
      <c r="T689" s="35"/>
      <c r="U689" s="12" t="s">
        <v>325</v>
      </c>
      <c r="Z689" s="2021"/>
      <c r="AA689" s="2021"/>
      <c r="AB689" s="2021"/>
      <c r="AC689" s="2021"/>
      <c r="AD689" s="2021"/>
      <c r="AE689" s="2021"/>
      <c r="AH689" s="137" t="s">
        <v>212</v>
      </c>
      <c r="AI689" s="1987"/>
      <c r="AJ689" s="1987"/>
      <c r="AK689" s="1987"/>
      <c r="AZ689" s="58"/>
      <c r="BA689" s="446" t="str">
        <f t="shared" si="42"/>
        <v>N/A</v>
      </c>
      <c r="BB689" s="58"/>
      <c r="BC689" s="58"/>
      <c r="BD689" s="58"/>
      <c r="BE689" s="58"/>
      <c r="BF689" s="382"/>
      <c r="BG689" s="457">
        <f t="shared" si="43"/>
        <v>0</v>
      </c>
      <c r="BH689" s="460">
        <f t="shared" si="45"/>
        <v>0</v>
      </c>
      <c r="BI689" s="461" t="str">
        <f t="shared" si="44"/>
        <v xml:space="preserve"> </v>
      </c>
      <c r="BJ689" s="58"/>
      <c r="BK689" s="58"/>
      <c r="BL689" s="58"/>
      <c r="BM689" s="58"/>
      <c r="BN689" s="58"/>
      <c r="BO689" s="58"/>
      <c r="BP689" s="540" t="s">
        <v>528</v>
      </c>
      <c r="BQ689" s="754">
        <v>1220</v>
      </c>
      <c r="BR689" s="755">
        <v>1306</v>
      </c>
      <c r="BS689" s="754">
        <v>1570</v>
      </c>
      <c r="BT689" s="755">
        <v>1812</v>
      </c>
      <c r="BU689" s="755">
        <v>2022</v>
      </c>
      <c r="BV689" s="756">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1996"/>
      <c r="I690" s="1996"/>
      <c r="J690" s="1996"/>
      <c r="K690" s="1996"/>
      <c r="L690" s="1996"/>
      <c r="M690" s="1996"/>
      <c r="N690" s="1996"/>
      <c r="O690" s="1996"/>
      <c r="P690" s="1996"/>
      <c r="Q690" s="1996"/>
      <c r="R690" s="1996"/>
      <c r="T690" s="35"/>
      <c r="U690" s="12" t="s">
        <v>18</v>
      </c>
      <c r="AA690" s="1996"/>
      <c r="AB690" s="1996"/>
      <c r="AC690" s="1996"/>
      <c r="AD690" s="1996"/>
      <c r="AE690" s="1996"/>
      <c r="AF690" s="1996"/>
      <c r="AG690" s="1996"/>
      <c r="AH690" s="1996"/>
      <c r="AI690" s="1996"/>
      <c r="AJ690" s="1996"/>
      <c r="AK690" s="1996"/>
      <c r="AZ690" s="58"/>
      <c r="BA690" s="446" t="str">
        <f t="shared" si="42"/>
        <v>N/A</v>
      </c>
      <c r="BB690" s="58"/>
      <c r="BC690" s="58"/>
      <c r="BD690" s="58"/>
      <c r="BE690" s="58"/>
      <c r="BF690" s="382"/>
      <c r="BG690" s="457">
        <f t="shared" si="43"/>
        <v>0</v>
      </c>
      <c r="BH690" s="460">
        <f t="shared" si="45"/>
        <v>0</v>
      </c>
      <c r="BI690" s="461" t="str">
        <f t="shared" si="44"/>
        <v xml:space="preserve"> </v>
      </c>
      <c r="BJ690" s="58"/>
      <c r="BK690" s="58"/>
      <c r="BL690" s="58"/>
      <c r="BM690" s="58"/>
      <c r="BN690" s="58"/>
      <c r="BO690" s="58"/>
      <c r="BP690" s="540" t="s">
        <v>529</v>
      </c>
      <c r="BQ690" s="754">
        <v>3196</v>
      </c>
      <c r="BR690" s="755">
        <v>3426</v>
      </c>
      <c r="BS690" s="754">
        <v>4112</v>
      </c>
      <c r="BT690" s="755">
        <v>4750</v>
      </c>
      <c r="BU690" s="755">
        <v>5300</v>
      </c>
      <c r="BV690" s="756">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1995" t="s">
        <v>706</v>
      </c>
      <c r="O691" s="1995"/>
      <c r="T691" s="35"/>
      <c r="U691" s="12" t="s">
        <v>20</v>
      </c>
      <c r="AG691" s="1995" t="s">
        <v>706</v>
      </c>
      <c r="AH691" s="1995"/>
      <c r="AZ691" s="58"/>
      <c r="BA691" s="446" t="str">
        <f t="shared" si="42"/>
        <v>N/A</v>
      </c>
      <c r="BB691" s="58"/>
      <c r="BF691" s="382"/>
      <c r="BG691" s="457">
        <f t="shared" si="43"/>
        <v>0</v>
      </c>
      <c r="BH691" s="460">
        <f t="shared" si="45"/>
        <v>0</v>
      </c>
      <c r="BI691" s="461" t="str">
        <f t="shared" si="44"/>
        <v xml:space="preserve"> </v>
      </c>
      <c r="BL691" s="58"/>
      <c r="BM691" s="58"/>
      <c r="BN691" s="58"/>
      <c r="BO691" s="58"/>
      <c r="BP691" s="540" t="s">
        <v>56</v>
      </c>
      <c r="BQ691" s="754">
        <v>1220</v>
      </c>
      <c r="BR691" s="755">
        <v>1306</v>
      </c>
      <c r="BS691" s="754">
        <v>1570</v>
      </c>
      <c r="BT691" s="755">
        <v>1812</v>
      </c>
      <c r="BU691" s="755">
        <v>2022</v>
      </c>
      <c r="BV691" s="756">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2"/>
        <v>N/A</v>
      </c>
      <c r="BB692" s="58"/>
      <c r="BF692" s="382"/>
      <c r="BG692" s="457">
        <f t="shared" si="43"/>
        <v>0</v>
      </c>
      <c r="BH692" s="460">
        <f t="shared" si="45"/>
        <v>0</v>
      </c>
      <c r="BI692" s="461" t="str">
        <f t="shared" si="44"/>
        <v xml:space="preserve"> </v>
      </c>
      <c r="BL692" s="58"/>
      <c r="BM692" s="58"/>
      <c r="BN692" s="58"/>
      <c r="BO692" s="58"/>
      <c r="BP692" s="540" t="s">
        <v>57</v>
      </c>
      <c r="BQ692" s="754">
        <v>1266</v>
      </c>
      <c r="BR692" s="755">
        <v>1356</v>
      </c>
      <c r="BS692" s="754">
        <v>1626</v>
      </c>
      <c r="BT692" s="755">
        <v>1880</v>
      </c>
      <c r="BU692" s="755">
        <v>2096</v>
      </c>
      <c r="BV692" s="756">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496</v>
      </c>
      <c r="G693" s="1997">
        <f>C647</f>
        <v>0</v>
      </c>
      <c r="H693" s="1997"/>
      <c r="I693" s="1997"/>
      <c r="J693" s="1997"/>
      <c r="K693" s="1997"/>
      <c r="L693" s="1997"/>
      <c r="M693" s="1997"/>
      <c r="N693" s="1997"/>
      <c r="O693" s="1997"/>
      <c r="P693" s="1997"/>
      <c r="Q693" s="1997"/>
      <c r="R693" s="1997"/>
      <c r="T693" s="87" t="s">
        <v>373</v>
      </c>
      <c r="U693" s="12" t="s">
        <v>496</v>
      </c>
      <c r="Z693" s="1997">
        <f>C648</f>
        <v>0</v>
      </c>
      <c r="AA693" s="1997"/>
      <c r="AB693" s="1997"/>
      <c r="AC693" s="1997"/>
      <c r="AD693" s="1997"/>
      <c r="AE693" s="1997"/>
      <c r="AF693" s="1997"/>
      <c r="AG693" s="1997"/>
      <c r="AH693" s="1997"/>
      <c r="AI693" s="1997"/>
      <c r="AJ693" s="1997"/>
      <c r="AK693" s="1997"/>
      <c r="AZ693" s="58"/>
      <c r="BA693" s="446" t="str">
        <f t="shared" si="42"/>
        <v>N/A</v>
      </c>
      <c r="BB693" s="58"/>
      <c r="BF693" s="382"/>
      <c r="BG693" s="457">
        <f t="shared" si="43"/>
        <v>0</v>
      </c>
      <c r="BH693" s="460">
        <f t="shared" si="45"/>
        <v>0</v>
      </c>
      <c r="BI693" s="461" t="str">
        <f t="shared" si="44"/>
        <v xml:space="preserve"> </v>
      </c>
      <c r="BL693" s="58"/>
      <c r="BM693" s="58"/>
      <c r="BN693" s="58"/>
      <c r="BO693" s="58"/>
      <c r="BP693" s="540" t="s">
        <v>58</v>
      </c>
      <c r="BQ693" s="754">
        <v>1220</v>
      </c>
      <c r="BR693" s="755">
        <v>1306</v>
      </c>
      <c r="BS693" s="754">
        <v>1570</v>
      </c>
      <c r="BT693" s="755">
        <v>1812</v>
      </c>
      <c r="BU693" s="755">
        <v>2022</v>
      </c>
      <c r="BV693" s="756">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1996"/>
      <c r="H694" s="1996"/>
      <c r="I694" s="1996"/>
      <c r="J694" s="1996"/>
      <c r="K694" s="1996"/>
      <c r="L694" s="1996"/>
      <c r="M694" s="1996"/>
      <c r="N694" s="1996"/>
      <c r="O694" s="1996"/>
      <c r="P694" s="1996"/>
      <c r="Q694" s="1996"/>
      <c r="R694" s="1996"/>
      <c r="T694" s="35"/>
      <c r="U694" s="12" t="s">
        <v>90</v>
      </c>
      <c r="Z694" s="1996"/>
      <c r="AA694" s="1996"/>
      <c r="AB694" s="1996"/>
      <c r="AC694" s="1996"/>
      <c r="AD694" s="1996"/>
      <c r="AE694" s="1996"/>
      <c r="AF694" s="1996"/>
      <c r="AG694" s="1996"/>
      <c r="AH694" s="1996"/>
      <c r="AI694" s="1996"/>
      <c r="AJ694" s="1996"/>
      <c r="AK694" s="1996"/>
      <c r="AZ694" s="58"/>
      <c r="BA694" s="446" t="str">
        <f t="shared" si="42"/>
        <v>N/A</v>
      </c>
      <c r="BB694" s="58"/>
      <c r="BF694" s="382"/>
      <c r="BG694" s="457">
        <f t="shared" si="43"/>
        <v>0</v>
      </c>
      <c r="BH694" s="460">
        <f t="shared" si="45"/>
        <v>0</v>
      </c>
      <c r="BI694" s="461" t="str">
        <f t="shared" si="44"/>
        <v xml:space="preserve"> </v>
      </c>
      <c r="BL694" s="58"/>
      <c r="BM694" s="58"/>
      <c r="BN694" s="58"/>
      <c r="BO694" s="58"/>
      <c r="BP694" s="540" t="s">
        <v>59</v>
      </c>
      <c r="BQ694" s="754">
        <v>1220</v>
      </c>
      <c r="BR694" s="755">
        <v>1306</v>
      </c>
      <c r="BS694" s="754">
        <v>1570</v>
      </c>
      <c r="BT694" s="755">
        <v>1812</v>
      </c>
      <c r="BU694" s="755">
        <v>2022</v>
      </c>
      <c r="BV694" s="756">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615</v>
      </c>
      <c r="G695" s="1996"/>
      <c r="H695" s="1996"/>
      <c r="I695" s="1996"/>
      <c r="J695" s="1996"/>
      <c r="K695" s="1996"/>
      <c r="L695" s="1996"/>
      <c r="M695" s="1996"/>
      <c r="N695" s="1996"/>
      <c r="O695" s="1996"/>
      <c r="P695" s="1996"/>
      <c r="Q695" s="1996"/>
      <c r="R695" s="1996"/>
      <c r="U695" s="12" t="s">
        <v>615</v>
      </c>
      <c r="Z695" s="1998"/>
      <c r="AA695" s="1998"/>
      <c r="AB695" s="1998"/>
      <c r="AC695" s="1998"/>
      <c r="AD695" s="1998"/>
      <c r="AE695" s="1998"/>
      <c r="AF695" s="1998"/>
      <c r="AG695" s="1998"/>
      <c r="AH695" s="1998"/>
      <c r="AI695" s="1998"/>
      <c r="AJ695" s="1998"/>
      <c r="AK695" s="1998"/>
      <c r="AZ695" s="58"/>
      <c r="BA695" s="58"/>
      <c r="BB695" s="58"/>
      <c r="BC695" s="58"/>
      <c r="BF695" s="382"/>
      <c r="BG695" s="457">
        <f t="shared" si="43"/>
        <v>0</v>
      </c>
      <c r="BH695" s="460">
        <f t="shared" si="45"/>
        <v>0</v>
      </c>
      <c r="BI695" s="461" t="str">
        <f t="shared" si="44"/>
        <v xml:space="preserve"> </v>
      </c>
      <c r="BM695" s="58"/>
      <c r="BN695" s="58"/>
      <c r="BO695" s="58"/>
      <c r="BP695" s="540" t="s">
        <v>63</v>
      </c>
      <c r="BQ695" s="754">
        <v>1382</v>
      </c>
      <c r="BR695" s="755">
        <v>1480</v>
      </c>
      <c r="BS695" s="754">
        <v>1776</v>
      </c>
      <c r="BT695" s="755">
        <v>2052</v>
      </c>
      <c r="BU695" s="755">
        <v>2290</v>
      </c>
      <c r="BV695" s="756">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1996"/>
      <c r="H696" s="1996"/>
      <c r="I696" s="1996"/>
      <c r="J696" s="1996"/>
      <c r="K696" s="1996"/>
      <c r="L696" s="1996"/>
      <c r="M696" s="1996"/>
      <c r="N696" s="1996"/>
      <c r="O696" s="1996"/>
      <c r="P696" s="1996"/>
      <c r="Q696" s="1996"/>
      <c r="R696" s="1996"/>
      <c r="U696" s="12" t="s">
        <v>17</v>
      </c>
      <c r="Z696" s="1998"/>
      <c r="AA696" s="1998"/>
      <c r="AB696" s="1998"/>
      <c r="AC696" s="1998"/>
      <c r="AD696" s="1998"/>
      <c r="AE696" s="1998"/>
      <c r="AF696" s="1998"/>
      <c r="AG696" s="1998"/>
      <c r="AH696" s="1998"/>
      <c r="AI696" s="1998"/>
      <c r="AJ696" s="1998"/>
      <c r="AK696" s="1998"/>
      <c r="AZ696" s="58"/>
      <c r="BA696" s="58"/>
      <c r="BB696" s="58"/>
      <c r="BC696" s="58"/>
      <c r="BD696" s="58"/>
      <c r="BF696" s="453" t="s">
        <v>967</v>
      </c>
      <c r="BG696" s="462">
        <f>SUM(BG671:BG695)</f>
        <v>138</v>
      </c>
      <c r="BH696" s="463">
        <f>SUM(BH671:BH695)</f>
        <v>1</v>
      </c>
      <c r="BI696" s="463">
        <f>SUM(BI671:BI695)</f>
        <v>0.38043478260869568</v>
      </c>
      <c r="BN696" s="58"/>
      <c r="BO696" s="58"/>
      <c r="BP696" s="540" t="s">
        <v>64</v>
      </c>
      <c r="BQ696" s="754">
        <v>1780</v>
      </c>
      <c r="BR696" s="755">
        <v>1906</v>
      </c>
      <c r="BS696" s="754">
        <v>2290</v>
      </c>
      <c r="BT696" s="755">
        <v>2644</v>
      </c>
      <c r="BU696" s="755">
        <v>2950</v>
      </c>
      <c r="BV696" s="756">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21"/>
      <c r="H697" s="2021"/>
      <c r="I697" s="2021"/>
      <c r="J697" s="2021"/>
      <c r="K697" s="2021"/>
      <c r="L697" s="2021"/>
      <c r="O697" s="137" t="s">
        <v>212</v>
      </c>
      <c r="P697" s="1987"/>
      <c r="Q697" s="1987"/>
      <c r="R697" s="1987"/>
      <c r="U697" s="12" t="s">
        <v>325</v>
      </c>
      <c r="Z697" s="2021"/>
      <c r="AA697" s="2021"/>
      <c r="AB697" s="2021"/>
      <c r="AC697" s="2021"/>
      <c r="AD697" s="2021"/>
      <c r="AE697" s="2021"/>
      <c r="AH697" s="137" t="s">
        <v>212</v>
      </c>
      <c r="AI697" s="1987"/>
      <c r="AJ697" s="1987"/>
      <c r="AK697" s="1987"/>
      <c r="AZ697" s="58"/>
      <c r="BA697" s="58"/>
      <c r="BB697" s="58"/>
      <c r="BC697" s="58"/>
      <c r="BD697" s="58"/>
      <c r="BE697" s="58"/>
      <c r="BF697" s="58"/>
      <c r="BG697" s="58"/>
      <c r="BH697" s="58"/>
      <c r="BI697" s="58"/>
      <c r="BJ697" s="58"/>
      <c r="BK697" s="58"/>
      <c r="BL697" s="58"/>
      <c r="BM697" s="58"/>
      <c r="BN697" s="58"/>
      <c r="BO697" s="58"/>
      <c r="BP697" s="540" t="s">
        <v>65</v>
      </c>
      <c r="BQ697" s="754">
        <v>1990</v>
      </c>
      <c r="BR697" s="755">
        <v>2132</v>
      </c>
      <c r="BS697" s="754">
        <v>2560</v>
      </c>
      <c r="BT697" s="755">
        <v>2956</v>
      </c>
      <c r="BU697" s="755">
        <v>3296</v>
      </c>
      <c r="BV697" s="756">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1996"/>
      <c r="I698" s="1996"/>
      <c r="J698" s="1996"/>
      <c r="K698" s="1996"/>
      <c r="L698" s="1996"/>
      <c r="M698" s="1996"/>
      <c r="N698" s="1996"/>
      <c r="O698" s="1996"/>
      <c r="P698" s="1996"/>
      <c r="Q698" s="1996"/>
      <c r="R698" s="1996"/>
      <c r="U698" s="12" t="s">
        <v>18</v>
      </c>
      <c r="AA698" s="1996"/>
      <c r="AB698" s="1996"/>
      <c r="AC698" s="1996"/>
      <c r="AD698" s="1996"/>
      <c r="AE698" s="1996"/>
      <c r="AF698" s="1996"/>
      <c r="AG698" s="1996"/>
      <c r="AH698" s="1996"/>
      <c r="AI698" s="1996"/>
      <c r="AJ698" s="1996"/>
      <c r="AK698" s="1996"/>
      <c r="AZ698" s="58"/>
      <c r="BA698" s="58"/>
      <c r="BB698" s="58"/>
      <c r="BC698" s="58"/>
      <c r="BD698" s="58"/>
      <c r="BE698" s="58"/>
      <c r="BF698" s="58"/>
      <c r="BG698" s="58"/>
      <c r="BH698" s="58"/>
      <c r="BI698" s="58"/>
      <c r="BJ698" s="58"/>
      <c r="BK698" s="58"/>
      <c r="BL698" s="58"/>
      <c r="BM698" s="58"/>
      <c r="BN698" s="58"/>
      <c r="BO698" s="58"/>
      <c r="BP698" s="540" t="s">
        <v>66</v>
      </c>
      <c r="BQ698" s="754">
        <v>1572</v>
      </c>
      <c r="BR698" s="755">
        <v>1684</v>
      </c>
      <c r="BS698" s="754">
        <v>2022</v>
      </c>
      <c r="BT698" s="755">
        <v>2334</v>
      </c>
      <c r="BU698" s="755">
        <v>2604</v>
      </c>
      <c r="BV698" s="756">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1995" t="s">
        <v>706</v>
      </c>
      <c r="O699" s="1995"/>
      <c r="U699" s="12" t="s">
        <v>20</v>
      </c>
      <c r="AG699" s="1995" t="s">
        <v>706</v>
      </c>
      <c r="AH699" s="1995"/>
      <c r="AZ699" s="61"/>
      <c r="BA699" s="61"/>
      <c r="BB699" s="61"/>
      <c r="BC699" s="61"/>
      <c r="BD699" s="61"/>
      <c r="BE699" s="61"/>
      <c r="BF699" s="61"/>
      <c r="BG699" s="61"/>
      <c r="BH699" s="61"/>
      <c r="BI699" s="61"/>
      <c r="BJ699" s="61"/>
      <c r="BK699" s="61"/>
      <c r="BL699" s="61"/>
      <c r="BM699" s="61"/>
      <c r="BN699" s="61"/>
      <c r="BO699" s="61"/>
      <c r="BP699" s="540" t="s">
        <v>67</v>
      </c>
      <c r="BQ699" s="754">
        <v>2354</v>
      </c>
      <c r="BR699" s="755">
        <v>2522</v>
      </c>
      <c r="BS699" s="754">
        <v>3026</v>
      </c>
      <c r="BT699" s="755">
        <v>3496</v>
      </c>
      <c r="BU699" s="755">
        <v>3902</v>
      </c>
      <c r="BV699" s="756">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0" t="s">
        <v>68</v>
      </c>
      <c r="BQ700" s="754">
        <v>1586</v>
      </c>
      <c r="BR700" s="755">
        <v>1700</v>
      </c>
      <c r="BS700" s="754">
        <v>2040</v>
      </c>
      <c r="BT700" s="755">
        <v>2356</v>
      </c>
      <c r="BU700" s="755">
        <v>2626</v>
      </c>
      <c r="BV700" s="756">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9"/>
      <c r="AN701" s="679"/>
      <c r="AO701" s="679"/>
      <c r="AP701" s="679"/>
      <c r="AQ701" s="679"/>
      <c r="AR701" s="679"/>
      <c r="AS701" s="679"/>
      <c r="AT701" s="679"/>
      <c r="AU701" s="679"/>
      <c r="AV701" s="679"/>
      <c r="AW701" s="679"/>
      <c r="AX701" s="679"/>
      <c r="AY701" s="679"/>
      <c r="AZ701" s="61"/>
      <c r="BA701" s="61"/>
      <c r="BB701" s="61"/>
      <c r="BC701" s="61"/>
      <c r="BD701" s="61"/>
      <c r="BE701" s="61"/>
      <c r="BF701" s="61"/>
      <c r="BG701" s="334" t="s">
        <v>1925</v>
      </c>
      <c r="BH701" s="382"/>
      <c r="BI701" s="382"/>
      <c r="BJ701" s="58"/>
      <c r="BK701" s="61"/>
      <c r="BL701" s="61"/>
      <c r="BM701" s="61"/>
      <c r="BN701" s="61"/>
      <c r="BO701" s="61"/>
      <c r="BP701" s="540" t="s">
        <v>69</v>
      </c>
      <c r="BQ701" s="754">
        <v>1280</v>
      </c>
      <c r="BR701" s="755">
        <v>1370</v>
      </c>
      <c r="BS701" s="754">
        <v>1644</v>
      </c>
      <c r="BT701" s="755">
        <v>1900</v>
      </c>
      <c r="BU701" s="755">
        <v>2120</v>
      </c>
      <c r="BV701" s="756">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964</v>
      </c>
      <c r="BH702" s="459" t="s">
        <v>965</v>
      </c>
      <c r="BI702" s="458" t="s">
        <v>966</v>
      </c>
      <c r="BJ702" s="58"/>
      <c r="BK702" s="61"/>
      <c r="BL702" s="61"/>
      <c r="BM702" s="61"/>
      <c r="BN702" s="61"/>
      <c r="BO702" s="61"/>
      <c r="BP702" s="540" t="s">
        <v>70</v>
      </c>
      <c r="BQ702" s="754">
        <v>1382</v>
      </c>
      <c r="BR702" s="755">
        <v>1480</v>
      </c>
      <c r="BS702" s="754">
        <v>1776</v>
      </c>
      <c r="BT702" s="755">
        <v>2054</v>
      </c>
      <c r="BU702" s="755">
        <v>2292</v>
      </c>
      <c r="BV702" s="756">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1995" t="s">
        <v>578</v>
      </c>
      <c r="AF703" s="1995"/>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6">G728</f>
        <v>12</v>
      </c>
      <c r="BH703" s="460">
        <f>BG703/$BG$728</f>
        <v>8.6956521739130432E-2</v>
      </c>
      <c r="BI703" s="461">
        <f t="shared" ref="BI703:BI727" si="47">IF(BH703=0," ",BH703*AM728)</f>
        <v>2.609421499600784E-2</v>
      </c>
      <c r="BJ703" s="58"/>
      <c r="BK703" s="61"/>
      <c r="BL703" s="61"/>
      <c r="BM703" s="61"/>
      <c r="BN703" s="61"/>
      <c r="BO703" s="61"/>
      <c r="BP703" s="540" t="s">
        <v>71</v>
      </c>
      <c r="BQ703" s="754">
        <v>1586</v>
      </c>
      <c r="BR703" s="755">
        <v>1700</v>
      </c>
      <c r="BS703" s="754">
        <v>2040</v>
      </c>
      <c r="BT703" s="755">
        <v>2356</v>
      </c>
      <c r="BU703" s="755">
        <v>2626</v>
      </c>
      <c r="BV703" s="756">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1995" t="s">
        <v>578</v>
      </c>
      <c r="AF704" s="1995"/>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6"/>
        <v>46</v>
      </c>
      <c r="BH704" s="460">
        <f t="shared" ref="BH704:BH727" si="48">BG704/$BG$728</f>
        <v>0.33333333333333331</v>
      </c>
      <c r="BI704" s="461">
        <f t="shared" si="47"/>
        <v>9.9948078920041539E-2</v>
      </c>
      <c r="BJ704" s="58"/>
      <c r="BK704" s="61"/>
      <c r="BL704" s="61"/>
      <c r="BM704" s="61"/>
      <c r="BN704" s="61"/>
      <c r="BO704" s="61"/>
      <c r="BP704" s="540" t="s">
        <v>768</v>
      </c>
      <c r="BQ704" s="754">
        <v>1710</v>
      </c>
      <c r="BR704" s="755">
        <v>1830</v>
      </c>
      <c r="BS704" s="754">
        <v>2196</v>
      </c>
      <c r="BT704" s="755">
        <v>2538</v>
      </c>
      <c r="BU704" s="755">
        <v>2832</v>
      </c>
      <c r="BV704" s="756">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172">
        <v>44635</v>
      </c>
      <c r="AF705" s="2172"/>
      <c r="AG705" s="2172"/>
      <c r="AH705" s="2172"/>
      <c r="AI705" s="2172"/>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6"/>
        <v>6</v>
      </c>
      <c r="BH705" s="460">
        <f t="shared" si="48"/>
        <v>4.3478260869565216E-2</v>
      </c>
      <c r="BI705" s="461">
        <f t="shared" si="47"/>
        <v>1.3035013966086393E-2</v>
      </c>
      <c r="BJ705" s="58"/>
      <c r="BK705" s="58"/>
      <c r="BL705" s="58"/>
      <c r="BM705" s="58"/>
      <c r="BN705" s="61"/>
      <c r="BO705" s="61"/>
      <c r="BP705" s="540" t="s">
        <v>769</v>
      </c>
      <c r="BQ705" s="754">
        <v>1382</v>
      </c>
      <c r="BR705" s="755">
        <v>1480</v>
      </c>
      <c r="BS705" s="754">
        <v>1776</v>
      </c>
      <c r="BT705" s="755">
        <v>2054</v>
      </c>
      <c r="BU705" s="755">
        <v>2292</v>
      </c>
      <c r="BV705" s="756">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7"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65">
        <v>44743</v>
      </c>
      <c r="AF706" s="2365"/>
      <c r="AG706" s="2365"/>
      <c r="AH706" s="2365"/>
      <c r="AI706" s="2365"/>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6"/>
        <v>37</v>
      </c>
      <c r="BH706" s="460">
        <f t="shared" si="48"/>
        <v>0.26811594202898553</v>
      </c>
      <c r="BI706" s="461">
        <f t="shared" si="47"/>
        <v>0.10722549550769787</v>
      </c>
      <c r="BJ706" s="58"/>
      <c r="BK706" s="58"/>
      <c r="BL706" s="58"/>
      <c r="BM706" s="58"/>
      <c r="BN706" s="61"/>
      <c r="BO706" s="61"/>
      <c r="BP706" s="540" t="s">
        <v>770</v>
      </c>
      <c r="BQ706" s="754">
        <v>2122</v>
      </c>
      <c r="BR706" s="755">
        <v>2272</v>
      </c>
      <c r="BS706" s="754">
        <v>2726</v>
      </c>
      <c r="BT706" s="755">
        <v>3150</v>
      </c>
      <c r="BU706" s="755">
        <v>3514</v>
      </c>
      <c r="BV706" s="756">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6"/>
        <v>37</v>
      </c>
      <c r="BH707" s="460">
        <f t="shared" si="48"/>
        <v>0.26811594202898553</v>
      </c>
      <c r="BI707" s="461">
        <f t="shared" si="47"/>
        <v>0.13405797101449277</v>
      </c>
      <c r="BJ707" s="58"/>
      <c r="BK707" s="58"/>
      <c r="BL707" s="58"/>
      <c r="BM707" s="58"/>
      <c r="BN707" s="61"/>
      <c r="BO707" s="61"/>
      <c r="BP707" s="540" t="s">
        <v>771</v>
      </c>
      <c r="BQ707" s="754">
        <v>3196</v>
      </c>
      <c r="BR707" s="755">
        <v>3426</v>
      </c>
      <c r="BS707" s="754">
        <v>4112</v>
      </c>
      <c r="BT707" s="755">
        <v>4750</v>
      </c>
      <c r="BU707" s="755">
        <v>5300</v>
      </c>
      <c r="BV707" s="756">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172">
        <v>44866</v>
      </c>
      <c r="AF708" s="2172"/>
      <c r="AG708" s="2172"/>
      <c r="AH708" s="2172"/>
      <c r="AI708" s="2172"/>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6"/>
        <v>0</v>
      </c>
      <c r="BH708" s="460">
        <f t="shared" si="48"/>
        <v>0</v>
      </c>
      <c r="BI708" s="461" t="str">
        <f t="shared" si="47"/>
        <v xml:space="preserve"> </v>
      </c>
      <c r="BJ708" s="58"/>
      <c r="BK708" s="58"/>
      <c r="BL708" s="58"/>
      <c r="BM708" s="58"/>
      <c r="BN708" s="58"/>
      <c r="BO708" s="58"/>
      <c r="BP708" s="540" t="s">
        <v>772</v>
      </c>
      <c r="BQ708" s="754">
        <v>1294</v>
      </c>
      <c r="BR708" s="755">
        <v>1386</v>
      </c>
      <c r="BS708" s="754">
        <v>1664</v>
      </c>
      <c r="BT708" s="755">
        <v>1924</v>
      </c>
      <c r="BU708" s="755">
        <v>2146</v>
      </c>
      <c r="BV708" s="756">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20">
        <v>0.55000000000000004</v>
      </c>
      <c r="AF709" s="2320"/>
      <c r="AG709" s="2320"/>
      <c r="AH709" s="2320"/>
      <c r="AI709" s="2320"/>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6"/>
        <v>0</v>
      </c>
      <c r="BH709" s="460">
        <f t="shared" si="48"/>
        <v>0</v>
      </c>
      <c r="BI709" s="461" t="str">
        <f t="shared" si="47"/>
        <v xml:space="preserve"> </v>
      </c>
      <c r="BJ709" s="58"/>
      <c r="BK709" s="58"/>
      <c r="BL709" s="58"/>
      <c r="BM709" s="58"/>
      <c r="BN709" s="58"/>
      <c r="BO709" s="58"/>
      <c r="BP709" s="540" t="s">
        <v>72</v>
      </c>
      <c r="BQ709" s="754">
        <v>1712</v>
      </c>
      <c r="BR709" s="755">
        <v>1834</v>
      </c>
      <c r="BS709" s="754">
        <v>2202</v>
      </c>
      <c r="BT709" s="755">
        <v>2542</v>
      </c>
      <c r="BU709" s="755">
        <v>2836</v>
      </c>
      <c r="BV709" s="756">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1997" t="str">
        <f>H334</f>
        <v>California Municipal Finance Authority</v>
      </c>
      <c r="X710" s="1997"/>
      <c r="Y710" s="1997"/>
      <c r="Z710" s="1997"/>
      <c r="AA710" s="1997"/>
      <c r="AB710" s="1997"/>
      <c r="AC710" s="1997"/>
      <c r="AD710" s="1997"/>
      <c r="AE710" s="1997"/>
      <c r="AF710" s="1997"/>
      <c r="AG710" s="1997"/>
      <c r="AH710" s="1997"/>
      <c r="AI710" s="1997"/>
      <c r="AJ710" s="1997"/>
      <c r="AK710" s="1997"/>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6"/>
        <v>0</v>
      </c>
      <c r="BH710" s="460">
        <f t="shared" si="48"/>
        <v>0</v>
      </c>
      <c r="BI710" s="461" t="str">
        <f t="shared" si="47"/>
        <v xml:space="preserve"> </v>
      </c>
      <c r="BJ710" s="58"/>
      <c r="BK710" s="58"/>
      <c r="BL710" s="58"/>
      <c r="BM710" s="58"/>
      <c r="BN710" s="58"/>
      <c r="BO710" s="58"/>
      <c r="BP710" s="540" t="s">
        <v>73</v>
      </c>
      <c r="BQ710" s="754">
        <v>3196</v>
      </c>
      <c r="BR710" s="755">
        <v>3426</v>
      </c>
      <c r="BS710" s="754">
        <v>4112</v>
      </c>
      <c r="BT710" s="755">
        <v>4750</v>
      </c>
      <c r="BU710" s="755">
        <v>5300</v>
      </c>
      <c r="BV710" s="756">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6"/>
        <v>0</v>
      </c>
      <c r="BH711" s="460">
        <f t="shared" si="48"/>
        <v>0</v>
      </c>
      <c r="BI711" s="461" t="str">
        <f t="shared" si="47"/>
        <v xml:space="preserve"> </v>
      </c>
      <c r="BJ711" s="58"/>
      <c r="BK711" s="58"/>
      <c r="BL711" s="58"/>
      <c r="BM711" s="58"/>
      <c r="BN711" s="58"/>
      <c r="BO711" s="58"/>
      <c r="BP711" s="540" t="s">
        <v>197</v>
      </c>
      <c r="BQ711" s="754">
        <v>2186</v>
      </c>
      <c r="BR711" s="755">
        <v>2342</v>
      </c>
      <c r="BS711" s="754">
        <v>2812</v>
      </c>
      <c r="BT711" s="755">
        <v>3246</v>
      </c>
      <c r="BU711" s="755">
        <v>3622</v>
      </c>
      <c r="BV711" s="756">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1995" t="s">
        <v>706</v>
      </c>
      <c r="AF712" s="1995"/>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6"/>
        <v>0</v>
      </c>
      <c r="BH712" s="460">
        <f t="shared" si="48"/>
        <v>0</v>
      </c>
      <c r="BI712" s="461" t="str">
        <f t="shared" si="47"/>
        <v xml:space="preserve"> </v>
      </c>
      <c r="BJ712" s="58"/>
      <c r="BK712" s="58"/>
      <c r="BL712" s="58"/>
      <c r="BM712" s="58"/>
      <c r="BN712" s="58"/>
      <c r="BO712" s="58"/>
      <c r="BP712" s="540" t="s">
        <v>198</v>
      </c>
      <c r="BQ712" s="754">
        <v>2900</v>
      </c>
      <c r="BR712" s="755">
        <v>3106</v>
      </c>
      <c r="BS712" s="754">
        <v>3730</v>
      </c>
      <c r="BT712" s="755">
        <v>4308</v>
      </c>
      <c r="BU712" s="755">
        <v>4806</v>
      </c>
      <c r="BV712" s="756">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1996"/>
      <c r="X713" s="1996"/>
      <c r="Y713" s="1996"/>
      <c r="Z713" s="1996"/>
      <c r="AA713" s="1996"/>
      <c r="AB713" s="1996"/>
      <c r="AC713" s="1996"/>
      <c r="AD713" s="1996"/>
      <c r="AE713" s="1996"/>
      <c r="AF713" s="1996"/>
      <c r="AG713" s="1996"/>
      <c r="AH713" s="1996"/>
      <c r="AI713" s="1996"/>
      <c r="AJ713" s="1996"/>
      <c r="AK713" s="1996"/>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6"/>
        <v>0</v>
      </c>
      <c r="BH713" s="460">
        <f t="shared" si="48"/>
        <v>0</v>
      </c>
      <c r="BI713" s="461" t="str">
        <f t="shared" si="47"/>
        <v xml:space="preserve"> </v>
      </c>
      <c r="BJ713" s="58"/>
      <c r="BK713" s="58"/>
      <c r="BL713" s="58"/>
      <c r="BM713" s="58"/>
      <c r="BN713" s="58"/>
      <c r="BO713" s="58"/>
      <c r="BP713" s="540" t="s">
        <v>199</v>
      </c>
      <c r="BQ713" s="754">
        <v>2432</v>
      </c>
      <c r="BR713" s="755">
        <v>2606</v>
      </c>
      <c r="BS713" s="754">
        <v>3126</v>
      </c>
      <c r="BT713" s="755">
        <v>3614</v>
      </c>
      <c r="BU713" s="755">
        <v>4032</v>
      </c>
      <c r="BV713" s="756">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1996"/>
      <c r="K714" s="1996"/>
      <c r="L714" s="1996"/>
      <c r="M714" s="1996"/>
      <c r="N714" s="1996"/>
      <c r="O714" s="1996"/>
      <c r="P714" s="1996"/>
      <c r="Q714" s="1996"/>
      <c r="R714" s="1996"/>
      <c r="S714" s="1996"/>
      <c r="T714" s="1996"/>
      <c r="U714" s="1996"/>
      <c r="V714" s="1996"/>
      <c r="W714" s="1996"/>
      <c r="X714" s="1996"/>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6"/>
        <v>0</v>
      </c>
      <c r="BH714" s="460">
        <f t="shared" si="48"/>
        <v>0</v>
      </c>
      <c r="BI714" s="461" t="str">
        <f t="shared" si="47"/>
        <v xml:space="preserve"> </v>
      </c>
      <c r="BJ714" s="58"/>
      <c r="BK714" s="58"/>
      <c r="BL714" s="58"/>
      <c r="BM714" s="58"/>
      <c r="BN714" s="58"/>
      <c r="BO714" s="58"/>
      <c r="BP714" s="540" t="s">
        <v>200</v>
      </c>
      <c r="BQ714" s="754">
        <v>1242</v>
      </c>
      <c r="BR714" s="755">
        <v>1330</v>
      </c>
      <c r="BS714" s="754">
        <v>1596</v>
      </c>
      <c r="BT714" s="755">
        <v>1846</v>
      </c>
      <c r="BU714" s="755">
        <v>2060</v>
      </c>
      <c r="BV714" s="756">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21"/>
      <c r="K715" s="2021"/>
      <c r="L715" s="2021"/>
      <c r="M715" s="2021"/>
      <c r="N715" s="2021"/>
      <c r="O715" s="2021"/>
      <c r="P715" s="7" t="s">
        <v>212</v>
      </c>
      <c r="Q715" s="7"/>
      <c r="R715" s="1987"/>
      <c r="S715" s="1987"/>
      <c r="T715" s="1987"/>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6"/>
        <v>0</v>
      </c>
      <c r="BH715" s="460">
        <f t="shared" si="48"/>
        <v>0</v>
      </c>
      <c r="BI715" s="461" t="str">
        <f t="shared" si="47"/>
        <v xml:space="preserve"> </v>
      </c>
      <c r="BJ715" s="58"/>
      <c r="BK715" s="58"/>
      <c r="BL715" s="58"/>
      <c r="BM715" s="58"/>
      <c r="BN715" s="58"/>
      <c r="BO715" s="58"/>
      <c r="BP715" s="540" t="s">
        <v>201</v>
      </c>
      <c r="BQ715" s="754">
        <v>1480</v>
      </c>
      <c r="BR715" s="755">
        <v>1584</v>
      </c>
      <c r="BS715" s="754">
        <v>1902</v>
      </c>
      <c r="BT715" s="755">
        <v>2196</v>
      </c>
      <c r="BU715" s="755">
        <v>2452</v>
      </c>
      <c r="BV715" s="756">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467</v>
      </c>
      <c r="W716" s="1996" t="s">
        <v>316</v>
      </c>
      <c r="X716" s="1996"/>
      <c r="Y716" s="1996"/>
      <c r="Z716" s="1996"/>
      <c r="AA716" s="1996"/>
      <c r="AB716" s="1996"/>
      <c r="AC716" s="1996"/>
      <c r="AD716" s="1996"/>
      <c r="AE716" s="1996"/>
      <c r="AF716" s="1996"/>
      <c r="AG716" s="1996"/>
      <c r="AH716" s="1996"/>
      <c r="AI716" s="1996"/>
      <c r="AJ716" s="1996"/>
      <c r="AK716" s="1996"/>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6"/>
        <v>0</v>
      </c>
      <c r="BH716" s="460">
        <f t="shared" si="48"/>
        <v>0</v>
      </c>
      <c r="BI716" s="461" t="str">
        <f t="shared" si="47"/>
        <v xml:space="preserve"> </v>
      </c>
      <c r="BJ716" s="58"/>
      <c r="BK716" s="58"/>
      <c r="BL716" s="58"/>
      <c r="BM716" s="58"/>
      <c r="BN716" s="58"/>
      <c r="BO716" s="58"/>
      <c r="BP716" s="540" t="s">
        <v>202</v>
      </c>
      <c r="BQ716" s="754">
        <v>1220</v>
      </c>
      <c r="BR716" s="755">
        <v>1306</v>
      </c>
      <c r="BS716" s="754">
        <v>1570</v>
      </c>
      <c r="BT716" s="755">
        <v>1812</v>
      </c>
      <c r="BU716" s="755">
        <v>2022</v>
      </c>
      <c r="BV716" s="756">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1996" t="s">
        <v>343</v>
      </c>
      <c r="F717" s="1996"/>
      <c r="G717" s="1996"/>
      <c r="H717" s="1996"/>
      <c r="I717" s="1996"/>
      <c r="J717" s="1996"/>
      <c r="K717" s="1996"/>
      <c r="L717" s="1996"/>
      <c r="M717" s="1996"/>
      <c r="N717" s="1996"/>
      <c r="O717" s="1996"/>
      <c r="P717" s="1996"/>
      <c r="Q717" s="1996"/>
      <c r="R717" s="1996"/>
      <c r="S717" s="1996"/>
      <c r="T717" s="1996"/>
      <c r="U717" s="1996"/>
      <c r="V717" s="1996"/>
      <c r="W717" s="1996"/>
      <c r="X717" s="1996"/>
      <c r="Y717" s="1996"/>
      <c r="Z717" s="1996"/>
      <c r="AA717" s="1996"/>
      <c r="AB717" s="1996"/>
      <c r="AC717" s="1996"/>
      <c r="AD717" s="1996"/>
      <c r="AE717" s="1996"/>
      <c r="AF717" s="1996"/>
      <c r="AG717" s="1996"/>
      <c r="AH717" s="1996"/>
      <c r="AI717" s="1996"/>
      <c r="AJ717" s="1996"/>
      <c r="AK717" s="1996"/>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6"/>
        <v>0</v>
      </c>
      <c r="BH717" s="460">
        <f t="shared" si="48"/>
        <v>0</v>
      </c>
      <c r="BI717" s="461" t="str">
        <f t="shared" si="47"/>
        <v xml:space="preserve"> </v>
      </c>
      <c r="BJ717" s="58"/>
      <c r="BK717" s="58"/>
      <c r="BL717" s="58"/>
      <c r="BM717" s="58"/>
      <c r="BN717" s="58"/>
      <c r="BO717" s="58"/>
      <c r="BP717" s="540" t="s">
        <v>203</v>
      </c>
      <c r="BQ717" s="754">
        <v>1700</v>
      </c>
      <c r="BR717" s="755">
        <v>1820</v>
      </c>
      <c r="BS717" s="754">
        <v>2184</v>
      </c>
      <c r="BT717" s="755">
        <v>2524</v>
      </c>
      <c r="BU717" s="755">
        <v>2816</v>
      </c>
      <c r="BV717" s="756">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6"/>
        <v>0</v>
      </c>
      <c r="BH718" s="460">
        <f t="shared" si="48"/>
        <v>0</v>
      </c>
      <c r="BI718" s="461" t="str">
        <f t="shared" si="47"/>
        <v xml:space="preserve"> </v>
      </c>
      <c r="BJ718" s="58"/>
      <c r="BK718" s="58"/>
      <c r="BL718" s="58"/>
      <c r="BM718" s="58"/>
      <c r="BN718" s="58"/>
      <c r="BO718" s="58"/>
      <c r="BP718" s="540" t="s">
        <v>179</v>
      </c>
      <c r="BQ718" s="754">
        <v>2036</v>
      </c>
      <c r="BR718" s="755">
        <v>2182</v>
      </c>
      <c r="BS718" s="754">
        <v>2616</v>
      </c>
      <c r="BT718" s="755">
        <v>3024</v>
      </c>
      <c r="BU718" s="755">
        <v>3374</v>
      </c>
      <c r="BV718" s="756">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27" t="s">
        <v>100</v>
      </c>
      <c r="B719" s="1827"/>
      <c r="C719" s="1827"/>
      <c r="D719" s="1827"/>
      <c r="E719" s="1827"/>
      <c r="F719" s="1827"/>
      <c r="G719" s="1827"/>
      <c r="H719" s="1827"/>
      <c r="I719" s="1827"/>
      <c r="J719" s="1827"/>
      <c r="K719" s="1827"/>
      <c r="L719" s="1827"/>
      <c r="M719" s="1827"/>
      <c r="N719" s="1827"/>
      <c r="O719" s="1827"/>
      <c r="P719" s="1827"/>
      <c r="Q719" s="1827"/>
      <c r="R719" s="1827"/>
      <c r="S719" s="1827"/>
      <c r="T719" s="1827"/>
      <c r="U719" s="1827"/>
      <c r="V719" s="1827"/>
      <c r="W719" s="1827"/>
      <c r="X719" s="1827"/>
      <c r="Y719" s="1827"/>
      <c r="Z719" s="1827"/>
      <c r="AA719" s="1827"/>
      <c r="AB719" s="1827"/>
      <c r="AC719" s="1827"/>
      <c r="AD719" s="1827"/>
      <c r="AE719" s="1827"/>
      <c r="AF719" s="1827"/>
      <c r="AG719" s="1827"/>
      <c r="AH719" s="1827"/>
      <c r="AI719" s="1827"/>
      <c r="AJ719" s="1827"/>
      <c r="AK719" s="1827"/>
      <c r="AL719" s="1827"/>
      <c r="AM719" s="1827"/>
      <c r="AN719" s="1827"/>
      <c r="AO719" s="1827"/>
      <c r="AP719" s="1476"/>
      <c r="AQ719" s="1476"/>
      <c r="AR719" s="1476"/>
      <c r="AS719" s="1476"/>
      <c r="AT719" s="1476"/>
      <c r="AU719" s="1476"/>
      <c r="AV719" s="1476"/>
      <c r="AW719" s="1476"/>
      <c r="AX719" s="1476"/>
      <c r="AY719" s="1476"/>
      <c r="AZ719" s="58"/>
      <c r="BA719" s="58"/>
      <c r="BB719" s="58"/>
      <c r="BC719" s="58"/>
      <c r="BD719" s="58"/>
      <c r="BE719" s="58"/>
      <c r="BF719" s="58"/>
      <c r="BG719" s="457">
        <f t="shared" si="46"/>
        <v>0</v>
      </c>
      <c r="BH719" s="460">
        <f t="shared" si="48"/>
        <v>0</v>
      </c>
      <c r="BI719" s="461" t="str">
        <f t="shared" si="47"/>
        <v xml:space="preserve"> </v>
      </c>
      <c r="BJ719" s="58"/>
      <c r="BK719" s="58"/>
      <c r="BL719" s="58"/>
      <c r="BM719" s="58"/>
      <c r="BN719" s="58"/>
      <c r="BO719" s="58"/>
      <c r="BP719" s="540" t="s">
        <v>204</v>
      </c>
      <c r="BQ719" s="754">
        <v>1250</v>
      </c>
      <c r="BR719" s="755">
        <v>1338</v>
      </c>
      <c r="BS719" s="754">
        <v>1604</v>
      </c>
      <c r="BT719" s="755">
        <v>1854</v>
      </c>
      <c r="BU719" s="755">
        <v>2070</v>
      </c>
      <c r="BV719" s="756">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27"/>
      <c r="B720" s="1827"/>
      <c r="C720" s="1827"/>
      <c r="D720" s="1827"/>
      <c r="E720" s="1827"/>
      <c r="F720" s="1827"/>
      <c r="G720" s="1827"/>
      <c r="H720" s="1827"/>
      <c r="I720" s="1827"/>
      <c r="J720" s="1827"/>
      <c r="K720" s="1827"/>
      <c r="L720" s="1827"/>
      <c r="M720" s="1827"/>
      <c r="N720" s="1827"/>
      <c r="O720" s="1827"/>
      <c r="P720" s="1827"/>
      <c r="Q720" s="1827"/>
      <c r="R720" s="1827"/>
      <c r="S720" s="1827"/>
      <c r="T720" s="1827"/>
      <c r="U720" s="1827"/>
      <c r="V720" s="1827"/>
      <c r="W720" s="1827"/>
      <c r="X720" s="1827"/>
      <c r="Y720" s="1827"/>
      <c r="Z720" s="1827"/>
      <c r="AA720" s="1827"/>
      <c r="AB720" s="1827"/>
      <c r="AC720" s="1827"/>
      <c r="AD720" s="1827"/>
      <c r="AE720" s="1827"/>
      <c r="AF720" s="1827"/>
      <c r="AG720" s="1827"/>
      <c r="AH720" s="1827"/>
      <c r="AI720" s="1827"/>
      <c r="AJ720" s="1827"/>
      <c r="AK720" s="1827"/>
      <c r="AL720" s="1827"/>
      <c r="AM720" s="1827"/>
      <c r="AN720" s="1827"/>
      <c r="AO720" s="1827"/>
      <c r="AP720" s="1476"/>
      <c r="AQ720" s="1476"/>
      <c r="AR720" s="1476"/>
      <c r="AS720" s="1476"/>
      <c r="AT720" s="1476"/>
      <c r="AU720" s="1476"/>
      <c r="AV720" s="1476"/>
      <c r="AW720" s="1476"/>
      <c r="AX720" s="1476"/>
      <c r="AY720" s="1476"/>
      <c r="AZ720" s="58"/>
      <c r="BA720" s="58"/>
      <c r="BB720" s="58"/>
      <c r="BC720" s="58"/>
      <c r="BD720" s="58"/>
      <c r="BE720" s="58"/>
      <c r="BF720" s="58"/>
      <c r="BG720" s="457">
        <f t="shared" si="46"/>
        <v>0</v>
      </c>
      <c r="BH720" s="460">
        <f t="shared" si="48"/>
        <v>0</v>
      </c>
      <c r="BI720" s="461" t="str">
        <f t="shared" si="47"/>
        <v xml:space="preserve"> </v>
      </c>
      <c r="BJ720" s="58"/>
      <c r="BK720" s="58"/>
      <c r="BL720" s="58"/>
      <c r="BM720" s="58"/>
      <c r="BN720" s="58"/>
      <c r="BO720" s="58"/>
      <c r="BP720" s="540" t="s">
        <v>205</v>
      </c>
      <c r="BQ720" s="754">
        <v>1220</v>
      </c>
      <c r="BR720" s="755">
        <v>1306</v>
      </c>
      <c r="BS720" s="754">
        <v>1570</v>
      </c>
      <c r="BT720" s="755">
        <v>1812</v>
      </c>
      <c r="BU720" s="755">
        <v>2022</v>
      </c>
      <c r="BV720" s="756">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27"/>
      <c r="B721" s="1827"/>
      <c r="C721" s="1827"/>
      <c r="D721" s="1827"/>
      <c r="E721" s="1827"/>
      <c r="F721" s="1827"/>
      <c r="G721" s="1827"/>
      <c r="H721" s="1827"/>
      <c r="I721" s="1827"/>
      <c r="J721" s="1827"/>
      <c r="K721" s="1827"/>
      <c r="L721" s="1827"/>
      <c r="M721" s="1827"/>
      <c r="N721" s="1827"/>
      <c r="O721" s="1827"/>
      <c r="P721" s="1827"/>
      <c r="Q721" s="1827"/>
      <c r="R721" s="1827"/>
      <c r="S721" s="1827"/>
      <c r="T721" s="1827"/>
      <c r="U721" s="1827"/>
      <c r="V721" s="1827"/>
      <c r="W721" s="1827"/>
      <c r="X721" s="1827"/>
      <c r="Y721" s="1827"/>
      <c r="Z721" s="1827"/>
      <c r="AA721" s="1827"/>
      <c r="AB721" s="1827"/>
      <c r="AC721" s="1827"/>
      <c r="AD721" s="1827"/>
      <c r="AE721" s="1827"/>
      <c r="AF721" s="1827"/>
      <c r="AG721" s="1827"/>
      <c r="AH721" s="1827"/>
      <c r="AI721" s="1827"/>
      <c r="AJ721" s="1827"/>
      <c r="AK721" s="1827"/>
      <c r="AL721" s="1827"/>
      <c r="AM721" s="1827"/>
      <c r="AN721" s="1827"/>
      <c r="AO721" s="1827"/>
      <c r="AZ721" s="58"/>
      <c r="BA721" s="58"/>
      <c r="BB721" s="58"/>
      <c r="BC721" s="58"/>
      <c r="BD721" s="58"/>
      <c r="BE721" s="58"/>
      <c r="BF721" s="58"/>
      <c r="BG721" s="457">
        <f t="shared" si="46"/>
        <v>0</v>
      </c>
      <c r="BH721" s="460">
        <f t="shared" si="48"/>
        <v>0</v>
      </c>
      <c r="BI721" s="461" t="str">
        <f t="shared" si="47"/>
        <v xml:space="preserve"> </v>
      </c>
      <c r="BJ721" s="58"/>
      <c r="BK721" s="58"/>
      <c r="BL721" s="58"/>
      <c r="BM721" s="58"/>
      <c r="BN721" s="58"/>
      <c r="BO721" s="58"/>
      <c r="BP721" s="540" t="s">
        <v>206</v>
      </c>
      <c r="BQ721" s="754">
        <v>1220</v>
      </c>
      <c r="BR721" s="755">
        <v>1306</v>
      </c>
      <c r="BS721" s="754">
        <v>1570</v>
      </c>
      <c r="BT721" s="755">
        <v>1812</v>
      </c>
      <c r="BU721" s="755">
        <v>2022</v>
      </c>
      <c r="BV721" s="756">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7">
        <f t="shared" si="46"/>
        <v>0</v>
      </c>
      <c r="BH722" s="460">
        <f t="shared" si="48"/>
        <v>0</v>
      </c>
      <c r="BI722" s="461" t="str">
        <f t="shared" si="47"/>
        <v xml:space="preserve"> </v>
      </c>
      <c r="BJ722" s="58"/>
      <c r="BK722" s="58"/>
      <c r="BL722" s="58"/>
      <c r="BM722" s="58"/>
      <c r="BN722" s="58"/>
      <c r="BO722" s="58"/>
      <c r="BP722" s="540" t="s">
        <v>207</v>
      </c>
      <c r="BQ722" s="754">
        <v>1220</v>
      </c>
      <c r="BR722" s="755">
        <v>1306</v>
      </c>
      <c r="BS722" s="754">
        <v>1570</v>
      </c>
      <c r="BT722" s="755">
        <v>1812</v>
      </c>
      <c r="BU722" s="755">
        <v>2022</v>
      </c>
      <c r="BV722" s="756">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0"/>
      <c r="C723" s="50"/>
      <c r="AZ723" s="58"/>
      <c r="BA723" s="58"/>
      <c r="BB723" s="58"/>
      <c r="BC723" s="58"/>
      <c r="BD723" s="58"/>
      <c r="BE723" s="58"/>
      <c r="BF723" s="58"/>
      <c r="BG723" s="457">
        <f t="shared" si="46"/>
        <v>0</v>
      </c>
      <c r="BH723" s="460">
        <f t="shared" si="48"/>
        <v>0</v>
      </c>
      <c r="BI723" s="461" t="str">
        <f t="shared" si="47"/>
        <v xml:space="preserve"> </v>
      </c>
      <c r="BJ723" s="717"/>
      <c r="BK723" s="58"/>
      <c r="BL723" s="58"/>
      <c r="BM723" s="58"/>
      <c r="BN723" s="58"/>
      <c r="BO723" s="58"/>
      <c r="BP723" s="540" t="s">
        <v>208</v>
      </c>
      <c r="BQ723" s="754">
        <v>1220</v>
      </c>
      <c r="BR723" s="755">
        <v>1306</v>
      </c>
      <c r="BS723" s="754">
        <v>1570</v>
      </c>
      <c r="BT723" s="755">
        <v>1812</v>
      </c>
      <c r="BU723" s="755">
        <v>2022</v>
      </c>
      <c r="BV723" s="756">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072" t="s">
        <v>407</v>
      </c>
      <c r="C724" s="2073"/>
      <c r="D724" s="2073"/>
      <c r="E724" s="2073"/>
      <c r="F724" s="2074"/>
      <c r="G724" s="2072" t="s">
        <v>291</v>
      </c>
      <c r="H724" s="2073"/>
      <c r="I724" s="2073"/>
      <c r="J724" s="2074"/>
      <c r="K724" s="2237" t="s">
        <v>2093</v>
      </c>
      <c r="L724" s="2238"/>
      <c r="M724" s="2238"/>
      <c r="N724" s="2239"/>
      <c r="O724" s="2072" t="s">
        <v>478</v>
      </c>
      <c r="P724" s="2073"/>
      <c r="Q724" s="2073"/>
      <c r="R724" s="2073"/>
      <c r="S724" s="2074"/>
      <c r="T724" s="2072" t="s">
        <v>292</v>
      </c>
      <c r="U724" s="2073"/>
      <c r="V724" s="2073"/>
      <c r="W724" s="2073"/>
      <c r="X724" s="2074"/>
      <c r="Y724" s="2072" t="s">
        <v>293</v>
      </c>
      <c r="Z724" s="2073"/>
      <c r="AA724" s="2073"/>
      <c r="AB724" s="2074"/>
      <c r="AC724" s="2072" t="s">
        <v>294</v>
      </c>
      <c r="AD724" s="2073"/>
      <c r="AE724" s="2073"/>
      <c r="AF724" s="2073"/>
      <c r="AG724" s="2074"/>
      <c r="AH724" s="2072" t="s">
        <v>408</v>
      </c>
      <c r="AI724" s="2073"/>
      <c r="AJ724" s="2073"/>
      <c r="AK724" s="2073"/>
      <c r="AL724" s="2074"/>
      <c r="AM724" s="2072" t="s">
        <v>682</v>
      </c>
      <c r="AN724" s="2073"/>
      <c r="AO724" s="2074"/>
      <c r="AP724" s="239"/>
      <c r="AQ724" s="239"/>
      <c r="AR724" s="239"/>
      <c r="AS724" s="239"/>
      <c r="AT724" s="239"/>
      <c r="AU724" s="239"/>
      <c r="AV724" s="239"/>
      <c r="AW724" s="239"/>
      <c r="AX724" s="239"/>
      <c r="AY724" s="239"/>
      <c r="AZ724" s="58"/>
      <c r="BA724" s="58"/>
      <c r="BB724" s="58"/>
      <c r="BC724" s="58"/>
      <c r="BD724" s="58"/>
      <c r="BE724" s="58"/>
      <c r="BF724" s="58"/>
      <c r="BG724" s="457">
        <f t="shared" si="46"/>
        <v>0</v>
      </c>
      <c r="BH724" s="460">
        <f t="shared" si="48"/>
        <v>0</v>
      </c>
      <c r="BI724" s="461" t="str">
        <f t="shared" si="47"/>
        <v xml:space="preserve"> </v>
      </c>
      <c r="BJ724" s="717"/>
      <c r="BK724" s="58"/>
      <c r="BL724" s="58"/>
      <c r="BM724" s="58"/>
      <c r="BN724" s="58"/>
      <c r="BO724" s="58"/>
      <c r="BP724" s="540" t="s">
        <v>135</v>
      </c>
      <c r="BQ724" s="754">
        <v>1302</v>
      </c>
      <c r="BR724" s="755">
        <v>1396</v>
      </c>
      <c r="BS724" s="754">
        <v>1674</v>
      </c>
      <c r="BT724" s="755">
        <v>1934</v>
      </c>
      <c r="BU724" s="755">
        <v>2160</v>
      </c>
      <c r="BV724" s="756">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075"/>
      <c r="C725" s="2076"/>
      <c r="D725" s="2076"/>
      <c r="E725" s="2076"/>
      <c r="F725" s="2077"/>
      <c r="G725" s="2075"/>
      <c r="H725" s="2076"/>
      <c r="I725" s="2076"/>
      <c r="J725" s="2077"/>
      <c r="K725" s="2240"/>
      <c r="L725" s="2241"/>
      <c r="M725" s="2241"/>
      <c r="N725" s="2242"/>
      <c r="O725" s="2075"/>
      <c r="P725" s="2076"/>
      <c r="Q725" s="2076"/>
      <c r="R725" s="2076"/>
      <c r="S725" s="2077"/>
      <c r="T725" s="2075"/>
      <c r="U725" s="2076"/>
      <c r="V725" s="2076"/>
      <c r="W725" s="2076"/>
      <c r="X725" s="2077"/>
      <c r="Y725" s="2075"/>
      <c r="Z725" s="2076"/>
      <c r="AA725" s="2076"/>
      <c r="AB725" s="2077"/>
      <c r="AC725" s="2075"/>
      <c r="AD725" s="2076"/>
      <c r="AE725" s="2076"/>
      <c r="AF725" s="2076"/>
      <c r="AG725" s="2077"/>
      <c r="AH725" s="2075"/>
      <c r="AI725" s="2076"/>
      <c r="AJ725" s="2076"/>
      <c r="AK725" s="2076"/>
      <c r="AL725" s="2077"/>
      <c r="AM725" s="2075"/>
      <c r="AN725" s="2076"/>
      <c r="AO725" s="2077"/>
      <c r="AP725" s="239"/>
      <c r="AQ725" s="239"/>
      <c r="AR725" s="239"/>
      <c r="AS725" s="239"/>
      <c r="AT725" s="239"/>
      <c r="AU725" s="239"/>
      <c r="AV725" s="239"/>
      <c r="AW725" s="239"/>
      <c r="AX725" s="239"/>
      <c r="AY725" s="239"/>
      <c r="AZ725" s="58"/>
      <c r="BA725" s="58"/>
      <c r="BB725" s="58"/>
      <c r="BC725" s="58"/>
      <c r="BD725" s="58"/>
      <c r="BE725" s="58"/>
      <c r="BF725" s="58"/>
      <c r="BG725" s="457">
        <f t="shared" si="46"/>
        <v>0</v>
      </c>
      <c r="BH725" s="460">
        <f t="shared" si="48"/>
        <v>0</v>
      </c>
      <c r="BI725" s="461" t="str">
        <f t="shared" si="47"/>
        <v xml:space="preserve"> </v>
      </c>
      <c r="BJ725" s="717"/>
      <c r="BK725" s="58"/>
      <c r="BL725" s="58"/>
      <c r="BM725" s="58"/>
      <c r="BN725" s="58"/>
      <c r="BO725" s="58"/>
      <c r="BP725" s="540" t="s">
        <v>209</v>
      </c>
      <c r="BQ725" s="757">
        <v>1962</v>
      </c>
      <c r="BR725" s="758">
        <v>2102</v>
      </c>
      <c r="BS725" s="757">
        <v>2522</v>
      </c>
      <c r="BT725" s="758">
        <v>2914</v>
      </c>
      <c r="BU725" s="758">
        <v>3252</v>
      </c>
      <c r="BV725" s="759">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075"/>
      <c r="C726" s="2076"/>
      <c r="D726" s="2076"/>
      <c r="E726" s="2076"/>
      <c r="F726" s="2077"/>
      <c r="G726" s="2075"/>
      <c r="H726" s="2076"/>
      <c r="I726" s="2076"/>
      <c r="J726" s="2077"/>
      <c r="K726" s="2240"/>
      <c r="L726" s="2241"/>
      <c r="M726" s="2241"/>
      <c r="N726" s="2242"/>
      <c r="O726" s="2075"/>
      <c r="P726" s="2076"/>
      <c r="Q726" s="2076"/>
      <c r="R726" s="2076"/>
      <c r="S726" s="2077"/>
      <c r="T726" s="2075"/>
      <c r="U726" s="2076"/>
      <c r="V726" s="2076"/>
      <c r="W726" s="2076"/>
      <c r="X726" s="2077"/>
      <c r="Y726" s="2075"/>
      <c r="Z726" s="2076"/>
      <c r="AA726" s="2076"/>
      <c r="AB726" s="2077"/>
      <c r="AC726" s="2075"/>
      <c r="AD726" s="2076"/>
      <c r="AE726" s="2076"/>
      <c r="AF726" s="2076"/>
      <c r="AG726" s="2077"/>
      <c r="AH726" s="2075"/>
      <c r="AI726" s="2076"/>
      <c r="AJ726" s="2076"/>
      <c r="AK726" s="2076"/>
      <c r="AL726" s="2077"/>
      <c r="AM726" s="2075"/>
      <c r="AN726" s="2076"/>
      <c r="AO726" s="2077"/>
      <c r="AP726" s="239"/>
      <c r="AQ726" s="239"/>
      <c r="AR726" s="239"/>
      <c r="AS726" s="239"/>
      <c r="AT726" s="239"/>
      <c r="AU726" s="239"/>
      <c r="AV726" s="239"/>
      <c r="AW726" s="239"/>
      <c r="AX726" s="239"/>
      <c r="AY726" s="239"/>
      <c r="AZ726" s="58"/>
      <c r="BA726" s="58"/>
      <c r="BB726" s="58"/>
      <c r="BC726" s="58"/>
      <c r="BD726" s="58"/>
      <c r="BE726" s="58"/>
      <c r="BF726" s="58"/>
      <c r="BG726" s="457">
        <f t="shared" si="46"/>
        <v>0</v>
      </c>
      <c r="BH726" s="460">
        <f t="shared" si="48"/>
        <v>0</v>
      </c>
      <c r="BI726" s="461" t="str">
        <f t="shared" si="47"/>
        <v xml:space="preserve"> </v>
      </c>
      <c r="BJ726" s="717"/>
      <c r="BK726" s="58"/>
      <c r="BL726" s="58"/>
      <c r="BM726" s="58"/>
      <c r="BN726" s="58"/>
      <c r="BO726" s="58"/>
      <c r="BP726" s="540" t="s">
        <v>210</v>
      </c>
      <c r="BQ726" s="760">
        <v>1552</v>
      </c>
      <c r="BR726" s="761">
        <v>1662</v>
      </c>
      <c r="BS726" s="760">
        <v>1994</v>
      </c>
      <c r="BT726" s="761">
        <v>2302</v>
      </c>
      <c r="BU726" s="761">
        <v>2570</v>
      </c>
      <c r="BV726" s="762">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078"/>
      <c r="C727" s="2079"/>
      <c r="D727" s="2079"/>
      <c r="E727" s="2079"/>
      <c r="F727" s="2080"/>
      <c r="G727" s="2078"/>
      <c r="H727" s="2079"/>
      <c r="I727" s="2079"/>
      <c r="J727" s="2080"/>
      <c r="K727" s="2240"/>
      <c r="L727" s="2241"/>
      <c r="M727" s="2241"/>
      <c r="N727" s="2242"/>
      <c r="O727" s="2078"/>
      <c r="P727" s="2079"/>
      <c r="Q727" s="2079"/>
      <c r="R727" s="2079"/>
      <c r="S727" s="2080"/>
      <c r="T727" s="2078"/>
      <c r="U727" s="2079"/>
      <c r="V727" s="2079"/>
      <c r="W727" s="2079"/>
      <c r="X727" s="2080"/>
      <c r="Y727" s="2078"/>
      <c r="Z727" s="2079"/>
      <c r="AA727" s="2079"/>
      <c r="AB727" s="2080"/>
      <c r="AC727" s="2078"/>
      <c r="AD727" s="2079"/>
      <c r="AE727" s="2079"/>
      <c r="AF727" s="2079"/>
      <c r="AG727" s="2080"/>
      <c r="AH727" s="2078"/>
      <c r="AI727" s="2079"/>
      <c r="AJ727" s="2079"/>
      <c r="AK727" s="2079"/>
      <c r="AL727" s="2080"/>
      <c r="AM727" s="2078"/>
      <c r="AN727" s="2079"/>
      <c r="AO727" s="2080"/>
      <c r="AP727" s="239"/>
      <c r="AQ727" s="239"/>
      <c r="AR727" s="239"/>
      <c r="AS727" s="239"/>
      <c r="AT727" s="239"/>
      <c r="AU727" s="239"/>
      <c r="AV727" s="239"/>
      <c r="AW727" s="239"/>
      <c r="AX727" s="239"/>
      <c r="AY727" s="239"/>
      <c r="AZ727" s="58"/>
      <c r="BA727" s="58"/>
      <c r="BB727" s="58"/>
      <c r="BC727" s="58"/>
      <c r="BD727" s="58"/>
      <c r="BE727" s="58"/>
      <c r="BF727" s="58"/>
      <c r="BG727" s="1417">
        <f t="shared" si="46"/>
        <v>0</v>
      </c>
      <c r="BH727" s="460">
        <f t="shared" si="48"/>
        <v>0</v>
      </c>
      <c r="BI727" s="461" t="str">
        <f t="shared" si="47"/>
        <v xml:space="preserve"> </v>
      </c>
      <c r="BJ727" s="717"/>
      <c r="BK727" s="58"/>
      <c r="BL727" s="58"/>
      <c r="BM727" s="58"/>
      <c r="BN727" s="58"/>
      <c r="BO727" s="58"/>
      <c r="BP727" s="540" t="s">
        <v>211</v>
      </c>
      <c r="BQ727" s="763">
        <v>1220</v>
      </c>
      <c r="BR727" s="764">
        <v>1306</v>
      </c>
      <c r="BS727" s="763">
        <v>1570</v>
      </c>
      <c r="BT727" s="764">
        <v>1812</v>
      </c>
      <c r="BU727" s="764">
        <v>2022</v>
      </c>
      <c r="BV727" s="765">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003" t="s">
        <v>333</v>
      </c>
      <c r="C728" s="2004"/>
      <c r="D728" s="2004"/>
      <c r="E728" s="2004"/>
      <c r="F728" s="2005"/>
      <c r="G728" s="2207">
        <v>12</v>
      </c>
      <c r="H728" s="2208"/>
      <c r="I728" s="2208"/>
      <c r="J728" s="2209"/>
      <c r="K728" s="2033">
        <v>362</v>
      </c>
      <c r="L728" s="2034"/>
      <c r="M728" s="2034"/>
      <c r="N728" s="2035"/>
      <c r="O728" s="2024">
        <v>675</v>
      </c>
      <c r="P728" s="2025"/>
      <c r="Q728" s="2025"/>
      <c r="R728" s="2025"/>
      <c r="S728" s="2026"/>
      <c r="T728" s="2102">
        <f t="shared" ref="T728:T752" si="49">G728*O728</f>
        <v>8100</v>
      </c>
      <c r="U728" s="2103"/>
      <c r="V728" s="2103"/>
      <c r="W728" s="2103"/>
      <c r="X728" s="2104"/>
      <c r="Y728" s="2024">
        <v>44</v>
      </c>
      <c r="Z728" s="2025"/>
      <c r="AA728" s="2025"/>
      <c r="AB728" s="2026"/>
      <c r="AC728" s="2102">
        <f t="shared" ref="AC728:AC752" si="50">O728+Y728</f>
        <v>719</v>
      </c>
      <c r="AD728" s="2103"/>
      <c r="AE728" s="2103"/>
      <c r="AF728" s="2103"/>
      <c r="AG728" s="2104"/>
      <c r="AH728" s="2256">
        <v>0.3</v>
      </c>
      <c r="AI728" s="2257"/>
      <c r="AJ728" s="2257"/>
      <c r="AK728" s="2257"/>
      <c r="AL728" s="2258"/>
      <c r="AM728" s="2210">
        <f t="shared" ref="AM728:AM752" si="51">IF($AH728&gt;0,($AC728/$BA670), " ")</f>
        <v>0.30008347245409017</v>
      </c>
      <c r="AN728" s="2211"/>
      <c r="AO728" s="2212"/>
      <c r="AP728" s="239"/>
      <c r="AQ728" s="239"/>
      <c r="AR728" s="239"/>
      <c r="AS728" s="239"/>
      <c r="AT728" s="239"/>
      <c r="AU728" s="239"/>
      <c r="AV728" s="239"/>
      <c r="AW728" s="239"/>
      <c r="AX728" s="239"/>
      <c r="AY728" s="239"/>
      <c r="AZ728" s="58"/>
      <c r="BA728" s="58"/>
      <c r="BB728" s="58"/>
      <c r="BC728" s="58"/>
      <c r="BD728" s="58"/>
      <c r="BE728" s="58"/>
      <c r="BF728" s="58"/>
      <c r="BG728" s="1416">
        <f>SUM(BG703:BG727)</f>
        <v>138</v>
      </c>
      <c r="BH728" s="463">
        <f>SUM(BH703:BH727)</f>
        <v>1</v>
      </c>
      <c r="BI728" s="463">
        <f>SUM(BI703:BI727)</f>
        <v>0.38036077440432636</v>
      </c>
      <c r="BJ728" s="717"/>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003" t="s">
        <v>334</v>
      </c>
      <c r="C729" s="2004"/>
      <c r="D729" s="2004"/>
      <c r="E729" s="2004"/>
      <c r="F729" s="2005"/>
      <c r="G729" s="2207">
        <v>46</v>
      </c>
      <c r="H729" s="2208"/>
      <c r="I729" s="2208"/>
      <c r="J729" s="2209"/>
      <c r="K729" s="2033">
        <v>437</v>
      </c>
      <c r="L729" s="2034"/>
      <c r="M729" s="2034"/>
      <c r="N729" s="2035"/>
      <c r="O729" s="2024">
        <v>717</v>
      </c>
      <c r="P729" s="2025"/>
      <c r="Q729" s="2025"/>
      <c r="R729" s="2025"/>
      <c r="S729" s="2026"/>
      <c r="T729" s="2102">
        <f t="shared" si="49"/>
        <v>32982</v>
      </c>
      <c r="U729" s="2103"/>
      <c r="V729" s="2103"/>
      <c r="W729" s="2103"/>
      <c r="X729" s="2104"/>
      <c r="Y729" s="2024">
        <v>53</v>
      </c>
      <c r="Z729" s="2025"/>
      <c r="AA729" s="2025"/>
      <c r="AB729" s="2026"/>
      <c r="AC729" s="2102">
        <f t="shared" si="50"/>
        <v>770</v>
      </c>
      <c r="AD729" s="2103"/>
      <c r="AE729" s="2103"/>
      <c r="AF729" s="2103"/>
      <c r="AG729" s="2104"/>
      <c r="AH729" s="2256">
        <v>0.3</v>
      </c>
      <c r="AI729" s="2257"/>
      <c r="AJ729" s="2257"/>
      <c r="AK729" s="2257"/>
      <c r="AL729" s="2258"/>
      <c r="AM729" s="2210">
        <f t="shared" si="51"/>
        <v>0.29984423676012462</v>
      </c>
      <c r="AN729" s="2211"/>
      <c r="AO729" s="2212"/>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003" t="s">
        <v>168</v>
      </c>
      <c r="C730" s="2004"/>
      <c r="D730" s="2004"/>
      <c r="E730" s="2004"/>
      <c r="F730" s="2005"/>
      <c r="G730" s="2207">
        <v>6</v>
      </c>
      <c r="H730" s="2208"/>
      <c r="I730" s="2208"/>
      <c r="J730" s="2209"/>
      <c r="K730" s="2033">
        <v>554</v>
      </c>
      <c r="L730" s="2034"/>
      <c r="M730" s="2034"/>
      <c r="N730" s="2035"/>
      <c r="O730" s="2024">
        <v>852</v>
      </c>
      <c r="P730" s="2025"/>
      <c r="Q730" s="2025"/>
      <c r="R730" s="2025"/>
      <c r="S730" s="2026"/>
      <c r="T730" s="2102">
        <f t="shared" si="49"/>
        <v>5112</v>
      </c>
      <c r="U730" s="2103"/>
      <c r="V730" s="2103"/>
      <c r="W730" s="2103"/>
      <c r="X730" s="2104"/>
      <c r="Y730" s="2024">
        <v>72</v>
      </c>
      <c r="Z730" s="2025"/>
      <c r="AA730" s="2025"/>
      <c r="AB730" s="2026"/>
      <c r="AC730" s="2102">
        <f t="shared" si="50"/>
        <v>924</v>
      </c>
      <c r="AD730" s="2103"/>
      <c r="AE730" s="2103"/>
      <c r="AF730" s="2103"/>
      <c r="AG730" s="2104"/>
      <c r="AH730" s="2256">
        <v>0.3</v>
      </c>
      <c r="AI730" s="2257"/>
      <c r="AJ730" s="2257"/>
      <c r="AK730" s="2257"/>
      <c r="AL730" s="2258"/>
      <c r="AM730" s="2210">
        <f t="shared" si="51"/>
        <v>0.29980532121998704</v>
      </c>
      <c r="AN730" s="2211"/>
      <c r="AO730" s="2212"/>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003" t="s">
        <v>334</v>
      </c>
      <c r="C731" s="2004"/>
      <c r="D731" s="2004"/>
      <c r="E731" s="2004"/>
      <c r="F731" s="2005"/>
      <c r="G731" s="2207">
        <v>37</v>
      </c>
      <c r="H731" s="2208"/>
      <c r="I731" s="2208"/>
      <c r="J731" s="2209"/>
      <c r="K731" s="2033">
        <v>437</v>
      </c>
      <c r="L731" s="2034"/>
      <c r="M731" s="2034"/>
      <c r="N731" s="2035"/>
      <c r="O731" s="2024">
        <v>974</v>
      </c>
      <c r="P731" s="2025"/>
      <c r="Q731" s="2025"/>
      <c r="R731" s="2025"/>
      <c r="S731" s="2026"/>
      <c r="T731" s="2102">
        <f t="shared" si="49"/>
        <v>36038</v>
      </c>
      <c r="U731" s="2103"/>
      <c r="V731" s="2103"/>
      <c r="W731" s="2103"/>
      <c r="X731" s="2104"/>
      <c r="Y731" s="2024">
        <v>53</v>
      </c>
      <c r="Z731" s="2025"/>
      <c r="AA731" s="2025"/>
      <c r="AB731" s="2026"/>
      <c r="AC731" s="2102">
        <f t="shared" si="50"/>
        <v>1027</v>
      </c>
      <c r="AD731" s="2103"/>
      <c r="AE731" s="2103"/>
      <c r="AF731" s="2103"/>
      <c r="AG731" s="2104"/>
      <c r="AH731" s="2256">
        <v>0.4</v>
      </c>
      <c r="AI731" s="2257"/>
      <c r="AJ731" s="2257"/>
      <c r="AK731" s="2257"/>
      <c r="AL731" s="2258"/>
      <c r="AM731" s="2210">
        <f t="shared" si="51"/>
        <v>0.39992211838006231</v>
      </c>
      <c r="AN731" s="2211"/>
      <c r="AO731" s="2212"/>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03" t="s">
        <v>334</v>
      </c>
      <c r="C732" s="2004"/>
      <c r="D732" s="2004"/>
      <c r="E732" s="2004"/>
      <c r="F732" s="2005"/>
      <c r="G732" s="2207">
        <v>37</v>
      </c>
      <c r="H732" s="2208"/>
      <c r="I732" s="2208"/>
      <c r="J732" s="2209"/>
      <c r="K732" s="2033">
        <v>437</v>
      </c>
      <c r="L732" s="2034"/>
      <c r="M732" s="2034"/>
      <c r="N732" s="2035"/>
      <c r="O732" s="2024">
        <v>1231</v>
      </c>
      <c r="P732" s="2025"/>
      <c r="Q732" s="2025"/>
      <c r="R732" s="2025"/>
      <c r="S732" s="2026"/>
      <c r="T732" s="2102">
        <f t="shared" si="49"/>
        <v>45547</v>
      </c>
      <c r="U732" s="2103"/>
      <c r="V732" s="2103"/>
      <c r="W732" s="2103"/>
      <c r="X732" s="2104"/>
      <c r="Y732" s="2024">
        <v>53</v>
      </c>
      <c r="Z732" s="2025"/>
      <c r="AA732" s="2025"/>
      <c r="AB732" s="2026"/>
      <c r="AC732" s="2102">
        <f t="shared" si="50"/>
        <v>1284</v>
      </c>
      <c r="AD732" s="2103"/>
      <c r="AE732" s="2103"/>
      <c r="AF732" s="2103"/>
      <c r="AG732" s="2104"/>
      <c r="AH732" s="2256">
        <v>0.5</v>
      </c>
      <c r="AI732" s="2257"/>
      <c r="AJ732" s="2257"/>
      <c r="AK732" s="2257"/>
      <c r="AL732" s="2258"/>
      <c r="AM732" s="2210">
        <f t="shared" si="51"/>
        <v>0.5</v>
      </c>
      <c r="AN732" s="2211"/>
      <c r="AO732" s="2212"/>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003"/>
      <c r="C733" s="2004"/>
      <c r="D733" s="2004"/>
      <c r="E733" s="2004"/>
      <c r="F733" s="2005"/>
      <c r="G733" s="2207"/>
      <c r="H733" s="2208"/>
      <c r="I733" s="2208"/>
      <c r="J733" s="2209"/>
      <c r="K733" s="2033"/>
      <c r="L733" s="2034"/>
      <c r="M733" s="2034"/>
      <c r="N733" s="2035"/>
      <c r="O733" s="2024"/>
      <c r="P733" s="2025"/>
      <c r="Q733" s="2025"/>
      <c r="R733" s="2025"/>
      <c r="S733" s="2026"/>
      <c r="T733" s="2102">
        <f t="shared" si="49"/>
        <v>0</v>
      </c>
      <c r="U733" s="2103"/>
      <c r="V733" s="2103"/>
      <c r="W733" s="2103"/>
      <c r="X733" s="2104"/>
      <c r="Y733" s="2024"/>
      <c r="Z733" s="2025"/>
      <c r="AA733" s="2025"/>
      <c r="AB733" s="2026"/>
      <c r="AC733" s="2102">
        <f t="shared" si="50"/>
        <v>0</v>
      </c>
      <c r="AD733" s="2103"/>
      <c r="AE733" s="2103"/>
      <c r="AF733" s="2103"/>
      <c r="AG733" s="2104"/>
      <c r="AH733" s="2256"/>
      <c r="AI733" s="2257"/>
      <c r="AJ733" s="2257"/>
      <c r="AK733" s="2257"/>
      <c r="AL733" s="2258"/>
      <c r="AM733" s="2210" t="str">
        <f t="shared" si="51"/>
        <v xml:space="preserve"> </v>
      </c>
      <c r="AN733" s="2211"/>
      <c r="AO733" s="2212"/>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003"/>
      <c r="C734" s="2004"/>
      <c r="D734" s="2004"/>
      <c r="E734" s="2004"/>
      <c r="F734" s="2005"/>
      <c r="G734" s="2207"/>
      <c r="H734" s="2208"/>
      <c r="I734" s="2208"/>
      <c r="J734" s="2209"/>
      <c r="K734" s="2033"/>
      <c r="L734" s="2034"/>
      <c r="M734" s="2034"/>
      <c r="N734" s="2035"/>
      <c r="O734" s="2024"/>
      <c r="P734" s="2025"/>
      <c r="Q734" s="2025"/>
      <c r="R734" s="2025"/>
      <c r="S734" s="2026"/>
      <c r="T734" s="2102">
        <f t="shared" si="49"/>
        <v>0</v>
      </c>
      <c r="U734" s="2103"/>
      <c r="V734" s="2103"/>
      <c r="W734" s="2103"/>
      <c r="X734" s="2104"/>
      <c r="Y734" s="2024"/>
      <c r="Z734" s="2025"/>
      <c r="AA734" s="2025"/>
      <c r="AB734" s="2026"/>
      <c r="AC734" s="2102">
        <f t="shared" si="50"/>
        <v>0</v>
      </c>
      <c r="AD734" s="2103"/>
      <c r="AE734" s="2103"/>
      <c r="AF734" s="2103"/>
      <c r="AG734" s="2104"/>
      <c r="AH734" s="2256"/>
      <c r="AI734" s="2257"/>
      <c r="AJ734" s="2257"/>
      <c r="AK734" s="2257"/>
      <c r="AL734" s="2258"/>
      <c r="AM734" s="2210" t="str">
        <f t="shared" si="51"/>
        <v xml:space="preserve"> </v>
      </c>
      <c r="AN734" s="2211"/>
      <c r="AO734" s="2212"/>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003"/>
      <c r="C735" s="2004"/>
      <c r="D735" s="2004"/>
      <c r="E735" s="2004"/>
      <c r="F735" s="2005"/>
      <c r="G735" s="2207"/>
      <c r="H735" s="2208"/>
      <c r="I735" s="2208"/>
      <c r="J735" s="2209"/>
      <c r="K735" s="2033"/>
      <c r="L735" s="2034"/>
      <c r="M735" s="2034"/>
      <c r="N735" s="2035"/>
      <c r="O735" s="2024"/>
      <c r="P735" s="2025"/>
      <c r="Q735" s="2025"/>
      <c r="R735" s="2025"/>
      <c r="S735" s="2026"/>
      <c r="T735" s="2102">
        <f t="shared" si="49"/>
        <v>0</v>
      </c>
      <c r="U735" s="2103"/>
      <c r="V735" s="2103"/>
      <c r="W735" s="2103"/>
      <c r="X735" s="2104"/>
      <c r="Y735" s="2024"/>
      <c r="Z735" s="2025"/>
      <c r="AA735" s="2025"/>
      <c r="AB735" s="2026"/>
      <c r="AC735" s="2102">
        <f t="shared" si="50"/>
        <v>0</v>
      </c>
      <c r="AD735" s="2103"/>
      <c r="AE735" s="2103"/>
      <c r="AF735" s="2103"/>
      <c r="AG735" s="2104"/>
      <c r="AH735" s="2256"/>
      <c r="AI735" s="2257"/>
      <c r="AJ735" s="2257"/>
      <c r="AK735" s="2257"/>
      <c r="AL735" s="2258"/>
      <c r="AM735" s="2210" t="str">
        <f t="shared" si="51"/>
        <v xml:space="preserve"> </v>
      </c>
      <c r="AN735" s="2211"/>
      <c r="AO735" s="2212"/>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03"/>
      <c r="C736" s="2004"/>
      <c r="D736" s="2004"/>
      <c r="E736" s="2004"/>
      <c r="F736" s="2005"/>
      <c r="G736" s="2207"/>
      <c r="H736" s="2208"/>
      <c r="I736" s="2208"/>
      <c r="J736" s="2209"/>
      <c r="K736" s="2033"/>
      <c r="L736" s="2034"/>
      <c r="M736" s="2034"/>
      <c r="N736" s="2035"/>
      <c r="O736" s="2024"/>
      <c r="P736" s="2025"/>
      <c r="Q736" s="2025"/>
      <c r="R736" s="2025"/>
      <c r="S736" s="2026"/>
      <c r="T736" s="2102">
        <f t="shared" si="49"/>
        <v>0</v>
      </c>
      <c r="U736" s="2103"/>
      <c r="V736" s="2103"/>
      <c r="W736" s="2103"/>
      <c r="X736" s="2104"/>
      <c r="Y736" s="2024"/>
      <c r="Z736" s="2025"/>
      <c r="AA736" s="2025"/>
      <c r="AB736" s="2026"/>
      <c r="AC736" s="2102">
        <f t="shared" si="50"/>
        <v>0</v>
      </c>
      <c r="AD736" s="2103"/>
      <c r="AE736" s="2103"/>
      <c r="AF736" s="2103"/>
      <c r="AG736" s="2104"/>
      <c r="AH736" s="2256"/>
      <c r="AI736" s="2257"/>
      <c r="AJ736" s="2257"/>
      <c r="AK736" s="2257"/>
      <c r="AL736" s="2258"/>
      <c r="AM736" s="2210" t="str">
        <f t="shared" si="51"/>
        <v xml:space="preserve"> </v>
      </c>
      <c r="AN736" s="2211"/>
      <c r="AO736" s="2212"/>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03"/>
      <c r="C737" s="2004"/>
      <c r="D737" s="2004"/>
      <c r="E737" s="2004"/>
      <c r="F737" s="2005"/>
      <c r="G737" s="2207"/>
      <c r="H737" s="2208"/>
      <c r="I737" s="2208"/>
      <c r="J737" s="2209"/>
      <c r="K737" s="2033"/>
      <c r="L737" s="2034"/>
      <c r="M737" s="2034"/>
      <c r="N737" s="2035"/>
      <c r="O737" s="2024"/>
      <c r="P737" s="2025"/>
      <c r="Q737" s="2025"/>
      <c r="R737" s="2025"/>
      <c r="S737" s="2026"/>
      <c r="T737" s="2102">
        <f t="shared" si="49"/>
        <v>0</v>
      </c>
      <c r="U737" s="2103"/>
      <c r="V737" s="2103"/>
      <c r="W737" s="2103"/>
      <c r="X737" s="2104"/>
      <c r="Y737" s="2024"/>
      <c r="Z737" s="2025"/>
      <c r="AA737" s="2025"/>
      <c r="AB737" s="2026"/>
      <c r="AC737" s="2102">
        <f t="shared" si="50"/>
        <v>0</v>
      </c>
      <c r="AD737" s="2103"/>
      <c r="AE737" s="2103"/>
      <c r="AF737" s="2103"/>
      <c r="AG737" s="2104"/>
      <c r="AH737" s="2256"/>
      <c r="AI737" s="2257"/>
      <c r="AJ737" s="2257"/>
      <c r="AK737" s="2257"/>
      <c r="AL737" s="2258"/>
      <c r="AM737" s="2210" t="str">
        <f t="shared" si="51"/>
        <v xml:space="preserve"> </v>
      </c>
      <c r="AN737" s="2211"/>
      <c r="AO737" s="2212"/>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03"/>
      <c r="C738" s="2004"/>
      <c r="D738" s="2004"/>
      <c r="E738" s="2004"/>
      <c r="F738" s="2005"/>
      <c r="G738" s="2207"/>
      <c r="H738" s="2208"/>
      <c r="I738" s="2208"/>
      <c r="J738" s="2209"/>
      <c r="K738" s="2033"/>
      <c r="L738" s="2034"/>
      <c r="M738" s="2034"/>
      <c r="N738" s="2035"/>
      <c r="O738" s="2024"/>
      <c r="P738" s="2025"/>
      <c r="Q738" s="2025"/>
      <c r="R738" s="2025"/>
      <c r="S738" s="2026"/>
      <c r="T738" s="2102">
        <f t="shared" si="49"/>
        <v>0</v>
      </c>
      <c r="U738" s="2103"/>
      <c r="V738" s="2103"/>
      <c r="W738" s="2103"/>
      <c r="X738" s="2104"/>
      <c r="Y738" s="2024"/>
      <c r="Z738" s="2025"/>
      <c r="AA738" s="2025"/>
      <c r="AB738" s="2026"/>
      <c r="AC738" s="2102">
        <f t="shared" si="50"/>
        <v>0</v>
      </c>
      <c r="AD738" s="2103"/>
      <c r="AE738" s="2103"/>
      <c r="AF738" s="2103"/>
      <c r="AG738" s="2104"/>
      <c r="AH738" s="2256"/>
      <c r="AI738" s="2257"/>
      <c r="AJ738" s="2257"/>
      <c r="AK738" s="2257"/>
      <c r="AL738" s="2258"/>
      <c r="AM738" s="2210" t="str">
        <f t="shared" si="51"/>
        <v xml:space="preserve"> </v>
      </c>
      <c r="AN738" s="2211"/>
      <c r="AO738" s="2212"/>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03"/>
      <c r="C739" s="2004"/>
      <c r="D739" s="2004"/>
      <c r="E739" s="2004"/>
      <c r="F739" s="2005"/>
      <c r="G739" s="2207"/>
      <c r="H739" s="2208"/>
      <c r="I739" s="2208"/>
      <c r="J739" s="2209"/>
      <c r="K739" s="2033"/>
      <c r="L739" s="2034"/>
      <c r="M739" s="2034"/>
      <c r="N739" s="2035"/>
      <c r="O739" s="2024"/>
      <c r="P739" s="2025"/>
      <c r="Q739" s="2025"/>
      <c r="R739" s="2025"/>
      <c r="S739" s="2026"/>
      <c r="T739" s="2102">
        <f t="shared" si="49"/>
        <v>0</v>
      </c>
      <c r="U739" s="2103"/>
      <c r="V739" s="2103"/>
      <c r="W739" s="2103"/>
      <c r="X739" s="2104"/>
      <c r="Y739" s="2024"/>
      <c r="Z739" s="2025"/>
      <c r="AA739" s="2025"/>
      <c r="AB739" s="2026"/>
      <c r="AC739" s="2102">
        <f t="shared" si="50"/>
        <v>0</v>
      </c>
      <c r="AD739" s="2103"/>
      <c r="AE739" s="2103"/>
      <c r="AF739" s="2103"/>
      <c r="AG739" s="2104"/>
      <c r="AH739" s="2256">
        <v>0</v>
      </c>
      <c r="AI739" s="2257"/>
      <c r="AJ739" s="2257"/>
      <c r="AK739" s="2257"/>
      <c r="AL739" s="2258"/>
      <c r="AM739" s="2210" t="str">
        <f t="shared" si="51"/>
        <v xml:space="preserve"> </v>
      </c>
      <c r="AN739" s="2211"/>
      <c r="AO739" s="2212"/>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03"/>
      <c r="C740" s="2004"/>
      <c r="D740" s="2004"/>
      <c r="E740" s="2004"/>
      <c r="F740" s="2005"/>
      <c r="G740" s="2207"/>
      <c r="H740" s="2208"/>
      <c r="I740" s="2208"/>
      <c r="J740" s="2209"/>
      <c r="K740" s="2033"/>
      <c r="L740" s="2034"/>
      <c r="M740" s="2034"/>
      <c r="N740" s="2035"/>
      <c r="O740" s="2024"/>
      <c r="P740" s="2025"/>
      <c r="Q740" s="2025"/>
      <c r="R740" s="2025"/>
      <c r="S740" s="2026"/>
      <c r="T740" s="2102">
        <f t="shared" si="49"/>
        <v>0</v>
      </c>
      <c r="U740" s="2103"/>
      <c r="V740" s="2103"/>
      <c r="W740" s="2103"/>
      <c r="X740" s="2104"/>
      <c r="Y740" s="2024"/>
      <c r="Z740" s="2025"/>
      <c r="AA740" s="2025"/>
      <c r="AB740" s="2026"/>
      <c r="AC740" s="2102">
        <f t="shared" si="50"/>
        <v>0</v>
      </c>
      <c r="AD740" s="2103"/>
      <c r="AE740" s="2103"/>
      <c r="AF740" s="2103"/>
      <c r="AG740" s="2104"/>
      <c r="AH740" s="2256">
        <v>0</v>
      </c>
      <c r="AI740" s="2257"/>
      <c r="AJ740" s="2257"/>
      <c r="AK740" s="2257"/>
      <c r="AL740" s="2258"/>
      <c r="AM740" s="2210" t="str">
        <f t="shared" si="51"/>
        <v xml:space="preserve"> </v>
      </c>
      <c r="AN740" s="2211"/>
      <c r="AO740" s="2212"/>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03"/>
      <c r="C741" s="2004"/>
      <c r="D741" s="2004"/>
      <c r="E741" s="2004"/>
      <c r="F741" s="2005"/>
      <c r="G741" s="2207"/>
      <c r="H741" s="2208"/>
      <c r="I741" s="2208"/>
      <c r="J741" s="2209"/>
      <c r="K741" s="2033"/>
      <c r="L741" s="2034"/>
      <c r="M741" s="2034"/>
      <c r="N741" s="2035"/>
      <c r="O741" s="2024"/>
      <c r="P741" s="2025"/>
      <c r="Q741" s="2025"/>
      <c r="R741" s="2025"/>
      <c r="S741" s="2026"/>
      <c r="T741" s="2102">
        <f t="shared" si="49"/>
        <v>0</v>
      </c>
      <c r="U741" s="2103"/>
      <c r="V741" s="2103"/>
      <c r="W741" s="2103"/>
      <c r="X741" s="2104"/>
      <c r="Y741" s="2024"/>
      <c r="Z741" s="2025"/>
      <c r="AA741" s="2025"/>
      <c r="AB741" s="2026"/>
      <c r="AC741" s="2102">
        <f t="shared" si="50"/>
        <v>0</v>
      </c>
      <c r="AD741" s="2103"/>
      <c r="AE741" s="2103"/>
      <c r="AF741" s="2103"/>
      <c r="AG741" s="2104"/>
      <c r="AH741" s="2256">
        <v>0</v>
      </c>
      <c r="AI741" s="2257"/>
      <c r="AJ741" s="2257"/>
      <c r="AK741" s="2257"/>
      <c r="AL741" s="2258"/>
      <c r="AM741" s="2210" t="str">
        <f t="shared" si="51"/>
        <v xml:space="preserve"> </v>
      </c>
      <c r="AN741" s="2211"/>
      <c r="AO741" s="2212"/>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03"/>
      <c r="C742" s="2004"/>
      <c r="D742" s="2004"/>
      <c r="E742" s="2004"/>
      <c r="F742" s="2005"/>
      <c r="G742" s="2207"/>
      <c r="H742" s="2208"/>
      <c r="I742" s="2208"/>
      <c r="J742" s="2209"/>
      <c r="K742" s="2033"/>
      <c r="L742" s="2034"/>
      <c r="M742" s="2034"/>
      <c r="N742" s="2035"/>
      <c r="O742" s="2024"/>
      <c r="P742" s="2025"/>
      <c r="Q742" s="2025"/>
      <c r="R742" s="2025"/>
      <c r="S742" s="2026"/>
      <c r="T742" s="2102">
        <f t="shared" si="49"/>
        <v>0</v>
      </c>
      <c r="U742" s="2103"/>
      <c r="V742" s="2103"/>
      <c r="W742" s="2103"/>
      <c r="X742" s="2104"/>
      <c r="Y742" s="2024"/>
      <c r="Z742" s="2025"/>
      <c r="AA742" s="2025"/>
      <c r="AB742" s="2026"/>
      <c r="AC742" s="2102">
        <f t="shared" si="50"/>
        <v>0</v>
      </c>
      <c r="AD742" s="2103"/>
      <c r="AE742" s="2103"/>
      <c r="AF742" s="2103"/>
      <c r="AG742" s="2104"/>
      <c r="AH742" s="2256">
        <v>0</v>
      </c>
      <c r="AI742" s="2257"/>
      <c r="AJ742" s="2257"/>
      <c r="AK742" s="2257"/>
      <c r="AL742" s="2258"/>
      <c r="AM742" s="2210" t="str">
        <f t="shared" si="51"/>
        <v xml:space="preserve"> </v>
      </c>
      <c r="AN742" s="2211"/>
      <c r="AO742" s="2212"/>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03"/>
      <c r="C743" s="2004"/>
      <c r="D743" s="2004"/>
      <c r="E743" s="2004"/>
      <c r="F743" s="2005"/>
      <c r="G743" s="2207"/>
      <c r="H743" s="2208"/>
      <c r="I743" s="2208"/>
      <c r="J743" s="2209"/>
      <c r="K743" s="2033"/>
      <c r="L743" s="2034"/>
      <c r="M743" s="2034"/>
      <c r="N743" s="2035"/>
      <c r="O743" s="2024"/>
      <c r="P743" s="2025"/>
      <c r="Q743" s="2025"/>
      <c r="R743" s="2025"/>
      <c r="S743" s="2026"/>
      <c r="T743" s="2102">
        <f t="shared" si="49"/>
        <v>0</v>
      </c>
      <c r="U743" s="2103"/>
      <c r="V743" s="2103"/>
      <c r="W743" s="2103"/>
      <c r="X743" s="2104"/>
      <c r="Y743" s="2024"/>
      <c r="Z743" s="2025"/>
      <c r="AA743" s="2025"/>
      <c r="AB743" s="2026"/>
      <c r="AC743" s="2102">
        <f t="shared" si="50"/>
        <v>0</v>
      </c>
      <c r="AD743" s="2103"/>
      <c r="AE743" s="2103"/>
      <c r="AF743" s="2103"/>
      <c r="AG743" s="2104"/>
      <c r="AH743" s="2256">
        <v>0</v>
      </c>
      <c r="AI743" s="2257"/>
      <c r="AJ743" s="2257"/>
      <c r="AK743" s="2257"/>
      <c r="AL743" s="2258"/>
      <c r="AM743" s="2210" t="str">
        <f t="shared" si="51"/>
        <v xml:space="preserve"> </v>
      </c>
      <c r="AN743" s="2211"/>
      <c r="AO743" s="2212"/>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03"/>
      <c r="C744" s="2004"/>
      <c r="D744" s="2004"/>
      <c r="E744" s="2004"/>
      <c r="F744" s="2005"/>
      <c r="G744" s="2207"/>
      <c r="H744" s="2208"/>
      <c r="I744" s="2208"/>
      <c r="J744" s="2209"/>
      <c r="K744" s="2033"/>
      <c r="L744" s="2034"/>
      <c r="M744" s="2034"/>
      <c r="N744" s="2035"/>
      <c r="O744" s="2024"/>
      <c r="P744" s="2025"/>
      <c r="Q744" s="2025"/>
      <c r="R744" s="2025"/>
      <c r="S744" s="2026"/>
      <c r="T744" s="2102">
        <f t="shared" si="49"/>
        <v>0</v>
      </c>
      <c r="U744" s="2103"/>
      <c r="V744" s="2103"/>
      <c r="W744" s="2103"/>
      <c r="X744" s="2104"/>
      <c r="Y744" s="2024"/>
      <c r="Z744" s="2025"/>
      <c r="AA744" s="2025"/>
      <c r="AB744" s="2026"/>
      <c r="AC744" s="2102">
        <f t="shared" si="50"/>
        <v>0</v>
      </c>
      <c r="AD744" s="2103"/>
      <c r="AE744" s="2103"/>
      <c r="AF744" s="2103"/>
      <c r="AG744" s="2104"/>
      <c r="AH744" s="2256">
        <v>0</v>
      </c>
      <c r="AI744" s="2257"/>
      <c r="AJ744" s="2257"/>
      <c r="AK744" s="2257"/>
      <c r="AL744" s="2258"/>
      <c r="AM744" s="2210" t="str">
        <f t="shared" si="51"/>
        <v xml:space="preserve"> </v>
      </c>
      <c r="AN744" s="2211"/>
      <c r="AO744" s="2212"/>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03"/>
      <c r="C745" s="2004"/>
      <c r="D745" s="2004"/>
      <c r="E745" s="2004"/>
      <c r="F745" s="2005"/>
      <c r="G745" s="2207"/>
      <c r="H745" s="2208"/>
      <c r="I745" s="2208"/>
      <c r="J745" s="2209"/>
      <c r="K745" s="2033"/>
      <c r="L745" s="2034"/>
      <c r="M745" s="2034"/>
      <c r="N745" s="2035"/>
      <c r="O745" s="2024"/>
      <c r="P745" s="2025"/>
      <c r="Q745" s="2025"/>
      <c r="R745" s="2025"/>
      <c r="S745" s="2026"/>
      <c r="T745" s="2102">
        <f t="shared" si="49"/>
        <v>0</v>
      </c>
      <c r="U745" s="2103"/>
      <c r="V745" s="2103"/>
      <c r="W745" s="2103"/>
      <c r="X745" s="2104"/>
      <c r="Y745" s="2024"/>
      <c r="Z745" s="2025"/>
      <c r="AA745" s="2025"/>
      <c r="AB745" s="2026"/>
      <c r="AC745" s="2102">
        <f t="shared" si="50"/>
        <v>0</v>
      </c>
      <c r="AD745" s="2103"/>
      <c r="AE745" s="2103"/>
      <c r="AF745" s="2103"/>
      <c r="AG745" s="2104"/>
      <c r="AH745" s="2256">
        <v>0</v>
      </c>
      <c r="AI745" s="2257"/>
      <c r="AJ745" s="2257"/>
      <c r="AK745" s="2257"/>
      <c r="AL745" s="2258"/>
      <c r="AM745" s="2210" t="str">
        <f t="shared" si="51"/>
        <v xml:space="preserve"> </v>
      </c>
      <c r="AN745" s="2211"/>
      <c r="AO745" s="2212"/>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03"/>
      <c r="C746" s="2004"/>
      <c r="D746" s="2004"/>
      <c r="E746" s="2004"/>
      <c r="F746" s="2005"/>
      <c r="G746" s="2207"/>
      <c r="H746" s="2208"/>
      <c r="I746" s="2208"/>
      <c r="J746" s="2209"/>
      <c r="K746" s="2033"/>
      <c r="L746" s="2034"/>
      <c r="M746" s="2034"/>
      <c r="N746" s="2035"/>
      <c r="O746" s="2024"/>
      <c r="P746" s="2025"/>
      <c r="Q746" s="2025"/>
      <c r="R746" s="2025"/>
      <c r="S746" s="2026"/>
      <c r="T746" s="2102">
        <f t="shared" si="49"/>
        <v>0</v>
      </c>
      <c r="U746" s="2103"/>
      <c r="V746" s="2103"/>
      <c r="W746" s="2103"/>
      <c r="X746" s="2104"/>
      <c r="Y746" s="2024"/>
      <c r="Z746" s="2025"/>
      <c r="AA746" s="2025"/>
      <c r="AB746" s="2026"/>
      <c r="AC746" s="2102">
        <f t="shared" si="50"/>
        <v>0</v>
      </c>
      <c r="AD746" s="2103"/>
      <c r="AE746" s="2103"/>
      <c r="AF746" s="2103"/>
      <c r="AG746" s="2104"/>
      <c r="AH746" s="2256">
        <v>0</v>
      </c>
      <c r="AI746" s="2257"/>
      <c r="AJ746" s="2257"/>
      <c r="AK746" s="2257"/>
      <c r="AL746" s="2258"/>
      <c r="AM746" s="2210" t="str">
        <f t="shared" si="51"/>
        <v xml:space="preserve"> </v>
      </c>
      <c r="AN746" s="2211"/>
      <c r="AO746" s="2212"/>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03"/>
      <c r="C747" s="2004"/>
      <c r="D747" s="2004"/>
      <c r="E747" s="2004"/>
      <c r="F747" s="2005"/>
      <c r="G747" s="2207"/>
      <c r="H747" s="2208"/>
      <c r="I747" s="2208"/>
      <c r="J747" s="2209"/>
      <c r="K747" s="2033"/>
      <c r="L747" s="2034"/>
      <c r="M747" s="2034"/>
      <c r="N747" s="2035"/>
      <c r="O747" s="2024"/>
      <c r="P747" s="2025"/>
      <c r="Q747" s="2025"/>
      <c r="R747" s="2025"/>
      <c r="S747" s="2026"/>
      <c r="T747" s="2102">
        <f t="shared" si="49"/>
        <v>0</v>
      </c>
      <c r="U747" s="2103"/>
      <c r="V747" s="2103"/>
      <c r="W747" s="2103"/>
      <c r="X747" s="2104"/>
      <c r="Y747" s="2024"/>
      <c r="Z747" s="2025"/>
      <c r="AA747" s="2025"/>
      <c r="AB747" s="2026"/>
      <c r="AC747" s="2102">
        <f t="shared" si="50"/>
        <v>0</v>
      </c>
      <c r="AD747" s="2103"/>
      <c r="AE747" s="2103"/>
      <c r="AF747" s="2103"/>
      <c r="AG747" s="2104"/>
      <c r="AH747" s="2256">
        <v>0</v>
      </c>
      <c r="AI747" s="2257"/>
      <c r="AJ747" s="2257"/>
      <c r="AK747" s="2257"/>
      <c r="AL747" s="2258"/>
      <c r="AM747" s="2210" t="str">
        <f t="shared" si="51"/>
        <v xml:space="preserve"> </v>
      </c>
      <c r="AN747" s="2211"/>
      <c r="AO747" s="2212"/>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03"/>
      <c r="C748" s="2004"/>
      <c r="D748" s="2004"/>
      <c r="E748" s="2004"/>
      <c r="F748" s="2005"/>
      <c r="G748" s="2207"/>
      <c r="H748" s="2208"/>
      <c r="I748" s="2208"/>
      <c r="J748" s="2209"/>
      <c r="K748" s="2033"/>
      <c r="L748" s="2034"/>
      <c r="M748" s="2034"/>
      <c r="N748" s="2035"/>
      <c r="O748" s="2024"/>
      <c r="P748" s="2025"/>
      <c r="Q748" s="2025"/>
      <c r="R748" s="2025"/>
      <c r="S748" s="2026"/>
      <c r="T748" s="2102">
        <f t="shared" si="49"/>
        <v>0</v>
      </c>
      <c r="U748" s="2103"/>
      <c r="V748" s="2103"/>
      <c r="W748" s="2103"/>
      <c r="X748" s="2104"/>
      <c r="Y748" s="2024"/>
      <c r="Z748" s="2025"/>
      <c r="AA748" s="2025"/>
      <c r="AB748" s="2026"/>
      <c r="AC748" s="2102">
        <f t="shared" si="50"/>
        <v>0</v>
      </c>
      <c r="AD748" s="2103"/>
      <c r="AE748" s="2103"/>
      <c r="AF748" s="2103"/>
      <c r="AG748" s="2104"/>
      <c r="AH748" s="2256">
        <v>0</v>
      </c>
      <c r="AI748" s="2257"/>
      <c r="AJ748" s="2257"/>
      <c r="AK748" s="2257"/>
      <c r="AL748" s="2258"/>
      <c r="AM748" s="2210" t="str">
        <f t="shared" si="51"/>
        <v xml:space="preserve"> </v>
      </c>
      <c r="AN748" s="2211"/>
      <c r="AO748" s="2212"/>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03"/>
      <c r="C749" s="2004"/>
      <c r="D749" s="2004"/>
      <c r="E749" s="2004"/>
      <c r="F749" s="2005"/>
      <c r="G749" s="2207"/>
      <c r="H749" s="2208"/>
      <c r="I749" s="2208"/>
      <c r="J749" s="2209"/>
      <c r="K749" s="2033"/>
      <c r="L749" s="2034"/>
      <c r="M749" s="2034"/>
      <c r="N749" s="2035"/>
      <c r="O749" s="2024"/>
      <c r="P749" s="2025"/>
      <c r="Q749" s="2025"/>
      <c r="R749" s="2025"/>
      <c r="S749" s="2026"/>
      <c r="T749" s="2102">
        <f t="shared" si="49"/>
        <v>0</v>
      </c>
      <c r="U749" s="2103"/>
      <c r="V749" s="2103"/>
      <c r="W749" s="2103"/>
      <c r="X749" s="2104"/>
      <c r="Y749" s="2024"/>
      <c r="Z749" s="2025"/>
      <c r="AA749" s="2025"/>
      <c r="AB749" s="2026"/>
      <c r="AC749" s="2102">
        <f t="shared" si="50"/>
        <v>0</v>
      </c>
      <c r="AD749" s="2103"/>
      <c r="AE749" s="2103"/>
      <c r="AF749" s="2103"/>
      <c r="AG749" s="2104"/>
      <c r="AH749" s="2256">
        <v>0</v>
      </c>
      <c r="AI749" s="2257"/>
      <c r="AJ749" s="2257"/>
      <c r="AK749" s="2257"/>
      <c r="AL749" s="2258"/>
      <c r="AM749" s="2210" t="str">
        <f t="shared" si="51"/>
        <v xml:space="preserve"> </v>
      </c>
      <c r="AN749" s="2211"/>
      <c r="AO749" s="2212"/>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03"/>
      <c r="C750" s="2004"/>
      <c r="D750" s="2004"/>
      <c r="E750" s="2004"/>
      <c r="F750" s="2005"/>
      <c r="G750" s="2207"/>
      <c r="H750" s="2208"/>
      <c r="I750" s="2208"/>
      <c r="J750" s="2209"/>
      <c r="K750" s="2033"/>
      <c r="L750" s="2034"/>
      <c r="M750" s="2034"/>
      <c r="N750" s="2035"/>
      <c r="O750" s="2024"/>
      <c r="P750" s="2025"/>
      <c r="Q750" s="2025"/>
      <c r="R750" s="2025"/>
      <c r="S750" s="2026"/>
      <c r="T750" s="2102">
        <f t="shared" si="49"/>
        <v>0</v>
      </c>
      <c r="U750" s="2103"/>
      <c r="V750" s="2103"/>
      <c r="W750" s="2103"/>
      <c r="X750" s="2104"/>
      <c r="Y750" s="2024"/>
      <c r="Z750" s="2025"/>
      <c r="AA750" s="2025"/>
      <c r="AB750" s="2026"/>
      <c r="AC750" s="2102">
        <f t="shared" si="50"/>
        <v>0</v>
      </c>
      <c r="AD750" s="2103"/>
      <c r="AE750" s="2103"/>
      <c r="AF750" s="2103"/>
      <c r="AG750" s="2104"/>
      <c r="AH750" s="2256">
        <v>0</v>
      </c>
      <c r="AI750" s="2257"/>
      <c r="AJ750" s="2257"/>
      <c r="AK750" s="2257"/>
      <c r="AL750" s="2258"/>
      <c r="AM750" s="2210" t="str">
        <f t="shared" si="51"/>
        <v xml:space="preserve"> </v>
      </c>
      <c r="AN750" s="2211"/>
      <c r="AO750" s="2212"/>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03"/>
      <c r="C751" s="2004"/>
      <c r="D751" s="2004"/>
      <c r="E751" s="2004"/>
      <c r="F751" s="2005"/>
      <c r="G751" s="2207"/>
      <c r="H751" s="2208"/>
      <c r="I751" s="2208"/>
      <c r="J751" s="2209"/>
      <c r="K751" s="2033"/>
      <c r="L751" s="2034"/>
      <c r="M751" s="2034"/>
      <c r="N751" s="2035"/>
      <c r="O751" s="2024"/>
      <c r="P751" s="2025"/>
      <c r="Q751" s="2025"/>
      <c r="R751" s="2025"/>
      <c r="S751" s="2026"/>
      <c r="T751" s="2102">
        <f t="shared" si="49"/>
        <v>0</v>
      </c>
      <c r="U751" s="2103"/>
      <c r="V751" s="2103"/>
      <c r="W751" s="2103"/>
      <c r="X751" s="2104"/>
      <c r="Y751" s="2024"/>
      <c r="Z751" s="2025"/>
      <c r="AA751" s="2025"/>
      <c r="AB751" s="2026"/>
      <c r="AC751" s="2102">
        <f t="shared" si="50"/>
        <v>0</v>
      </c>
      <c r="AD751" s="2103"/>
      <c r="AE751" s="2103"/>
      <c r="AF751" s="2103"/>
      <c r="AG751" s="2104"/>
      <c r="AH751" s="2256">
        <v>0</v>
      </c>
      <c r="AI751" s="2257"/>
      <c r="AJ751" s="2257"/>
      <c r="AK751" s="2257"/>
      <c r="AL751" s="2258"/>
      <c r="AM751" s="2210" t="str">
        <f t="shared" si="51"/>
        <v xml:space="preserve"> </v>
      </c>
      <c r="AN751" s="2211"/>
      <c r="AO751" s="2212"/>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03"/>
      <c r="C752" s="2004"/>
      <c r="D752" s="2004"/>
      <c r="E752" s="2004"/>
      <c r="F752" s="2005"/>
      <c r="G752" s="2207"/>
      <c r="H752" s="2208"/>
      <c r="I752" s="2208"/>
      <c r="J752" s="2209"/>
      <c r="K752" s="2033"/>
      <c r="L752" s="2034"/>
      <c r="M752" s="2034"/>
      <c r="N752" s="2035"/>
      <c r="O752" s="2024"/>
      <c r="P752" s="2025"/>
      <c r="Q752" s="2025"/>
      <c r="R752" s="2025"/>
      <c r="S752" s="2026"/>
      <c r="T752" s="2102">
        <f t="shared" si="49"/>
        <v>0</v>
      </c>
      <c r="U752" s="2103"/>
      <c r="V752" s="2103"/>
      <c r="W752" s="2103"/>
      <c r="X752" s="2104"/>
      <c r="Y752" s="2024"/>
      <c r="Z752" s="2025"/>
      <c r="AA752" s="2025"/>
      <c r="AB752" s="2026"/>
      <c r="AC752" s="2102">
        <f t="shared" si="50"/>
        <v>0</v>
      </c>
      <c r="AD752" s="2103"/>
      <c r="AE752" s="2103"/>
      <c r="AF752" s="2103"/>
      <c r="AG752" s="2104"/>
      <c r="AH752" s="2256">
        <v>0</v>
      </c>
      <c r="AI752" s="2257"/>
      <c r="AJ752" s="2257"/>
      <c r="AK752" s="2257"/>
      <c r="AL752" s="2258"/>
      <c r="AM752" s="2210" t="str">
        <f t="shared" si="51"/>
        <v xml:space="preserve"> </v>
      </c>
      <c r="AN752" s="2211"/>
      <c r="AO752" s="2212"/>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143" t="s">
        <v>130</v>
      </c>
      <c r="C753" s="2144"/>
      <c r="D753" s="2144"/>
      <c r="E753" s="2144"/>
      <c r="F753" s="2146"/>
      <c r="G753" s="2233">
        <f>SUM(G728:J752)</f>
        <v>138</v>
      </c>
      <c r="H753" s="2234"/>
      <c r="I753" s="2234"/>
      <c r="J753" s="2235"/>
      <c r="O753" s="1489" t="s">
        <v>129</v>
      </c>
      <c r="P753" s="1490"/>
      <c r="Q753" s="1490"/>
      <c r="R753" s="1490"/>
      <c r="S753" s="1491"/>
      <c r="T753" s="2102">
        <f>SUM(T728:X752)</f>
        <v>127779</v>
      </c>
      <c r="U753" s="2103"/>
      <c r="V753" s="2103"/>
      <c r="W753" s="2103"/>
      <c r="X753" s="2104"/>
      <c r="AC753" s="1493" t="s">
        <v>968</v>
      </c>
      <c r="AD753" s="1492"/>
      <c r="AE753" s="1492"/>
      <c r="AF753" s="1492"/>
      <c r="AG753" s="1494"/>
      <c r="AH753" s="2326">
        <f>BI696</f>
        <v>0.38043478260869568</v>
      </c>
      <c r="AI753" s="2327"/>
      <c r="AJ753" s="2327"/>
      <c r="AK753" s="2327"/>
      <c r="AL753" s="2328"/>
      <c r="AM753" s="2326">
        <f>BI728</f>
        <v>0.38036077440432636</v>
      </c>
      <c r="AN753" s="2327"/>
      <c r="AO753" s="2328"/>
      <c r="AP753" s="1484"/>
      <c r="AQ753" s="1484"/>
      <c r="AR753" s="1484"/>
      <c r="AS753" s="1484"/>
      <c r="AT753" s="1484"/>
      <c r="AU753" s="1484"/>
      <c r="AV753" s="1484"/>
      <c r="AW753" s="1484"/>
      <c r="AX753" s="1484"/>
      <c r="AY753" s="1484"/>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2232" t="s">
        <v>2450</v>
      </c>
      <c r="C754" s="2232"/>
      <c r="D754" s="2232"/>
      <c r="E754" s="2232"/>
      <c r="F754" s="2232"/>
      <c r="G754" s="2232"/>
      <c r="H754" s="2232"/>
      <c r="I754" s="2232"/>
      <c r="J754" s="2232"/>
      <c r="K754" s="2232"/>
      <c r="L754" s="2232"/>
      <c r="M754" s="2232"/>
      <c r="N754" s="2232"/>
      <c r="O754" s="2232"/>
      <c r="P754" s="2232"/>
      <c r="Q754" s="2232"/>
      <c r="R754" s="2232"/>
      <c r="S754" s="2232"/>
      <c r="T754" s="2232"/>
      <c r="U754" s="2232"/>
      <c r="V754" s="2232"/>
      <c r="W754" s="2232"/>
      <c r="X754" s="2232"/>
      <c r="Y754" s="2232"/>
      <c r="Z754" s="2232"/>
      <c r="AA754" s="2232"/>
      <c r="AB754" s="2232"/>
      <c r="AC754" s="2232"/>
      <c r="AD754" s="2232"/>
      <c r="AE754" s="2232"/>
      <c r="AF754" s="2232"/>
      <c r="AG754" s="2232"/>
      <c r="AH754" s="2232"/>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2232"/>
      <c r="C755" s="2232"/>
      <c r="D755" s="2232"/>
      <c r="E755" s="2232"/>
      <c r="F755" s="2232"/>
      <c r="G755" s="2232"/>
      <c r="H755" s="2232"/>
      <c r="I755" s="2232"/>
      <c r="J755" s="2232"/>
      <c r="K755" s="2232"/>
      <c r="L755" s="2232"/>
      <c r="M755" s="2232"/>
      <c r="N755" s="2232"/>
      <c r="O755" s="2232"/>
      <c r="P755" s="2232"/>
      <c r="Q755" s="2232"/>
      <c r="R755" s="2232"/>
      <c r="S755" s="2232"/>
      <c r="T755" s="2232"/>
      <c r="U755" s="2232"/>
      <c r="V755" s="2232"/>
      <c r="W755" s="2232"/>
      <c r="X755" s="2232"/>
      <c r="Y755" s="2232"/>
      <c r="Z755" s="2232"/>
      <c r="AA755" s="2232"/>
      <c r="AB755" s="2232"/>
      <c r="AC755" s="2232"/>
      <c r="AD755" s="2232"/>
      <c r="AE755" s="2232"/>
      <c r="AF755" s="2232"/>
      <c r="AG755" s="2232"/>
      <c r="AH755" s="2232"/>
      <c r="AL755" s="58"/>
      <c r="AM755" s="239"/>
      <c r="AN755" s="239"/>
      <c r="AO755" s="239"/>
      <c r="AP755" s="239"/>
      <c r="AQ755" s="239"/>
      <c r="AR755" s="239"/>
      <c r="AS755" s="239"/>
      <c r="AT755" s="239"/>
      <c r="AU755" s="239"/>
      <c r="AV755" s="239"/>
      <c r="AW755" s="239"/>
      <c r="AX755" s="239"/>
      <c r="AY755" s="239"/>
      <c r="AZ755" s="141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75">
      <c r="C756" s="179" t="s">
        <v>2448</v>
      </c>
      <c r="D756" s="1752"/>
      <c r="E756" s="1752"/>
      <c r="F756" s="1752"/>
      <c r="G756" s="1753"/>
      <c r="H756" s="1753"/>
      <c r="I756" s="1753"/>
      <c r="J756" s="1753"/>
      <c r="K756" s="1752"/>
      <c r="L756" s="1752"/>
      <c r="M756" s="1752"/>
      <c r="N756" s="1752"/>
      <c r="O756" s="2141">
        <f>CS637</f>
        <v>144</v>
      </c>
      <c r="P756" s="2141"/>
      <c r="Q756" s="2141"/>
      <c r="R756" s="2141"/>
      <c r="S756" s="1754"/>
      <c r="T756" s="1754"/>
      <c r="U756" s="179" t="s">
        <v>2449</v>
      </c>
      <c r="V756" s="1752"/>
      <c r="W756" s="1752"/>
      <c r="X756" s="1752"/>
      <c r="Y756" s="1753"/>
      <c r="Z756" s="1753"/>
      <c r="AA756" s="1753"/>
      <c r="AB756" s="1753"/>
      <c r="AC756" s="1752"/>
      <c r="AD756" s="1752"/>
      <c r="AE756" s="1752"/>
      <c r="AF756" s="1752"/>
      <c r="AG756" s="2264">
        <v>14</v>
      </c>
      <c r="AH756" s="2264"/>
      <c r="AI756" s="2264"/>
      <c r="AJ756" s="2264"/>
      <c r="AM756" s="239"/>
      <c r="AN756" s="239"/>
      <c r="AO756" s="239"/>
      <c r="AP756" s="239"/>
      <c r="AQ756" s="239"/>
      <c r="AR756" s="239"/>
      <c r="AS756" s="239"/>
      <c r="AT756" s="239"/>
      <c r="AU756" s="239"/>
      <c r="AV756" s="239"/>
      <c r="AW756" s="239"/>
      <c r="AX756" s="239"/>
      <c r="AY756" s="239"/>
      <c r="CR756" s="177"/>
    </row>
    <row r="757" spans="1:16383" ht="12.75" customHeight="1">
      <c r="B757" s="92"/>
      <c r="E757" s="89"/>
      <c r="F757" s="89"/>
      <c r="G757" s="493"/>
      <c r="H757" s="493"/>
      <c r="I757" s="493"/>
      <c r="J757" s="493"/>
      <c r="K757" s="89"/>
      <c r="L757" s="89"/>
      <c r="M757" s="89"/>
      <c r="N757" s="89"/>
      <c r="O757" s="89"/>
      <c r="P757" s="281"/>
      <c r="Q757" s="281"/>
      <c r="R757" s="281"/>
      <c r="S757" s="281"/>
      <c r="T757" s="281"/>
      <c r="Y757" s="494"/>
      <c r="Z757" s="494"/>
      <c r="AA757" s="494"/>
      <c r="AB757" s="494"/>
      <c r="AH757" s="494"/>
      <c r="AI757" s="494"/>
      <c r="AJ757" s="494"/>
      <c r="AK757" s="494"/>
      <c r="AL757" s="494"/>
      <c r="AM757" s="12"/>
      <c r="AN757" s="12"/>
      <c r="AO757" s="12"/>
      <c r="AP757" s="1485"/>
      <c r="AQ757" s="1485"/>
      <c r="AR757" s="1485"/>
      <c r="AS757" s="1485"/>
      <c r="AT757" s="1485"/>
      <c r="AU757" s="1485"/>
      <c r="AV757" s="1485"/>
      <c r="AW757" s="1485"/>
      <c r="AX757" s="1485"/>
      <c r="AY757" s="1485"/>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2446</v>
      </c>
      <c r="D758" s="1756"/>
      <c r="E758" s="1756"/>
      <c r="F758" s="1756"/>
      <c r="G758" s="1756"/>
      <c r="H758" s="1756"/>
      <c r="I758" s="1756"/>
      <c r="J758" s="1756"/>
      <c r="K758" s="1756"/>
      <c r="L758" s="1756"/>
      <c r="M758" s="1756"/>
      <c r="N758" s="1756"/>
      <c r="O758" s="1756"/>
      <c r="P758" s="1756"/>
      <c r="Q758" s="1756"/>
      <c r="R758" s="1756"/>
      <c r="S758" s="1756"/>
      <c r="T758" s="1756"/>
      <c r="U758" s="1756"/>
      <c r="V758" s="1756"/>
      <c r="W758" s="1756"/>
      <c r="X758" s="1756"/>
      <c r="Y758" s="1756"/>
      <c r="Z758" s="1756"/>
      <c r="AA758" s="1756"/>
      <c r="AB758" s="1756"/>
      <c r="AC758" s="1756"/>
      <c r="AD758" s="2401" t="s">
        <v>626</v>
      </c>
      <c r="AE758" s="2401"/>
      <c r="AF758" s="2401"/>
      <c r="AG758" s="1756"/>
      <c r="AH758" s="1756"/>
      <c r="AI758" s="1756"/>
      <c r="AJ758" s="1756"/>
      <c r="AK758" s="1756"/>
      <c r="AL758" s="1756"/>
      <c r="AM758" s="1756"/>
      <c r="AN758" s="1756"/>
      <c r="AO758" s="1756"/>
      <c r="AP758" s="1756"/>
      <c r="AQ758" s="1756"/>
      <c r="AR758" s="1756"/>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57" t="s">
        <v>2447</v>
      </c>
      <c r="D759" s="1756"/>
      <c r="E759" s="1756"/>
      <c r="F759" s="1756"/>
      <c r="G759" s="1756"/>
      <c r="H759" s="1756"/>
      <c r="I759" s="1756"/>
      <c r="J759" s="1756"/>
      <c r="K759" s="1756"/>
      <c r="L759" s="1756"/>
      <c r="M759" s="1756"/>
      <c r="N759" s="1756"/>
      <c r="O759" s="1756"/>
      <c r="P759" s="1756"/>
      <c r="Q759" s="1756"/>
      <c r="R759" s="1756"/>
      <c r="S759" s="1756"/>
      <c r="T759" s="1756"/>
      <c r="U759" s="1756"/>
      <c r="V759" s="1756"/>
      <c r="W759" s="1756"/>
      <c r="X759" s="1756"/>
      <c r="Y759" s="1756"/>
      <c r="Z759" s="1756"/>
      <c r="AA759" s="1756"/>
      <c r="AB759" s="1756"/>
      <c r="AC759" s="1756"/>
      <c r="AD759" s="1756"/>
      <c r="AE759" s="1756"/>
      <c r="AF759" s="1756"/>
      <c r="AG759" s="1756"/>
      <c r="AH759" s="1756"/>
      <c r="AI759" s="1756"/>
      <c r="AJ759" s="1756"/>
      <c r="AK759" s="1756"/>
      <c r="AL759" s="1756"/>
      <c r="AM759" s="1756"/>
      <c r="AN759" s="1756"/>
      <c r="AO759" s="1756"/>
      <c r="AP759" s="1756"/>
      <c r="AQ759" s="1756"/>
      <c r="AR759" s="1756"/>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8.75" customHeight="1">
      <c r="A760" s="50" t="s">
        <v>611</v>
      </c>
      <c r="B760" s="91"/>
      <c r="C760" s="92" t="s">
        <v>445</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55"/>
      <c r="C761" s="254" t="s">
        <v>182</v>
      </c>
      <c r="D761" s="1755"/>
      <c r="E761" s="1755"/>
      <c r="F761" s="1755"/>
      <c r="G761" s="1483"/>
      <c r="H761" s="1483"/>
      <c r="I761" s="1483"/>
      <c r="J761" s="1483"/>
      <c r="K761" s="1483"/>
      <c r="L761" s="1755"/>
      <c r="M761" s="1755"/>
      <c r="N761" s="1755"/>
      <c r="O761" s="1755"/>
      <c r="P761" s="1755"/>
      <c r="Q761" s="1483"/>
      <c r="R761" s="1483"/>
      <c r="S761" s="1483"/>
      <c r="T761" s="1483"/>
      <c r="U761" s="1483"/>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239"/>
      <c r="AU761" s="239"/>
      <c r="AV761" s="239"/>
      <c r="AW761" s="239"/>
      <c r="AX761" s="239"/>
      <c r="AY761" s="239"/>
      <c r="CR761" s="177"/>
    </row>
    <row r="762" spans="1:16383" s="58" customFormat="1" ht="13.7" customHeight="1">
      <c r="B762" s="1755"/>
      <c r="C762" s="2231" t="s">
        <v>2451</v>
      </c>
      <c r="D762" s="2231"/>
      <c r="E762" s="2231"/>
      <c r="F762" s="2231"/>
      <c r="G762" s="2231"/>
      <c r="H762" s="2231"/>
      <c r="I762" s="2231"/>
      <c r="J762" s="2231"/>
      <c r="K762" s="2231"/>
      <c r="L762" s="2231"/>
      <c r="M762" s="2231"/>
      <c r="N762" s="2231"/>
      <c r="O762" s="2231"/>
      <c r="P762" s="2231"/>
      <c r="Q762" s="2231"/>
      <c r="R762" s="2231"/>
      <c r="S762" s="2231"/>
      <c r="T762" s="2231"/>
      <c r="U762" s="2231"/>
      <c r="V762" s="2231"/>
      <c r="W762" s="2231"/>
      <c r="X762" s="2231"/>
      <c r="Y762" s="2231"/>
      <c r="Z762" s="2231"/>
      <c r="AA762" s="2231"/>
      <c r="AB762" s="2231"/>
      <c r="AC762" s="2231"/>
      <c r="AD762" s="2231"/>
      <c r="AE762" s="2231"/>
      <c r="AF762" s="2231"/>
      <c r="AG762" s="2231"/>
      <c r="AH762" s="2231"/>
      <c r="AI762" s="2231"/>
      <c r="AJ762" s="2231"/>
      <c r="AK762" s="2231"/>
      <c r="AL762" s="2231"/>
      <c r="AM762" s="2231"/>
      <c r="AN762" s="2231"/>
      <c r="AO762" s="2231"/>
      <c r="AP762" s="2231"/>
      <c r="AQ762" s="2231"/>
      <c r="AR762" s="2231"/>
      <c r="AS762" s="239"/>
      <c r="AT762" s="239"/>
      <c r="AU762" s="239"/>
      <c r="AV762" s="239"/>
      <c r="AW762" s="239"/>
      <c r="AX762" s="239"/>
      <c r="AY762" s="239"/>
      <c r="CR762" s="177"/>
    </row>
    <row r="763" spans="1:16383" s="58" customFormat="1" ht="12.75" customHeight="1">
      <c r="A763" s="239"/>
      <c r="B763" s="1755"/>
      <c r="C763" s="2231"/>
      <c r="D763" s="2231"/>
      <c r="E763" s="2231"/>
      <c r="F763" s="2231"/>
      <c r="G763" s="2231"/>
      <c r="H763" s="2231"/>
      <c r="I763" s="2231"/>
      <c r="J763" s="2231"/>
      <c r="K763" s="2231"/>
      <c r="L763" s="2231"/>
      <c r="M763" s="2231"/>
      <c r="N763" s="2231"/>
      <c r="O763" s="2231"/>
      <c r="P763" s="2231"/>
      <c r="Q763" s="2231"/>
      <c r="R763" s="2231"/>
      <c r="S763" s="2231"/>
      <c r="T763" s="2231"/>
      <c r="U763" s="2231"/>
      <c r="V763" s="2231"/>
      <c r="W763" s="2231"/>
      <c r="X763" s="2231"/>
      <c r="Y763" s="2231"/>
      <c r="Z763" s="2231"/>
      <c r="AA763" s="2231"/>
      <c r="AB763" s="2231"/>
      <c r="AC763" s="2231"/>
      <c r="AD763" s="2231"/>
      <c r="AE763" s="2231"/>
      <c r="AF763" s="2231"/>
      <c r="AG763" s="2231"/>
      <c r="AH763" s="2231"/>
      <c r="AI763" s="2231"/>
      <c r="AJ763" s="2231"/>
      <c r="AK763" s="2231"/>
      <c r="AL763" s="2231"/>
      <c r="AM763" s="2231"/>
      <c r="AN763" s="2231"/>
      <c r="AO763" s="2231"/>
      <c r="AP763" s="2231"/>
      <c r="AQ763" s="2231"/>
      <c r="AR763" s="2231"/>
      <c r="AS763" s="239"/>
      <c r="AT763" s="239"/>
      <c r="AU763" s="239"/>
      <c r="AV763" s="239"/>
      <c r="AW763" s="239"/>
      <c r="AX763" s="239"/>
      <c r="AY763" s="239"/>
      <c r="CR763" s="177"/>
    </row>
    <row r="764" spans="1:16383" s="58" customFormat="1" ht="12.75" customHeight="1">
      <c r="B764" s="1755"/>
      <c r="C764" s="2231"/>
      <c r="D764" s="2231"/>
      <c r="E764" s="2231"/>
      <c r="F764" s="2231"/>
      <c r="G764" s="2231"/>
      <c r="H764" s="2231"/>
      <c r="I764" s="2231"/>
      <c r="J764" s="2231"/>
      <c r="K764" s="2231"/>
      <c r="L764" s="2231"/>
      <c r="M764" s="2231"/>
      <c r="N764" s="2231"/>
      <c r="O764" s="2231"/>
      <c r="P764" s="2231"/>
      <c r="Q764" s="2231"/>
      <c r="R764" s="2231"/>
      <c r="S764" s="2231"/>
      <c r="T764" s="2231"/>
      <c r="U764" s="2231"/>
      <c r="V764" s="2231"/>
      <c r="W764" s="2231"/>
      <c r="X764" s="2231"/>
      <c r="Y764" s="2231"/>
      <c r="Z764" s="2231"/>
      <c r="AA764" s="2231"/>
      <c r="AB764" s="2231"/>
      <c r="AC764" s="2231"/>
      <c r="AD764" s="2231"/>
      <c r="AE764" s="2231"/>
      <c r="AF764" s="2231"/>
      <c r="AG764" s="2231"/>
      <c r="AH764" s="2231"/>
      <c r="AI764" s="2231"/>
      <c r="AJ764" s="2231"/>
      <c r="AK764" s="2231"/>
      <c r="AL764" s="2231"/>
      <c r="AM764" s="2231"/>
      <c r="AN764" s="2231"/>
      <c r="AO764" s="2231"/>
      <c r="AP764" s="2231"/>
      <c r="AQ764" s="2231"/>
      <c r="AR764" s="2231"/>
      <c r="AS764" s="239"/>
      <c r="AT764" s="239"/>
      <c r="AU764" s="239"/>
      <c r="AV764" s="239"/>
      <c r="AW764" s="239"/>
      <c r="AX764" s="239"/>
      <c r="AY764" s="239"/>
      <c r="CR764" s="177"/>
    </row>
    <row r="765" spans="1:16383" s="58" customFormat="1" ht="12.75" customHeight="1">
      <c r="B765" s="1755"/>
      <c r="C765" s="2231" t="s">
        <v>2452</v>
      </c>
      <c r="D765" s="2231"/>
      <c r="E765" s="2231"/>
      <c r="F765" s="2231"/>
      <c r="G765" s="2231"/>
      <c r="H765" s="2231"/>
      <c r="I765" s="2231"/>
      <c r="J765" s="2231"/>
      <c r="K765" s="2231"/>
      <c r="L765" s="2231"/>
      <c r="M765" s="2231"/>
      <c r="N765" s="2231"/>
      <c r="O765" s="2231"/>
      <c r="P765" s="2231"/>
      <c r="Q765" s="2231"/>
      <c r="R765" s="2231"/>
      <c r="S765" s="2231"/>
      <c r="T765" s="2231"/>
      <c r="U765" s="2231"/>
      <c r="V765" s="2231"/>
      <c r="W765" s="2231"/>
      <c r="X765" s="2231"/>
      <c r="Y765" s="2231"/>
      <c r="Z765" s="2231"/>
      <c r="AA765" s="2231"/>
      <c r="AB765" s="2231"/>
      <c r="AC765" s="2231"/>
      <c r="AD765" s="2231"/>
      <c r="AE765" s="2231"/>
      <c r="AF765" s="2231"/>
      <c r="AG765" s="2231"/>
      <c r="AH765" s="2231"/>
      <c r="AI765" s="2231"/>
      <c r="AJ765" s="2231"/>
      <c r="AK765" s="2231"/>
      <c r="AL765" s="2231"/>
      <c r="AM765" s="2231"/>
      <c r="AN765" s="2231"/>
      <c r="AO765" s="2231"/>
      <c r="AP765" s="2231"/>
      <c r="AQ765" s="2231"/>
      <c r="AR765" s="2231"/>
      <c r="AS765" s="239"/>
      <c r="AT765" s="239"/>
      <c r="AU765" s="239"/>
      <c r="AV765" s="239"/>
      <c r="AW765" s="239"/>
      <c r="AX765" s="239"/>
      <c r="AY765" s="239"/>
      <c r="CR765" s="177"/>
    </row>
    <row r="766" spans="1:16383" s="58" customFormat="1" ht="12.75" customHeight="1">
      <c r="B766" s="1755"/>
      <c r="C766" s="2231"/>
      <c r="D766" s="2231"/>
      <c r="E766" s="2231"/>
      <c r="F766" s="2231"/>
      <c r="G766" s="2231"/>
      <c r="H766" s="2231"/>
      <c r="I766" s="2231"/>
      <c r="J766" s="2231"/>
      <c r="K766" s="2231"/>
      <c r="L766" s="2231"/>
      <c r="M766" s="2231"/>
      <c r="N766" s="2231"/>
      <c r="O766" s="2231"/>
      <c r="P766" s="2231"/>
      <c r="Q766" s="2231"/>
      <c r="R766" s="2231"/>
      <c r="S766" s="2231"/>
      <c r="T766" s="2231"/>
      <c r="U766" s="2231"/>
      <c r="V766" s="2231"/>
      <c r="W766" s="2231"/>
      <c r="X766" s="2231"/>
      <c r="Y766" s="2231"/>
      <c r="Z766" s="2231"/>
      <c r="AA766" s="2231"/>
      <c r="AB766" s="2231"/>
      <c r="AC766" s="2231"/>
      <c r="AD766" s="2231"/>
      <c r="AE766" s="2231"/>
      <c r="AF766" s="2231"/>
      <c r="AG766" s="2231"/>
      <c r="AH766" s="2231"/>
      <c r="AI766" s="2231"/>
      <c r="AJ766" s="2231"/>
      <c r="AK766" s="2231"/>
      <c r="AL766" s="2231"/>
      <c r="AM766" s="2231"/>
      <c r="AN766" s="2231"/>
      <c r="AO766" s="2231"/>
      <c r="AP766" s="2231"/>
      <c r="AQ766" s="2231"/>
      <c r="AR766" s="2231"/>
      <c r="AS766" s="239"/>
      <c r="AT766" s="239"/>
      <c r="AU766" s="239"/>
      <c r="AV766" s="239"/>
      <c r="AW766" s="239"/>
      <c r="AX766" s="239"/>
      <c r="AY766" s="239"/>
      <c r="CR766" s="177"/>
    </row>
    <row r="767" spans="1:16383" s="58" customFormat="1" ht="12.75" customHeight="1">
      <c r="B767" s="1755"/>
      <c r="C767" s="2231"/>
      <c r="D767" s="2231"/>
      <c r="E767" s="2231"/>
      <c r="F767" s="2231"/>
      <c r="G767" s="2231"/>
      <c r="H767" s="2231"/>
      <c r="I767" s="2231"/>
      <c r="J767" s="2231"/>
      <c r="K767" s="2231"/>
      <c r="L767" s="2231"/>
      <c r="M767" s="2231"/>
      <c r="N767" s="2231"/>
      <c r="O767" s="2231"/>
      <c r="P767" s="2231"/>
      <c r="Q767" s="2231"/>
      <c r="R767" s="2231"/>
      <c r="S767" s="2231"/>
      <c r="T767" s="2231"/>
      <c r="U767" s="2231"/>
      <c r="V767" s="2231"/>
      <c r="W767" s="2231"/>
      <c r="X767" s="2231"/>
      <c r="Y767" s="2231"/>
      <c r="Z767" s="2231"/>
      <c r="AA767" s="2231"/>
      <c r="AB767" s="2231"/>
      <c r="AC767" s="2231"/>
      <c r="AD767" s="2231"/>
      <c r="AE767" s="2231"/>
      <c r="AF767" s="2231"/>
      <c r="AG767" s="2231"/>
      <c r="AH767" s="2231"/>
      <c r="AI767" s="2231"/>
      <c r="AJ767" s="2231"/>
      <c r="AK767" s="2231"/>
      <c r="AL767" s="2231"/>
      <c r="AM767" s="2231"/>
      <c r="AN767" s="2231"/>
      <c r="AO767" s="2231"/>
      <c r="AP767" s="2231"/>
      <c r="AQ767" s="2231"/>
      <c r="AR767" s="2231"/>
      <c r="AS767" s="239"/>
      <c r="AT767" s="239"/>
      <c r="AU767" s="239"/>
      <c r="AV767" s="239"/>
      <c r="AW767" s="239"/>
      <c r="AX767" s="239"/>
      <c r="AY767" s="239"/>
      <c r="CR767" s="177"/>
    </row>
    <row r="768" spans="1:16383" ht="12.75" customHeight="1">
      <c r="J768" s="2072" t="s">
        <v>407</v>
      </c>
      <c r="K768" s="2073"/>
      <c r="L768" s="2073"/>
      <c r="M768" s="2073"/>
      <c r="N768" s="2074"/>
      <c r="O768" s="2263" t="s">
        <v>291</v>
      </c>
      <c r="P768" s="2263"/>
      <c r="Q768" s="2263"/>
      <c r="R768" s="2263"/>
      <c r="S768" s="2263"/>
      <c r="T768" s="2237" t="s">
        <v>2093</v>
      </c>
      <c r="U768" s="2238"/>
      <c r="V768" s="2238"/>
      <c r="W768" s="2239"/>
      <c r="X768" s="2072" t="s">
        <v>478</v>
      </c>
      <c r="Y768" s="2073"/>
      <c r="Z768" s="2073"/>
      <c r="AA768" s="2073"/>
      <c r="AB768" s="2074"/>
      <c r="AC768" s="2072" t="s">
        <v>292</v>
      </c>
      <c r="AD768" s="2073"/>
      <c r="AE768" s="2073"/>
      <c r="AF768" s="2073"/>
      <c r="AG768" s="2074"/>
      <c r="AH768" s="1655"/>
      <c r="AI768" s="1718"/>
      <c r="AJ768" s="1718"/>
      <c r="AK768" s="1718"/>
      <c r="AL768" s="171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075"/>
      <c r="K769" s="2076"/>
      <c r="L769" s="2076"/>
      <c r="M769" s="2076"/>
      <c r="N769" s="2077"/>
      <c r="O769" s="2263"/>
      <c r="P769" s="2263"/>
      <c r="Q769" s="2263"/>
      <c r="R769" s="2263"/>
      <c r="S769" s="2263"/>
      <c r="T769" s="2240"/>
      <c r="U769" s="2241"/>
      <c r="V769" s="2241"/>
      <c r="W769" s="2242"/>
      <c r="X769" s="2075"/>
      <c r="Y769" s="2076"/>
      <c r="Z769" s="2076"/>
      <c r="AA769" s="2076"/>
      <c r="AB769" s="2077"/>
      <c r="AC769" s="2075"/>
      <c r="AD769" s="2076"/>
      <c r="AE769" s="2076"/>
      <c r="AF769" s="2076"/>
      <c r="AG769" s="2077"/>
      <c r="AH769" s="1718"/>
      <c r="AI769" s="1718"/>
      <c r="AJ769" s="1718"/>
      <c r="AK769" s="1718"/>
      <c r="AL769" s="171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075"/>
      <c r="K770" s="2076"/>
      <c r="L770" s="2076"/>
      <c r="M770" s="2076"/>
      <c r="N770" s="2077"/>
      <c r="O770" s="2263"/>
      <c r="P770" s="2263"/>
      <c r="Q770" s="2263"/>
      <c r="R770" s="2263"/>
      <c r="S770" s="2263"/>
      <c r="T770" s="2240"/>
      <c r="U770" s="2241"/>
      <c r="V770" s="2241"/>
      <c r="W770" s="2242"/>
      <c r="X770" s="2075"/>
      <c r="Y770" s="2076"/>
      <c r="Z770" s="2076"/>
      <c r="AA770" s="2076"/>
      <c r="AB770" s="2077"/>
      <c r="AC770" s="2075"/>
      <c r="AD770" s="2076"/>
      <c r="AE770" s="2076"/>
      <c r="AF770" s="2076"/>
      <c r="AG770" s="2077"/>
      <c r="AH770" s="1718"/>
      <c r="AI770" s="39"/>
      <c r="AJ770" s="39"/>
      <c r="AK770" s="1718"/>
      <c r="AL770" s="171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078"/>
      <c r="K771" s="2079"/>
      <c r="L771" s="2079"/>
      <c r="M771" s="2079"/>
      <c r="N771" s="2080"/>
      <c r="O771" s="2263"/>
      <c r="P771" s="2263"/>
      <c r="Q771" s="2263"/>
      <c r="R771" s="2263"/>
      <c r="S771" s="2263"/>
      <c r="T771" s="2243"/>
      <c r="U771" s="2244"/>
      <c r="V771" s="2244"/>
      <c r="W771" s="2245"/>
      <c r="X771" s="2078"/>
      <c r="Y771" s="2079"/>
      <c r="Z771" s="2079"/>
      <c r="AA771" s="2079"/>
      <c r="AB771" s="2080"/>
      <c r="AC771" s="2078"/>
      <c r="AD771" s="2079"/>
      <c r="AE771" s="2079"/>
      <c r="AF771" s="2079"/>
      <c r="AG771" s="2080"/>
      <c r="AH771" s="1718"/>
      <c r="AI771" s="1718"/>
      <c r="AJ771" s="1718"/>
      <c r="AK771" s="1718"/>
      <c r="AL771" s="171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03" t="s">
        <v>168</v>
      </c>
      <c r="K772" s="2004"/>
      <c r="L772" s="2004"/>
      <c r="M772" s="2004"/>
      <c r="N772" s="2005"/>
      <c r="O772" s="2040">
        <v>2</v>
      </c>
      <c r="P772" s="2040"/>
      <c r="Q772" s="2040"/>
      <c r="R772" s="2040"/>
      <c r="S772" s="2040"/>
      <c r="T772" s="2033">
        <v>800</v>
      </c>
      <c r="U772" s="2034"/>
      <c r="V772" s="2034"/>
      <c r="W772" s="2035"/>
      <c r="X772" s="2024">
        <v>0</v>
      </c>
      <c r="Y772" s="2025"/>
      <c r="Z772" s="2025"/>
      <c r="AA772" s="2025"/>
      <c r="AB772" s="2026"/>
      <c r="AC772" s="2102">
        <f>X772*O772</f>
        <v>0</v>
      </c>
      <c r="AD772" s="2103"/>
      <c r="AE772" s="2103"/>
      <c r="AF772" s="2103"/>
      <c r="AG772" s="2104"/>
      <c r="AH772" s="1719"/>
      <c r="AI772" s="1718"/>
      <c r="AJ772" s="1718"/>
      <c r="AK772" s="1719"/>
      <c r="AL772" s="1719"/>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03"/>
      <c r="K773" s="2004"/>
      <c r="L773" s="2004"/>
      <c r="M773" s="2004"/>
      <c r="N773" s="2005"/>
      <c r="O773" s="2040"/>
      <c r="P773" s="2040"/>
      <c r="Q773" s="2040"/>
      <c r="R773" s="2040"/>
      <c r="S773" s="2040"/>
      <c r="T773" s="2033"/>
      <c r="U773" s="2034"/>
      <c r="V773" s="2034"/>
      <c r="W773" s="2035"/>
      <c r="X773" s="2024"/>
      <c r="Y773" s="2025"/>
      <c r="Z773" s="2025"/>
      <c r="AA773" s="2025"/>
      <c r="AB773" s="2026"/>
      <c r="AC773" s="2102">
        <f>X773*O773</f>
        <v>0</v>
      </c>
      <c r="AD773" s="2103"/>
      <c r="AE773" s="2103"/>
      <c r="AF773" s="2103"/>
      <c r="AG773" s="2104"/>
      <c r="AH773" s="1719"/>
      <c r="AI773" s="1719"/>
      <c r="AJ773" s="1719"/>
      <c r="AK773" s="1719"/>
      <c r="AL773" s="1719"/>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03"/>
      <c r="K774" s="2004"/>
      <c r="L774" s="2004"/>
      <c r="M774" s="2004"/>
      <c r="N774" s="2005"/>
      <c r="O774" s="2040"/>
      <c r="P774" s="2040"/>
      <c r="Q774" s="2040"/>
      <c r="R774" s="2040"/>
      <c r="S774" s="2040"/>
      <c r="T774" s="2033"/>
      <c r="U774" s="2034"/>
      <c r="V774" s="2034"/>
      <c r="W774" s="2035"/>
      <c r="X774" s="2024"/>
      <c r="Y774" s="2025"/>
      <c r="Z774" s="2025"/>
      <c r="AA774" s="2025"/>
      <c r="AB774" s="2026"/>
      <c r="AC774" s="2102">
        <f>X774*O774</f>
        <v>0</v>
      </c>
      <c r="AD774" s="2103"/>
      <c r="AE774" s="2103"/>
      <c r="AF774" s="2103"/>
      <c r="AG774" s="2104"/>
      <c r="AH774" s="1719"/>
      <c r="AI774" s="1719"/>
      <c r="AJ774" s="1719"/>
      <c r="AK774" s="1719"/>
      <c r="AL774" s="1719"/>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03"/>
      <c r="K775" s="2004"/>
      <c r="L775" s="2004"/>
      <c r="M775" s="2004"/>
      <c r="N775" s="2005"/>
      <c r="O775" s="2040"/>
      <c r="P775" s="2040"/>
      <c r="Q775" s="2040"/>
      <c r="R775" s="2040"/>
      <c r="S775" s="2040"/>
      <c r="T775" s="2033"/>
      <c r="U775" s="2034"/>
      <c r="V775" s="2034"/>
      <c r="W775" s="2035"/>
      <c r="X775" s="2024"/>
      <c r="Y775" s="2025"/>
      <c r="Z775" s="2025"/>
      <c r="AA775" s="2025"/>
      <c r="AB775" s="2026"/>
      <c r="AC775" s="2102">
        <f>X775*O775</f>
        <v>0</v>
      </c>
      <c r="AD775" s="2103"/>
      <c r="AE775" s="2103"/>
      <c r="AF775" s="2103"/>
      <c r="AG775" s="2104"/>
      <c r="AH775" s="1719"/>
      <c r="AI775" s="1719"/>
      <c r="AJ775" s="1719"/>
      <c r="AK775" s="1719"/>
      <c r="AL775" s="1719"/>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43" t="s">
        <v>130</v>
      </c>
      <c r="K776" s="2144"/>
      <c r="L776" s="2144"/>
      <c r="M776" s="2144"/>
      <c r="N776" s="2146"/>
      <c r="O776" s="2361">
        <f>SUM(O772:S775)</f>
        <v>2</v>
      </c>
      <c r="P776" s="2362"/>
      <c r="Q776" s="2362"/>
      <c r="R776" s="2362"/>
      <c r="S776" s="2363"/>
      <c r="X776" s="2398" t="s">
        <v>129</v>
      </c>
      <c r="Y776" s="2399"/>
      <c r="Z776" s="2399"/>
      <c r="AA776" s="2399"/>
      <c r="AB776" s="2400"/>
      <c r="AC776" s="2102">
        <f>SUM(AC772:AG775)</f>
        <v>0</v>
      </c>
      <c r="AD776" s="2103"/>
      <c r="AE776" s="2103"/>
      <c r="AF776" s="2103"/>
      <c r="AG776" s="2104"/>
      <c r="AH776" s="39"/>
      <c r="AI776" s="1719"/>
      <c r="AJ776" s="1719"/>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20" t="s">
        <v>706</v>
      </c>
      <c r="K778" s="2020"/>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0"/>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072" t="s">
        <v>407</v>
      </c>
      <c r="K782" s="2073"/>
      <c r="L782" s="2073"/>
      <c r="M782" s="2073"/>
      <c r="N782" s="2074"/>
      <c r="O782" s="2263" t="s">
        <v>291</v>
      </c>
      <c r="P782" s="2263"/>
      <c r="Q782" s="2263"/>
      <c r="R782" s="2263"/>
      <c r="S782" s="2263"/>
      <c r="T782" s="2237" t="s">
        <v>2093</v>
      </c>
      <c r="U782" s="2238"/>
      <c r="V782" s="2238"/>
      <c r="W782" s="2239"/>
      <c r="X782" s="2072" t="s">
        <v>478</v>
      </c>
      <c r="Y782" s="2073"/>
      <c r="Z782" s="2073"/>
      <c r="AA782" s="2073"/>
      <c r="AB782" s="2074"/>
      <c r="AC782" s="2072" t="s">
        <v>292</v>
      </c>
      <c r="AD782" s="2073"/>
      <c r="AE782" s="2073"/>
      <c r="AF782" s="2073"/>
      <c r="AG782" s="2074"/>
      <c r="AH782" s="2262" t="s">
        <v>2310</v>
      </c>
      <c r="AI782" s="2073"/>
      <c r="AJ782" s="2073"/>
      <c r="AK782" s="2073"/>
      <c r="AL782" s="2074"/>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075"/>
      <c r="K783" s="2076"/>
      <c r="L783" s="2076"/>
      <c r="M783" s="2076"/>
      <c r="N783" s="2077"/>
      <c r="O783" s="2263"/>
      <c r="P783" s="2263"/>
      <c r="Q783" s="2263"/>
      <c r="R783" s="2263"/>
      <c r="S783" s="2263"/>
      <c r="T783" s="2240"/>
      <c r="U783" s="2241"/>
      <c r="V783" s="2241"/>
      <c r="W783" s="2242"/>
      <c r="X783" s="2075"/>
      <c r="Y783" s="2076"/>
      <c r="Z783" s="2076"/>
      <c r="AA783" s="2076"/>
      <c r="AB783" s="2077"/>
      <c r="AC783" s="2075"/>
      <c r="AD783" s="2076"/>
      <c r="AE783" s="2076"/>
      <c r="AF783" s="2076"/>
      <c r="AG783" s="2077"/>
      <c r="AH783" s="2075"/>
      <c r="AI783" s="2076"/>
      <c r="AJ783" s="2076"/>
      <c r="AK783" s="2076"/>
      <c r="AL783" s="2077"/>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075"/>
      <c r="K784" s="2076"/>
      <c r="L784" s="2076"/>
      <c r="M784" s="2076"/>
      <c r="N784" s="2077"/>
      <c r="O784" s="2263"/>
      <c r="P784" s="2263"/>
      <c r="Q784" s="2263"/>
      <c r="R784" s="2263"/>
      <c r="S784" s="2263"/>
      <c r="T784" s="2240"/>
      <c r="U784" s="2241"/>
      <c r="V784" s="2241"/>
      <c r="W784" s="2242"/>
      <c r="X784" s="2075"/>
      <c r="Y784" s="2076"/>
      <c r="Z784" s="2076"/>
      <c r="AA784" s="2076"/>
      <c r="AB784" s="2077"/>
      <c r="AC784" s="2075"/>
      <c r="AD784" s="2076"/>
      <c r="AE784" s="2076"/>
      <c r="AF784" s="2076"/>
      <c r="AG784" s="2077"/>
      <c r="AH784" s="2075"/>
      <c r="AI784" s="2076"/>
      <c r="AJ784" s="2076"/>
      <c r="AK784" s="2076"/>
      <c r="AL784" s="2077"/>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078"/>
      <c r="K785" s="2079"/>
      <c r="L785" s="2079"/>
      <c r="M785" s="2079"/>
      <c r="N785" s="2080"/>
      <c r="O785" s="2263"/>
      <c r="P785" s="2263"/>
      <c r="Q785" s="2263"/>
      <c r="R785" s="2263"/>
      <c r="S785" s="2263"/>
      <c r="T785" s="2243"/>
      <c r="U785" s="2244"/>
      <c r="V785" s="2244"/>
      <c r="W785" s="2245"/>
      <c r="X785" s="2078"/>
      <c r="Y785" s="2079"/>
      <c r="Z785" s="2079"/>
      <c r="AA785" s="2079"/>
      <c r="AB785" s="2080"/>
      <c r="AC785" s="2078"/>
      <c r="AD785" s="2079"/>
      <c r="AE785" s="2079"/>
      <c r="AF785" s="2079"/>
      <c r="AG785" s="2080"/>
      <c r="AH785" s="2078"/>
      <c r="AI785" s="2079"/>
      <c r="AJ785" s="2079"/>
      <c r="AK785" s="2079"/>
      <c r="AL785" s="2080"/>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03"/>
      <c r="K786" s="2004"/>
      <c r="L786" s="2004"/>
      <c r="M786" s="2004"/>
      <c r="N786" s="2005"/>
      <c r="O786" s="2040"/>
      <c r="P786" s="2040"/>
      <c r="Q786" s="2040"/>
      <c r="R786" s="2040"/>
      <c r="S786" s="2040"/>
      <c r="T786" s="2033"/>
      <c r="U786" s="2034"/>
      <c r="V786" s="2034"/>
      <c r="W786" s="2035"/>
      <c r="X786" s="2024"/>
      <c r="Y786" s="2025"/>
      <c r="Z786" s="2025"/>
      <c r="AA786" s="2025"/>
      <c r="AB786" s="2026"/>
      <c r="AC786" s="2102">
        <f t="shared" ref="AC786:AC795" si="52">X786*O786</f>
        <v>0</v>
      </c>
      <c r="AD786" s="2103"/>
      <c r="AE786" s="2103"/>
      <c r="AF786" s="2103"/>
      <c r="AG786" s="2104"/>
      <c r="AH786" s="2256"/>
      <c r="AI786" s="2257"/>
      <c r="AJ786" s="2257"/>
      <c r="AK786" s="2257"/>
      <c r="AL786" s="2258"/>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03"/>
      <c r="K787" s="2004"/>
      <c r="L787" s="2004"/>
      <c r="M787" s="2004"/>
      <c r="N787" s="2005"/>
      <c r="O787" s="2040"/>
      <c r="P787" s="2040"/>
      <c r="Q787" s="2040"/>
      <c r="R787" s="2040"/>
      <c r="S787" s="2040"/>
      <c r="T787" s="2033"/>
      <c r="U787" s="2034"/>
      <c r="V787" s="2034"/>
      <c r="W787" s="2035"/>
      <c r="X787" s="2024"/>
      <c r="Y787" s="2025"/>
      <c r="Z787" s="2025"/>
      <c r="AA787" s="2025"/>
      <c r="AB787" s="2026"/>
      <c r="AC787" s="2102">
        <f t="shared" si="52"/>
        <v>0</v>
      </c>
      <c r="AD787" s="2103"/>
      <c r="AE787" s="2103"/>
      <c r="AF787" s="2103"/>
      <c r="AG787" s="2104"/>
      <c r="AH787" s="2256"/>
      <c r="AI787" s="2257"/>
      <c r="AJ787" s="2257"/>
      <c r="AK787" s="2257"/>
      <c r="AL787" s="2258"/>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03"/>
      <c r="K788" s="2004"/>
      <c r="L788" s="2004"/>
      <c r="M788" s="2004"/>
      <c r="N788" s="2005"/>
      <c r="O788" s="2040"/>
      <c r="P788" s="2040"/>
      <c r="Q788" s="2040"/>
      <c r="R788" s="2040"/>
      <c r="S788" s="2040"/>
      <c r="T788" s="2033"/>
      <c r="U788" s="2034"/>
      <c r="V788" s="2034"/>
      <c r="W788" s="2035"/>
      <c r="X788" s="2024"/>
      <c r="Y788" s="2025"/>
      <c r="Z788" s="2025"/>
      <c r="AA788" s="2025"/>
      <c r="AB788" s="2026"/>
      <c r="AC788" s="2102">
        <f t="shared" si="52"/>
        <v>0</v>
      </c>
      <c r="AD788" s="2103"/>
      <c r="AE788" s="2103"/>
      <c r="AF788" s="2103"/>
      <c r="AG788" s="2104"/>
      <c r="AH788" s="2256"/>
      <c r="AI788" s="2257"/>
      <c r="AJ788" s="2257"/>
      <c r="AK788" s="2257"/>
      <c r="AL788" s="2258"/>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03"/>
      <c r="K789" s="2004"/>
      <c r="L789" s="2004"/>
      <c r="M789" s="2004"/>
      <c r="N789" s="2005"/>
      <c r="O789" s="2040"/>
      <c r="P789" s="2040"/>
      <c r="Q789" s="2040"/>
      <c r="R789" s="2040"/>
      <c r="S789" s="2040"/>
      <c r="T789" s="2033"/>
      <c r="U789" s="2034"/>
      <c r="V789" s="2034"/>
      <c r="W789" s="2035"/>
      <c r="X789" s="2024"/>
      <c r="Y789" s="2025"/>
      <c r="Z789" s="2025"/>
      <c r="AA789" s="2025"/>
      <c r="AB789" s="2026"/>
      <c r="AC789" s="2102">
        <f t="shared" si="52"/>
        <v>0</v>
      </c>
      <c r="AD789" s="2103"/>
      <c r="AE789" s="2103"/>
      <c r="AF789" s="2103"/>
      <c r="AG789" s="2104"/>
      <c r="AH789" s="2256"/>
      <c r="AI789" s="2257"/>
      <c r="AJ789" s="2257"/>
      <c r="AK789" s="2257"/>
      <c r="AL789" s="2258"/>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03"/>
      <c r="K790" s="2004"/>
      <c r="L790" s="2004"/>
      <c r="M790" s="2004"/>
      <c r="N790" s="2005"/>
      <c r="O790" s="2040"/>
      <c r="P790" s="2040"/>
      <c r="Q790" s="2040"/>
      <c r="R790" s="2040"/>
      <c r="S790" s="2040"/>
      <c r="T790" s="2033"/>
      <c r="U790" s="2034"/>
      <c r="V790" s="2034"/>
      <c r="W790" s="2035"/>
      <c r="X790" s="2024"/>
      <c r="Y790" s="2025"/>
      <c r="Z790" s="2025"/>
      <c r="AA790" s="2025"/>
      <c r="AB790" s="2026"/>
      <c r="AC790" s="2102">
        <f t="shared" si="52"/>
        <v>0</v>
      </c>
      <c r="AD790" s="2103"/>
      <c r="AE790" s="2103"/>
      <c r="AF790" s="2103"/>
      <c r="AG790" s="2104"/>
      <c r="AH790" s="2256"/>
      <c r="AI790" s="2257"/>
      <c r="AJ790" s="2257"/>
      <c r="AK790" s="2257"/>
      <c r="AL790" s="2258"/>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03"/>
      <c r="K791" s="2004"/>
      <c r="L791" s="2004"/>
      <c r="M791" s="2004"/>
      <c r="N791" s="2005"/>
      <c r="O791" s="2040"/>
      <c r="P791" s="2040"/>
      <c r="Q791" s="2040"/>
      <c r="R791" s="2040"/>
      <c r="S791" s="2040"/>
      <c r="T791" s="2033"/>
      <c r="U791" s="2034"/>
      <c r="V791" s="2034"/>
      <c r="W791" s="2035"/>
      <c r="X791" s="2024"/>
      <c r="Y791" s="2025"/>
      <c r="Z791" s="2025"/>
      <c r="AA791" s="2025"/>
      <c r="AB791" s="2026"/>
      <c r="AC791" s="2102">
        <f t="shared" si="52"/>
        <v>0</v>
      </c>
      <c r="AD791" s="2103"/>
      <c r="AE791" s="2103"/>
      <c r="AF791" s="2103"/>
      <c r="AG791" s="2104"/>
      <c r="AH791" s="2256"/>
      <c r="AI791" s="2257"/>
      <c r="AJ791" s="2257"/>
      <c r="AK791" s="2257"/>
      <c r="AL791" s="2258"/>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03"/>
      <c r="K792" s="2004"/>
      <c r="L792" s="2004"/>
      <c r="M792" s="2004"/>
      <c r="N792" s="2005"/>
      <c r="O792" s="2040"/>
      <c r="P792" s="2040"/>
      <c r="Q792" s="2040"/>
      <c r="R792" s="2040"/>
      <c r="S792" s="2040"/>
      <c r="T792" s="2033"/>
      <c r="U792" s="2034"/>
      <c r="V792" s="2034"/>
      <c r="W792" s="2035"/>
      <c r="X792" s="2024"/>
      <c r="Y792" s="2025"/>
      <c r="Z792" s="2025"/>
      <c r="AA792" s="2025"/>
      <c r="AB792" s="2026"/>
      <c r="AC792" s="2102">
        <f t="shared" si="52"/>
        <v>0</v>
      </c>
      <c r="AD792" s="2103"/>
      <c r="AE792" s="2103"/>
      <c r="AF792" s="2103"/>
      <c r="AG792" s="2104"/>
      <c r="AH792" s="2256"/>
      <c r="AI792" s="2257"/>
      <c r="AJ792" s="2257"/>
      <c r="AK792" s="2257"/>
      <c r="AL792" s="2258"/>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03"/>
      <c r="K793" s="2004"/>
      <c r="L793" s="2004"/>
      <c r="M793" s="2004"/>
      <c r="N793" s="2005"/>
      <c r="O793" s="2040"/>
      <c r="P793" s="2040"/>
      <c r="Q793" s="2040"/>
      <c r="R793" s="2040"/>
      <c r="S793" s="2040"/>
      <c r="T793" s="2033"/>
      <c r="U793" s="2034"/>
      <c r="V793" s="2034"/>
      <c r="W793" s="2035"/>
      <c r="X793" s="2024"/>
      <c r="Y793" s="2025"/>
      <c r="Z793" s="2025"/>
      <c r="AA793" s="2025"/>
      <c r="AB793" s="2026"/>
      <c r="AC793" s="2102">
        <f t="shared" si="52"/>
        <v>0</v>
      </c>
      <c r="AD793" s="2103"/>
      <c r="AE793" s="2103"/>
      <c r="AF793" s="2103"/>
      <c r="AG793" s="2104"/>
      <c r="AH793" s="2256"/>
      <c r="AI793" s="2257"/>
      <c r="AJ793" s="2257"/>
      <c r="AK793" s="2257"/>
      <c r="AL793" s="2258"/>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03"/>
      <c r="K794" s="2004"/>
      <c r="L794" s="2004"/>
      <c r="M794" s="2004"/>
      <c r="N794" s="2005"/>
      <c r="O794" s="2040"/>
      <c r="P794" s="2040"/>
      <c r="Q794" s="2040"/>
      <c r="R794" s="2040"/>
      <c r="S794" s="2040"/>
      <c r="T794" s="2033"/>
      <c r="U794" s="2034"/>
      <c r="V794" s="2034"/>
      <c r="W794" s="2035"/>
      <c r="X794" s="2024"/>
      <c r="Y794" s="2025"/>
      <c r="Z794" s="2025"/>
      <c r="AA794" s="2025"/>
      <c r="AB794" s="2026"/>
      <c r="AC794" s="2102">
        <f t="shared" si="52"/>
        <v>0</v>
      </c>
      <c r="AD794" s="2103"/>
      <c r="AE794" s="2103"/>
      <c r="AF794" s="2103"/>
      <c r="AG794" s="2104"/>
      <c r="AH794" s="2256"/>
      <c r="AI794" s="2257"/>
      <c r="AJ794" s="2257"/>
      <c r="AK794" s="2257"/>
      <c r="AL794" s="2258"/>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03"/>
      <c r="K795" s="2004"/>
      <c r="L795" s="2004"/>
      <c r="M795" s="2004"/>
      <c r="N795" s="2005"/>
      <c r="O795" s="2040"/>
      <c r="P795" s="2040"/>
      <c r="Q795" s="2040"/>
      <c r="R795" s="2040"/>
      <c r="S795" s="2040"/>
      <c r="T795" s="2033"/>
      <c r="U795" s="2034"/>
      <c r="V795" s="2034"/>
      <c r="W795" s="2035"/>
      <c r="X795" s="2024"/>
      <c r="Y795" s="2025"/>
      <c r="Z795" s="2025"/>
      <c r="AA795" s="2025"/>
      <c r="AB795" s="2026"/>
      <c r="AC795" s="2102">
        <f t="shared" si="52"/>
        <v>0</v>
      </c>
      <c r="AD795" s="2103"/>
      <c r="AE795" s="2103"/>
      <c r="AF795" s="2103"/>
      <c r="AG795" s="2104"/>
      <c r="AH795" s="2256"/>
      <c r="AI795" s="2257"/>
      <c r="AJ795" s="2257"/>
      <c r="AK795" s="2257"/>
      <c r="AL795" s="2258"/>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43" t="s">
        <v>130</v>
      </c>
      <c r="K796" s="2144"/>
      <c r="L796" s="2144"/>
      <c r="M796" s="2144"/>
      <c r="N796" s="2146"/>
      <c r="O796" s="2230">
        <f>SUM(O786:S795)</f>
        <v>0</v>
      </c>
      <c r="P796" s="2230"/>
      <c r="Q796" s="2230"/>
      <c r="R796" s="2230"/>
      <c r="S796" s="2230"/>
      <c r="X796" s="1506" t="s">
        <v>129</v>
      </c>
      <c r="Y796" s="1507"/>
      <c r="Z796" s="1507"/>
      <c r="AA796" s="1507"/>
      <c r="AB796" s="1508"/>
      <c r="AC796" s="2102">
        <f>SUM(AC786:AG795)</f>
        <v>0</v>
      </c>
      <c r="AD796" s="2103"/>
      <c r="AE796" s="2103"/>
      <c r="AF796" s="2103"/>
      <c r="AG796" s="2104"/>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095">
        <f>T753+AC776+AC796</f>
        <v>127779</v>
      </c>
      <c r="Z798" s="2095"/>
      <c r="AA798" s="2095"/>
      <c r="AB798" s="2095"/>
      <c r="AC798" s="2095"/>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095">
        <f>(T753+AC776+AC796)*12</f>
        <v>1533348</v>
      </c>
      <c r="Z799" s="2095"/>
      <c r="AA799" s="2095"/>
      <c r="AB799" s="2095"/>
      <c r="AC799" s="2095"/>
      <c r="AZ799" s="58"/>
      <c r="BA799" s="51" t="s">
        <v>667</v>
      </c>
      <c r="BB799" s="51"/>
      <c r="BC799" s="51"/>
      <c r="BD799" s="51"/>
      <c r="BE799" s="51"/>
      <c r="BF799" s="51"/>
      <c r="BG799" s="51"/>
      <c r="BH799" s="51"/>
      <c r="BI799" s="51"/>
      <c r="BJ799" s="51"/>
      <c r="BK799" s="51"/>
      <c r="BL799" s="51"/>
      <c r="BM799" s="51"/>
      <c r="BN799" s="2324" t="s">
        <v>502</v>
      </c>
      <c r="BO799" s="2325"/>
      <c r="BP799" s="58"/>
      <c r="BQ799" s="58"/>
      <c r="BR799" s="58"/>
      <c r="BS799" s="51" t="s">
        <v>669</v>
      </c>
      <c r="BT799" s="51"/>
      <c r="BU799" s="51"/>
      <c r="BV799" s="51"/>
      <c r="BW799" s="51"/>
      <c r="BX799" s="51"/>
      <c r="BY799" s="51"/>
      <c r="BZ799" s="51"/>
      <c r="CA799" s="51"/>
      <c r="CB799" s="2321" t="str">
        <f>T189</f>
        <v>Contra Costa</v>
      </c>
      <c r="CC799" s="2322"/>
      <c r="CD799" s="2322"/>
      <c r="CE799" s="2322"/>
      <c r="CF799" s="2322"/>
      <c r="CG799" s="2322"/>
      <c r="CH799" s="2323"/>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2.75">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2476</v>
      </c>
      <c r="BP802" s="54"/>
      <c r="BQ802" s="54"/>
      <c r="BR802" s="54"/>
      <c r="BS802" s="54"/>
      <c r="BT802" s="54"/>
      <c r="BV802" s="53" t="s">
        <v>2477</v>
      </c>
      <c r="CB802" s="107"/>
      <c r="CC802" s="107"/>
      <c r="CD802" s="107"/>
      <c r="CE802" s="107"/>
      <c r="CF802" s="107"/>
      <c r="CG802" s="107"/>
      <c r="CH802" s="107"/>
      <c r="CI802" s="107"/>
      <c r="CJ802" s="107"/>
      <c r="CK802" s="107"/>
      <c r="CL802" s="107"/>
      <c r="CM802" s="107"/>
      <c r="CN802" s="107"/>
      <c r="CO802" s="107"/>
      <c r="CP802" s="107"/>
      <c r="CQ802" s="107"/>
      <c r="CR802" s="1704"/>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04"/>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46">
        <v>128</v>
      </c>
      <c r="AA804" s="2247"/>
      <c r="AB804" s="2247"/>
      <c r="AC804" s="2247"/>
      <c r="AD804" s="2247"/>
      <c r="AE804" s="2248"/>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04"/>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249">
        <v>20</v>
      </c>
      <c r="AA805" s="2247"/>
      <c r="AB805" s="2247"/>
      <c r="AC805" s="2247"/>
      <c r="AD805" s="2247"/>
      <c r="AE805" s="2248"/>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04"/>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68">
        <v>52171</v>
      </c>
      <c r="AA806" s="2292"/>
      <c r="AB806" s="2292"/>
      <c r="AC806" s="2292"/>
      <c r="AD806" s="2292"/>
      <c r="AE806" s="2293"/>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04"/>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096">
        <f>'Subsidy Contract Calculation'!I30</f>
        <v>1635084</v>
      </c>
      <c r="AA807" s="2097"/>
      <c r="AB807" s="2097"/>
      <c r="AC807" s="2097"/>
      <c r="AD807" s="2097"/>
      <c r="AE807" s="2098"/>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04"/>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704"/>
      <c r="CS808" s="107"/>
      <c r="CT808" s="107"/>
      <c r="CU808" s="107"/>
      <c r="CV808" s="107"/>
      <c r="CW808" s="107"/>
      <c r="CX808" s="107"/>
      <c r="CY808" s="107"/>
      <c r="CZ808" s="107"/>
      <c r="DA808" s="107"/>
      <c r="DB808" s="107"/>
      <c r="DC808" s="107"/>
      <c r="DD808" s="107"/>
      <c r="DE808" s="107"/>
      <c r="DF808" s="107"/>
    </row>
    <row r="809" spans="1:110" s="7" customFormat="1" ht="14.25">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0">
        <v>384234</v>
      </c>
      <c r="BQ809" s="510">
        <v>443018</v>
      </c>
      <c r="BR809" s="510">
        <v>534400</v>
      </c>
      <c r="BS809" s="510">
        <v>684032</v>
      </c>
      <c r="BT809" s="510">
        <v>762054</v>
      </c>
      <c r="BU809" s="56"/>
      <c r="BV809" s="36" t="s">
        <v>671</v>
      </c>
      <c r="BW809" s="510">
        <v>384234</v>
      </c>
      <c r="BX809" s="510">
        <v>443018</v>
      </c>
      <c r="BY809" s="510">
        <v>534400</v>
      </c>
      <c r="BZ809" s="510">
        <v>684032</v>
      </c>
      <c r="CA809" s="510">
        <v>762054</v>
      </c>
      <c r="CB809" s="61"/>
      <c r="CC809" s="61"/>
      <c r="CD809" s="61"/>
      <c r="CE809" s="61"/>
      <c r="CF809" s="61"/>
      <c r="CG809" s="61"/>
      <c r="CH809" s="61"/>
      <c r="CI809" s="61"/>
      <c r="CJ809" s="61"/>
      <c r="CK809" s="61"/>
      <c r="CL809" s="61"/>
      <c r="CM809" s="61"/>
      <c r="CN809" s="61"/>
      <c r="CO809" s="61"/>
      <c r="CP809" s="61"/>
      <c r="CQ809" s="61"/>
      <c r="CR809" s="1510"/>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08">
        <v>278972</v>
      </c>
      <c r="BQ810" s="508">
        <v>321652</v>
      </c>
      <c r="BR810" s="508">
        <v>388000</v>
      </c>
      <c r="BS810" s="508">
        <v>496640</v>
      </c>
      <c r="BT810" s="508">
        <v>553288</v>
      </c>
      <c r="BU810" s="56"/>
      <c r="BV810" s="36" t="s">
        <v>672</v>
      </c>
      <c r="BW810" s="508">
        <v>278972</v>
      </c>
      <c r="BX810" s="508">
        <v>321652</v>
      </c>
      <c r="BY810" s="508">
        <v>388000</v>
      </c>
      <c r="BZ810" s="508">
        <v>496640</v>
      </c>
      <c r="CA810" s="508">
        <v>553288</v>
      </c>
      <c r="CB810" s="61"/>
      <c r="CC810" s="61"/>
      <c r="CD810" s="61"/>
      <c r="CE810" s="61"/>
      <c r="CF810" s="61"/>
      <c r="CG810" s="61"/>
      <c r="CH810" s="61"/>
      <c r="CI810" s="61"/>
      <c r="CJ810" s="61"/>
      <c r="CK810" s="61"/>
      <c r="CL810" s="61"/>
      <c r="CM810" s="61"/>
      <c r="CN810" s="61"/>
      <c r="CO810" s="61"/>
      <c r="CP810" s="61"/>
      <c r="CQ810" s="61"/>
      <c r="CR810" s="1510"/>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1989">
        <v>18480</v>
      </c>
      <c r="AA811" s="1990"/>
      <c r="AB811" s="1990"/>
      <c r="AC811" s="1990"/>
      <c r="AD811" s="1990"/>
      <c r="AE811" s="1991"/>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0">
        <v>278972</v>
      </c>
      <c r="BQ811" s="510">
        <v>321652</v>
      </c>
      <c r="BR811" s="510">
        <v>388000</v>
      </c>
      <c r="BS811" s="510">
        <v>496640</v>
      </c>
      <c r="BT811" s="510">
        <v>553288</v>
      </c>
      <c r="BU811" s="56"/>
      <c r="BV811" s="36" t="s">
        <v>349</v>
      </c>
      <c r="BW811" s="510">
        <v>278972</v>
      </c>
      <c r="BX811" s="510">
        <v>321652</v>
      </c>
      <c r="BY811" s="510">
        <v>388000</v>
      </c>
      <c r="BZ811" s="510">
        <v>496640</v>
      </c>
      <c r="CA811" s="510">
        <v>553288</v>
      </c>
      <c r="CB811" s="61"/>
      <c r="CC811" s="61"/>
      <c r="CD811" s="61"/>
      <c r="CE811" s="61"/>
      <c r="CF811" s="61"/>
      <c r="CG811" s="61"/>
      <c r="CH811" s="61"/>
      <c r="CI811" s="61"/>
      <c r="CJ811" s="61"/>
      <c r="CK811" s="61"/>
      <c r="CL811" s="61"/>
      <c r="CM811" s="61"/>
      <c r="CN811" s="61"/>
      <c r="CO811" s="61"/>
      <c r="CP811" s="61"/>
      <c r="CQ811" s="61"/>
      <c r="CR811" s="1510"/>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1989"/>
      <c r="AA812" s="1990"/>
      <c r="AB812" s="1990"/>
      <c r="AC812" s="1990"/>
      <c r="AD812" s="1990"/>
      <c r="AE812" s="1991"/>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08">
        <v>246186</v>
      </c>
      <c r="BQ812" s="508">
        <v>283850</v>
      </c>
      <c r="BR812" s="508">
        <v>342400</v>
      </c>
      <c r="BS812" s="508">
        <v>438272</v>
      </c>
      <c r="BT812" s="508">
        <v>488262</v>
      </c>
      <c r="BU812" s="56"/>
      <c r="BV812" s="36" t="s">
        <v>697</v>
      </c>
      <c r="BW812" s="508">
        <v>246186</v>
      </c>
      <c r="BX812" s="508">
        <v>283850</v>
      </c>
      <c r="BY812" s="508">
        <v>342400</v>
      </c>
      <c r="BZ812" s="508">
        <v>438272</v>
      </c>
      <c r="CA812" s="508">
        <v>488262</v>
      </c>
      <c r="CB812" s="61"/>
      <c r="CC812" s="61"/>
      <c r="CD812" s="61"/>
      <c r="CE812" s="61"/>
      <c r="CF812" s="61"/>
      <c r="CG812" s="61"/>
      <c r="CH812" s="61"/>
      <c r="CI812" s="61"/>
      <c r="CJ812" s="61"/>
      <c r="CK812" s="61"/>
      <c r="CL812" s="61"/>
      <c r="CM812" s="61"/>
      <c r="CN812" s="61"/>
      <c r="CO812" s="61"/>
      <c r="CP812" s="61"/>
      <c r="CQ812" s="61"/>
      <c r="CR812" s="1510"/>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1989"/>
      <c r="AA813" s="1990"/>
      <c r="AB813" s="1990"/>
      <c r="AC813" s="1990"/>
      <c r="AD813" s="1990"/>
      <c r="AE813" s="1991"/>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0">
        <v>278972</v>
      </c>
      <c r="BQ813" s="510">
        <v>321652</v>
      </c>
      <c r="BR813" s="510">
        <v>388000</v>
      </c>
      <c r="BS813" s="510">
        <v>496640</v>
      </c>
      <c r="BT813" s="510">
        <v>553288</v>
      </c>
      <c r="BU813" s="56"/>
      <c r="BV813" s="36" t="s">
        <v>698</v>
      </c>
      <c r="BW813" s="510">
        <v>278972</v>
      </c>
      <c r="BX813" s="510">
        <v>321652</v>
      </c>
      <c r="BY813" s="510">
        <v>388000</v>
      </c>
      <c r="BZ813" s="510">
        <v>496640</v>
      </c>
      <c r="CA813" s="510">
        <v>553288</v>
      </c>
      <c r="CB813" s="61"/>
      <c r="CC813" s="61"/>
      <c r="CD813" s="61"/>
      <c r="CE813" s="61"/>
      <c r="CF813" s="61"/>
      <c r="CG813" s="61"/>
      <c r="CH813" s="61"/>
      <c r="CI813" s="61"/>
      <c r="CJ813" s="61"/>
      <c r="CK813" s="61"/>
      <c r="CL813" s="61"/>
      <c r="CM813" s="61"/>
      <c r="CN813" s="61"/>
      <c r="CO813" s="61"/>
      <c r="CP813" s="61"/>
      <c r="CQ813" s="61"/>
      <c r="CR813" s="1510"/>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59" t="s">
        <v>343</v>
      </c>
      <c r="Q814" s="2260"/>
      <c r="R814" s="2260"/>
      <c r="S814" s="2260"/>
      <c r="T814" s="2260"/>
      <c r="U814" s="2260"/>
      <c r="V814" s="2260"/>
      <c r="W814" s="2260"/>
      <c r="X814" s="2260"/>
      <c r="Y814" s="2261"/>
      <c r="Z814" s="1989"/>
      <c r="AA814" s="1990"/>
      <c r="AB814" s="1990"/>
      <c r="AC814" s="1990"/>
      <c r="AD814" s="1990"/>
      <c r="AE814" s="1991"/>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08">
        <v>278972</v>
      </c>
      <c r="BQ814" s="508">
        <v>321652</v>
      </c>
      <c r="BR814" s="508">
        <v>388000</v>
      </c>
      <c r="BS814" s="508">
        <v>496640</v>
      </c>
      <c r="BT814" s="508">
        <v>553288</v>
      </c>
      <c r="BU814" s="56"/>
      <c r="BV814" s="36" t="s">
        <v>699</v>
      </c>
      <c r="BW814" s="508">
        <v>278972</v>
      </c>
      <c r="BX814" s="508">
        <v>321652</v>
      </c>
      <c r="BY814" s="508">
        <v>388000</v>
      </c>
      <c r="BZ814" s="508">
        <v>496640</v>
      </c>
      <c r="CA814" s="508">
        <v>553288</v>
      </c>
      <c r="CB814" s="61"/>
      <c r="CC814" s="61"/>
      <c r="CD814" s="61"/>
      <c r="CE814" s="61"/>
      <c r="CF814" s="61"/>
      <c r="CG814" s="61"/>
      <c r="CH814" s="61"/>
      <c r="CI814" s="61"/>
      <c r="CJ814" s="61"/>
      <c r="CK814" s="61"/>
      <c r="CL814" s="61"/>
      <c r="CM814" s="61"/>
      <c r="CN814" s="61"/>
      <c r="CO814" s="61"/>
      <c r="CP814" s="61"/>
      <c r="CQ814" s="61"/>
      <c r="CR814" s="1510"/>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096">
        <f>SUM(Z811:AE814)</f>
        <v>18480</v>
      </c>
      <c r="AA815" s="2097"/>
      <c r="AB815" s="2097"/>
      <c r="AC815" s="2097"/>
      <c r="AD815" s="2097"/>
      <c r="AE815" s="2098"/>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0">
        <v>384234</v>
      </c>
      <c r="BQ815" s="510">
        <v>443018</v>
      </c>
      <c r="BR815" s="510">
        <v>534400</v>
      </c>
      <c r="BS815" s="510">
        <v>684032</v>
      </c>
      <c r="BT815" s="510">
        <v>762054</v>
      </c>
      <c r="BU815" s="56"/>
      <c r="BV815" s="36" t="s">
        <v>700</v>
      </c>
      <c r="BW815" s="510">
        <v>384234</v>
      </c>
      <c r="BX815" s="510">
        <v>443018</v>
      </c>
      <c r="BY815" s="510">
        <v>534400</v>
      </c>
      <c r="BZ815" s="510">
        <v>684032</v>
      </c>
      <c r="CA815" s="510">
        <v>762054</v>
      </c>
      <c r="CB815" s="61"/>
      <c r="CC815" s="61"/>
      <c r="CD815" s="61"/>
      <c r="CE815" s="61"/>
      <c r="CF815" s="61"/>
      <c r="CG815" s="61"/>
      <c r="CH815" s="61"/>
      <c r="CI815" s="61"/>
      <c r="CJ815" s="61"/>
      <c r="CK815" s="61"/>
      <c r="CL815" s="61"/>
      <c r="CM815" s="61"/>
      <c r="CN815" s="61"/>
      <c r="CO815" s="61"/>
      <c r="CP815" s="61"/>
      <c r="CQ815" s="61"/>
      <c r="CR815" s="1510"/>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096">
        <f>Z815+Y799+Z807</f>
        <v>3186912</v>
      </c>
      <c r="AA816" s="2097"/>
      <c r="AB816" s="2097"/>
      <c r="AC816" s="2097"/>
      <c r="AD816" s="2097"/>
      <c r="AE816" s="2098"/>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08">
        <v>278972</v>
      </c>
      <c r="BQ816" s="508">
        <v>321652</v>
      </c>
      <c r="BR816" s="508">
        <v>388000</v>
      </c>
      <c r="BS816" s="508">
        <v>496640</v>
      </c>
      <c r="BT816" s="508">
        <v>553288</v>
      </c>
      <c r="BU816" s="56"/>
      <c r="BV816" s="36" t="s">
        <v>701</v>
      </c>
      <c r="BW816" s="508">
        <v>278972</v>
      </c>
      <c r="BX816" s="508">
        <v>321652</v>
      </c>
      <c r="BY816" s="508">
        <v>388000</v>
      </c>
      <c r="BZ816" s="508">
        <v>496640</v>
      </c>
      <c r="CA816" s="508">
        <v>553288</v>
      </c>
      <c r="CB816" s="61"/>
      <c r="CC816" s="61"/>
      <c r="CD816" s="61"/>
      <c r="CE816" s="61"/>
      <c r="CF816" s="61"/>
      <c r="CG816" s="61"/>
      <c r="CH816" s="61"/>
      <c r="CI816" s="61"/>
      <c r="CJ816" s="61"/>
      <c r="CK816" s="61"/>
      <c r="CL816" s="61"/>
      <c r="CM816" s="61"/>
      <c r="CN816" s="61"/>
      <c r="CO816" s="61"/>
      <c r="CP816" s="61"/>
      <c r="CQ816" s="61"/>
      <c r="CR816" s="1510"/>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0">
        <v>278397</v>
      </c>
      <c r="BQ817" s="510">
        <v>320989</v>
      </c>
      <c r="BR817" s="510">
        <v>387200</v>
      </c>
      <c r="BS817" s="510">
        <v>495616</v>
      </c>
      <c r="BT817" s="510">
        <v>552147</v>
      </c>
      <c r="BU817" s="56"/>
      <c r="BV817" s="36" t="s">
        <v>702</v>
      </c>
      <c r="BW817" s="510">
        <v>278397</v>
      </c>
      <c r="BX817" s="510">
        <v>320989</v>
      </c>
      <c r="BY817" s="510">
        <v>387200</v>
      </c>
      <c r="BZ817" s="510">
        <v>495616</v>
      </c>
      <c r="CA817" s="510">
        <v>552147</v>
      </c>
      <c r="CB817" s="61"/>
      <c r="CC817" s="61"/>
      <c r="CD817" s="61"/>
      <c r="CE817" s="61"/>
      <c r="CF817" s="61"/>
      <c r="CG817" s="61"/>
      <c r="CH817" s="61"/>
      <c r="CI817" s="61"/>
      <c r="CJ817" s="61"/>
      <c r="CK817" s="61"/>
      <c r="CL817" s="61"/>
      <c r="CM817" s="61"/>
      <c r="CN817" s="61"/>
      <c r="CO817" s="61"/>
      <c r="CP817" s="61"/>
      <c r="CQ817" s="61"/>
      <c r="CR817" s="1510"/>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08">
        <v>238133</v>
      </c>
      <c r="BQ818" s="508">
        <v>274565</v>
      </c>
      <c r="BR818" s="508">
        <v>331200</v>
      </c>
      <c r="BS818" s="508">
        <v>423936</v>
      </c>
      <c r="BT818" s="508">
        <v>472291</v>
      </c>
      <c r="BU818" s="56"/>
      <c r="BV818" s="36" t="s">
        <v>704</v>
      </c>
      <c r="BW818" s="508">
        <v>238133</v>
      </c>
      <c r="BX818" s="508">
        <v>274565</v>
      </c>
      <c r="BY818" s="508">
        <v>331200</v>
      </c>
      <c r="BZ818" s="508">
        <v>423936</v>
      </c>
      <c r="CA818" s="508">
        <v>472291</v>
      </c>
      <c r="CB818" s="61"/>
      <c r="CC818" s="61"/>
      <c r="CD818" s="61"/>
      <c r="CE818" s="61"/>
      <c r="CF818" s="61"/>
      <c r="CG818" s="61"/>
      <c r="CH818" s="61"/>
      <c r="CI818" s="61"/>
      <c r="CJ818" s="61"/>
      <c r="CK818" s="61"/>
      <c r="CL818" s="61"/>
      <c r="CM818" s="61"/>
      <c r="CN818" s="61"/>
      <c r="CO818" s="61"/>
      <c r="CP818" s="61"/>
      <c r="CQ818" s="61"/>
      <c r="CR818" s="1510"/>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0">
        <v>278972</v>
      </c>
      <c r="BQ819" s="510">
        <v>321652</v>
      </c>
      <c r="BR819" s="510">
        <v>388000</v>
      </c>
      <c r="BS819" s="510">
        <v>496640</v>
      </c>
      <c r="BT819" s="510">
        <v>553288</v>
      </c>
      <c r="BU819" s="56"/>
      <c r="BV819" s="36" t="s">
        <v>707</v>
      </c>
      <c r="BW819" s="510">
        <v>278972</v>
      </c>
      <c r="BX819" s="510">
        <v>321652</v>
      </c>
      <c r="BY819" s="510">
        <v>388000</v>
      </c>
      <c r="BZ819" s="510">
        <v>496640</v>
      </c>
      <c r="CA819" s="510">
        <v>553288</v>
      </c>
      <c r="CB819" s="61"/>
      <c r="CC819" s="61"/>
      <c r="CD819" s="61"/>
      <c r="CE819" s="61"/>
      <c r="CF819" s="61"/>
      <c r="CG819" s="61"/>
      <c r="CH819" s="61"/>
      <c r="CI819" s="61"/>
      <c r="CJ819" s="61"/>
      <c r="CK819" s="61"/>
      <c r="CL819" s="61"/>
      <c r="CM819" s="61"/>
      <c r="CN819" s="61"/>
      <c r="CO819" s="61"/>
      <c r="CP819" s="61"/>
      <c r="CQ819" s="61"/>
      <c r="CR819" s="1510"/>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08">
        <v>278972</v>
      </c>
      <c r="BQ820" s="508">
        <v>321652</v>
      </c>
      <c r="BR820" s="508">
        <v>388000</v>
      </c>
      <c r="BS820" s="508">
        <v>496640</v>
      </c>
      <c r="BT820" s="508">
        <v>553288</v>
      </c>
      <c r="BU820" s="56"/>
      <c r="BV820" s="36" t="s">
        <v>708</v>
      </c>
      <c r="BW820" s="508">
        <v>278972</v>
      </c>
      <c r="BX820" s="508">
        <v>321652</v>
      </c>
      <c r="BY820" s="508">
        <v>388000</v>
      </c>
      <c r="BZ820" s="508">
        <v>496640</v>
      </c>
      <c r="CA820" s="508">
        <v>553288</v>
      </c>
      <c r="CB820" s="61"/>
      <c r="CC820" s="61"/>
      <c r="CD820" s="61"/>
      <c r="CE820" s="61"/>
      <c r="CF820" s="61"/>
      <c r="CG820" s="61"/>
      <c r="CH820" s="61"/>
      <c r="CI820" s="61"/>
      <c r="CJ820" s="61"/>
      <c r="CK820" s="61"/>
      <c r="CL820" s="61"/>
      <c r="CM820" s="61"/>
      <c r="CN820" s="61"/>
      <c r="CO820" s="61"/>
      <c r="CP820" s="61"/>
      <c r="CQ820" s="61"/>
      <c r="CR820" s="1510"/>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25" t="s">
        <v>131</v>
      </c>
      <c r="N821" s="2225"/>
      <c r="O821" s="2225"/>
      <c r="P821" s="2226"/>
      <c r="Q821" s="2236" t="s">
        <v>298</v>
      </c>
      <c r="R821" s="2236"/>
      <c r="S821" s="2236"/>
      <c r="T821" s="2236"/>
      <c r="U821" s="2236" t="s">
        <v>299</v>
      </c>
      <c r="V821" s="2236"/>
      <c r="W821" s="2236"/>
      <c r="X821" s="2236"/>
      <c r="Y821" s="2236" t="s">
        <v>300</v>
      </c>
      <c r="Z821" s="2236"/>
      <c r="AA821" s="2236"/>
      <c r="AB821" s="2236"/>
      <c r="AC821" s="2236" t="s">
        <v>371</v>
      </c>
      <c r="AD821" s="2236"/>
      <c r="AE821" s="2236"/>
      <c r="AF821" s="2236"/>
      <c r="AG821" s="2393" t="s">
        <v>344</v>
      </c>
      <c r="AH821" s="2393"/>
      <c r="AI821" s="2393"/>
      <c r="AJ821" s="2393"/>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0">
        <v>240434</v>
      </c>
      <c r="BQ821" s="510">
        <v>277218</v>
      </c>
      <c r="BR821" s="510">
        <v>334400</v>
      </c>
      <c r="BS821" s="510">
        <v>428032</v>
      </c>
      <c r="BT821" s="510">
        <v>476854</v>
      </c>
      <c r="BU821" s="56"/>
      <c r="BV821" s="36" t="s">
        <v>710</v>
      </c>
      <c r="BW821" s="510">
        <v>240434</v>
      </c>
      <c r="BX821" s="510">
        <v>277218</v>
      </c>
      <c r="BY821" s="510">
        <v>334400</v>
      </c>
      <c r="BZ821" s="510">
        <v>428032</v>
      </c>
      <c r="CA821" s="510">
        <v>476854</v>
      </c>
      <c r="CB821" s="61"/>
      <c r="CC821" s="61"/>
      <c r="CD821" s="61"/>
      <c r="CE821" s="61"/>
      <c r="CF821" s="61"/>
      <c r="CG821" s="61"/>
      <c r="CH821" s="61"/>
      <c r="CI821" s="61"/>
      <c r="CJ821" s="61"/>
      <c r="CK821" s="61"/>
      <c r="CL821" s="61"/>
      <c r="CM821" s="61"/>
      <c r="CN821" s="61"/>
      <c r="CO821" s="61"/>
      <c r="CP821" s="61"/>
      <c r="CQ821" s="61"/>
      <c r="CR821" s="1510"/>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27"/>
      <c r="N822" s="2227"/>
      <c r="O822" s="2227"/>
      <c r="P822" s="2228"/>
      <c r="Q822" s="2236"/>
      <c r="R822" s="2236"/>
      <c r="S822" s="2236"/>
      <c r="T822" s="2236"/>
      <c r="U822" s="2236"/>
      <c r="V822" s="2236"/>
      <c r="W822" s="2236"/>
      <c r="X822" s="2236"/>
      <c r="Y822" s="2236"/>
      <c r="Z822" s="2236"/>
      <c r="AA822" s="2236"/>
      <c r="AB822" s="2236"/>
      <c r="AC822" s="2236"/>
      <c r="AD822" s="2236"/>
      <c r="AE822" s="2236"/>
      <c r="AF822" s="2236"/>
      <c r="AG822" s="2393"/>
      <c r="AH822" s="2393"/>
      <c r="AI822" s="2393"/>
      <c r="AJ822" s="2393"/>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08">
        <v>278972</v>
      </c>
      <c r="BQ822" s="508">
        <v>321652</v>
      </c>
      <c r="BR822" s="508">
        <v>388000</v>
      </c>
      <c r="BS822" s="508">
        <v>496640</v>
      </c>
      <c r="BT822" s="508">
        <v>553288</v>
      </c>
      <c r="BU822" s="56"/>
      <c r="BV822" s="36" t="s">
        <v>711</v>
      </c>
      <c r="BW822" s="508">
        <v>278972</v>
      </c>
      <c r="BX822" s="508">
        <v>321652</v>
      </c>
      <c r="BY822" s="508">
        <v>388000</v>
      </c>
      <c r="BZ822" s="508">
        <v>496640</v>
      </c>
      <c r="CA822" s="508">
        <v>553288</v>
      </c>
      <c r="CB822" s="61"/>
      <c r="CC822" s="61"/>
      <c r="CD822" s="61"/>
      <c r="CE822" s="61"/>
      <c r="CF822" s="61"/>
      <c r="CG822" s="61"/>
      <c r="CH822" s="61"/>
      <c r="CI822" s="61"/>
      <c r="CJ822" s="61"/>
      <c r="CK822" s="61"/>
      <c r="CL822" s="61"/>
      <c r="CM822" s="61"/>
      <c r="CN822" s="61"/>
      <c r="CO822" s="61"/>
      <c r="CP822" s="61"/>
      <c r="CQ822" s="61"/>
      <c r="CR822" s="1510"/>
      <c r="CS822" s="61"/>
      <c r="CT822" s="61"/>
      <c r="CU822" s="61"/>
      <c r="CV822" s="61"/>
      <c r="CW822" s="61"/>
      <c r="CX822" s="61"/>
      <c r="CY822" s="61"/>
      <c r="CZ822" s="61"/>
      <c r="DA822" s="61"/>
      <c r="DB822" s="61"/>
      <c r="DC822" s="61"/>
      <c r="DD822" s="61"/>
      <c r="DE822" s="61"/>
      <c r="DF822" s="61"/>
    </row>
    <row r="823" spans="1:110" s="7" customFormat="1" ht="12.75" customHeight="1">
      <c r="A823" s="12"/>
      <c r="B823" s="12"/>
      <c r="C823" s="2317" t="s">
        <v>43</v>
      </c>
      <c r="D823" s="2318"/>
      <c r="E823" s="2318"/>
      <c r="F823" s="2318"/>
      <c r="G823" s="2318"/>
      <c r="H823" s="2318"/>
      <c r="I823" s="80"/>
      <c r="J823" s="80"/>
      <c r="K823" s="80"/>
      <c r="L823" s="81"/>
      <c r="M823" s="2229">
        <v>14</v>
      </c>
      <c r="N823" s="2229"/>
      <c r="O823" s="2229"/>
      <c r="P823" s="2229"/>
      <c r="Q823" s="2229">
        <v>17</v>
      </c>
      <c r="R823" s="2229"/>
      <c r="S823" s="2229"/>
      <c r="T823" s="2229"/>
      <c r="U823" s="2229">
        <v>20</v>
      </c>
      <c r="V823" s="2229"/>
      <c r="W823" s="2229"/>
      <c r="X823" s="2229"/>
      <c r="Y823" s="2229"/>
      <c r="Z823" s="2229"/>
      <c r="AA823" s="2229"/>
      <c r="AB823" s="2229"/>
      <c r="AC823" s="2222"/>
      <c r="AD823" s="2223"/>
      <c r="AE823" s="2223"/>
      <c r="AF823" s="2224"/>
      <c r="AG823" s="2222"/>
      <c r="AH823" s="2223"/>
      <c r="AI823" s="2223"/>
      <c r="AJ823" s="2224"/>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0">
        <v>238133</v>
      </c>
      <c r="BQ823" s="510">
        <v>274565</v>
      </c>
      <c r="BR823" s="510">
        <v>331200</v>
      </c>
      <c r="BS823" s="510">
        <v>423936</v>
      </c>
      <c r="BT823" s="510">
        <v>472291</v>
      </c>
      <c r="BU823" s="56"/>
      <c r="BV823" s="36" t="s">
        <v>217</v>
      </c>
      <c r="BW823" s="510">
        <v>238133</v>
      </c>
      <c r="BX823" s="510">
        <v>274565</v>
      </c>
      <c r="BY823" s="510">
        <v>331200</v>
      </c>
      <c r="BZ823" s="510">
        <v>423936</v>
      </c>
      <c r="CA823" s="510">
        <v>472291</v>
      </c>
      <c r="CB823" s="61"/>
      <c r="CC823" s="61"/>
      <c r="CD823" s="61"/>
      <c r="CE823" s="61"/>
      <c r="CF823" s="61"/>
      <c r="CG823" s="61"/>
      <c r="CH823" s="61"/>
      <c r="CI823" s="61"/>
      <c r="CJ823" s="61"/>
      <c r="CK823" s="61"/>
      <c r="CL823" s="61"/>
      <c r="CM823" s="61"/>
      <c r="CN823" s="61"/>
      <c r="CO823" s="61"/>
      <c r="CP823" s="61"/>
      <c r="CQ823" s="61"/>
      <c r="CR823" s="1510"/>
      <c r="CS823" s="61"/>
      <c r="CT823" s="61"/>
      <c r="CU823" s="61"/>
      <c r="CV823" s="61"/>
      <c r="CW823" s="61"/>
      <c r="CX823" s="61"/>
      <c r="CY823" s="61"/>
      <c r="CZ823" s="61"/>
      <c r="DA823" s="61"/>
      <c r="DB823" s="61"/>
      <c r="DC823" s="61"/>
      <c r="DD823" s="61"/>
      <c r="DE823" s="61"/>
      <c r="DF823" s="61"/>
    </row>
    <row r="824" spans="1:110" s="7" customFormat="1" ht="12.75" customHeight="1">
      <c r="A824" s="12"/>
      <c r="B824" s="12"/>
      <c r="C824" s="2029" t="s">
        <v>44</v>
      </c>
      <c r="D824" s="2027"/>
      <c r="E824" s="2027"/>
      <c r="F824" s="2027"/>
      <c r="G824" s="2027"/>
      <c r="H824" s="2027"/>
      <c r="I824" s="77"/>
      <c r="J824" s="77"/>
      <c r="K824" s="77"/>
      <c r="L824" s="78"/>
      <c r="M824" s="2229">
        <v>23</v>
      </c>
      <c r="N824" s="2229"/>
      <c r="O824" s="2229"/>
      <c r="P824" s="2229"/>
      <c r="Q824" s="2229">
        <v>28</v>
      </c>
      <c r="R824" s="2229"/>
      <c r="S824" s="2229"/>
      <c r="T824" s="2229"/>
      <c r="U824" s="2229">
        <v>40</v>
      </c>
      <c r="V824" s="2229"/>
      <c r="W824" s="2229"/>
      <c r="X824" s="2229"/>
      <c r="Y824" s="2229"/>
      <c r="Z824" s="2229"/>
      <c r="AA824" s="2229"/>
      <c r="AB824" s="2229"/>
      <c r="AC824" s="2222"/>
      <c r="AD824" s="2223"/>
      <c r="AE824" s="2223"/>
      <c r="AF824" s="2224"/>
      <c r="AG824" s="2222"/>
      <c r="AH824" s="2223"/>
      <c r="AI824" s="2223"/>
      <c r="AJ824" s="2224"/>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8">
        <v>238133</v>
      </c>
      <c r="BQ824" s="508">
        <v>274565</v>
      </c>
      <c r="BR824" s="508">
        <v>331200</v>
      </c>
      <c r="BS824" s="508">
        <v>423936</v>
      </c>
      <c r="BT824" s="508">
        <v>472291</v>
      </c>
      <c r="BU824" s="56"/>
      <c r="BV824" s="36" t="s">
        <v>219</v>
      </c>
      <c r="BW824" s="508">
        <v>238133</v>
      </c>
      <c r="BX824" s="508">
        <v>274565</v>
      </c>
      <c r="BY824" s="508">
        <v>331200</v>
      </c>
      <c r="BZ824" s="508">
        <v>423936</v>
      </c>
      <c r="CA824" s="508">
        <v>472291</v>
      </c>
      <c r="CB824" s="61"/>
      <c r="CC824" s="61"/>
      <c r="CD824" s="61"/>
      <c r="CE824" s="61"/>
      <c r="CF824" s="61"/>
      <c r="CG824" s="61"/>
      <c r="CH824" s="61"/>
      <c r="CI824" s="61"/>
      <c r="CJ824" s="61"/>
      <c r="CK824" s="61"/>
      <c r="CL824" s="61"/>
      <c r="CM824" s="61"/>
      <c r="CN824" s="61"/>
      <c r="CO824" s="61"/>
      <c r="CP824" s="61"/>
      <c r="CQ824" s="61"/>
      <c r="CR824" s="1510"/>
      <c r="CS824" s="61"/>
      <c r="CT824" s="61"/>
      <c r="CU824" s="61"/>
      <c r="CV824" s="61"/>
      <c r="CW824" s="61"/>
      <c r="CX824" s="61"/>
      <c r="CY824" s="61"/>
      <c r="CZ824" s="61"/>
      <c r="DA824" s="61"/>
      <c r="DB824" s="61"/>
      <c r="DC824" s="61"/>
      <c r="DD824" s="61"/>
      <c r="DE824" s="61"/>
      <c r="DF824" s="61"/>
    </row>
    <row r="825" spans="1:110" s="7" customFormat="1" ht="12.75" customHeight="1">
      <c r="A825" s="12"/>
      <c r="B825" s="12"/>
      <c r="C825" s="2029" t="s">
        <v>45</v>
      </c>
      <c r="D825" s="2027"/>
      <c r="E825" s="2027"/>
      <c r="F825" s="2027"/>
      <c r="G825" s="2027"/>
      <c r="H825" s="2027"/>
      <c r="I825" s="96"/>
      <c r="J825" s="96"/>
      <c r="K825" s="96"/>
      <c r="L825" s="97"/>
      <c r="M825" s="2229">
        <v>7</v>
      </c>
      <c r="N825" s="2229"/>
      <c r="O825" s="2229"/>
      <c r="P825" s="2229"/>
      <c r="Q825" s="2229">
        <v>8</v>
      </c>
      <c r="R825" s="2229"/>
      <c r="S825" s="2229"/>
      <c r="T825" s="2229"/>
      <c r="U825" s="2229">
        <v>12</v>
      </c>
      <c r="V825" s="2229"/>
      <c r="W825" s="2229"/>
      <c r="X825" s="2229"/>
      <c r="Y825" s="2229"/>
      <c r="Z825" s="2229"/>
      <c r="AA825" s="2229"/>
      <c r="AB825" s="2229"/>
      <c r="AC825" s="2222"/>
      <c r="AD825" s="2223"/>
      <c r="AE825" s="2223"/>
      <c r="AF825" s="2224"/>
      <c r="AG825" s="2222"/>
      <c r="AH825" s="2223"/>
      <c r="AI825" s="2223"/>
      <c r="AJ825" s="2224"/>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0">
        <v>278972</v>
      </c>
      <c r="BQ825" s="510">
        <v>321652</v>
      </c>
      <c r="BR825" s="510">
        <v>388000</v>
      </c>
      <c r="BS825" s="510">
        <v>496640</v>
      </c>
      <c r="BT825" s="510">
        <v>553288</v>
      </c>
      <c r="BU825" s="56"/>
      <c r="BV825" s="36" t="s">
        <v>220</v>
      </c>
      <c r="BW825" s="510">
        <v>278972</v>
      </c>
      <c r="BX825" s="510">
        <v>321652</v>
      </c>
      <c r="BY825" s="510">
        <v>388000</v>
      </c>
      <c r="BZ825" s="510">
        <v>496640</v>
      </c>
      <c r="CA825" s="510">
        <v>553288</v>
      </c>
      <c r="CB825" s="61"/>
      <c r="CC825" s="61"/>
      <c r="CD825" s="61"/>
      <c r="CE825" s="61"/>
      <c r="CF825" s="61"/>
      <c r="CG825" s="61"/>
      <c r="CH825" s="61"/>
      <c r="CI825" s="61"/>
      <c r="CJ825" s="61"/>
      <c r="CK825" s="61"/>
      <c r="CL825" s="61"/>
      <c r="CM825" s="61"/>
      <c r="CN825" s="61"/>
      <c r="CO825" s="61"/>
      <c r="CP825" s="61"/>
      <c r="CQ825" s="61"/>
      <c r="CR825" s="1510"/>
      <c r="CS825" s="61"/>
      <c r="CT825" s="61"/>
      <c r="CU825" s="61"/>
      <c r="CV825" s="61"/>
      <c r="CW825" s="61"/>
      <c r="CX825" s="61"/>
      <c r="CY825" s="61"/>
      <c r="CZ825" s="61"/>
      <c r="DA825" s="61"/>
      <c r="DB825" s="61"/>
      <c r="DC825" s="61"/>
      <c r="DD825" s="61"/>
      <c r="DE825" s="61"/>
      <c r="DF825" s="61"/>
    </row>
    <row r="826" spans="1:110" s="7" customFormat="1" ht="12.75" customHeight="1">
      <c r="A826" s="12"/>
      <c r="B826" s="12"/>
      <c r="C826" s="2029" t="s">
        <v>820</v>
      </c>
      <c r="D826" s="2027"/>
      <c r="E826" s="2027"/>
      <c r="F826" s="2027"/>
      <c r="G826" s="2027"/>
      <c r="H826" s="2027"/>
      <c r="I826" s="96"/>
      <c r="J826" s="96"/>
      <c r="K826" s="96"/>
      <c r="L826" s="97"/>
      <c r="M826" s="2229"/>
      <c r="N826" s="2229"/>
      <c r="O826" s="2229"/>
      <c r="P826" s="2229"/>
      <c r="Q826" s="2229"/>
      <c r="R826" s="2229"/>
      <c r="S826" s="2229"/>
      <c r="T826" s="2229"/>
      <c r="U826" s="2229"/>
      <c r="V826" s="2229"/>
      <c r="W826" s="2229"/>
      <c r="X826" s="2229"/>
      <c r="Y826" s="2229"/>
      <c r="Z826" s="2229"/>
      <c r="AA826" s="2229"/>
      <c r="AB826" s="2229"/>
      <c r="AC826" s="2222"/>
      <c r="AD826" s="2223"/>
      <c r="AE826" s="2223"/>
      <c r="AF826" s="2224"/>
      <c r="AG826" s="2222"/>
      <c r="AH826" s="2223"/>
      <c r="AI826" s="2223"/>
      <c r="AJ826" s="2224"/>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8">
        <v>278972</v>
      </c>
      <c r="BQ826" s="508">
        <v>321652</v>
      </c>
      <c r="BR826" s="508">
        <v>388000</v>
      </c>
      <c r="BS826" s="508">
        <v>496640</v>
      </c>
      <c r="BT826" s="508">
        <v>553288</v>
      </c>
      <c r="BU826" s="56"/>
      <c r="BV826" s="36" t="s">
        <v>222</v>
      </c>
      <c r="BW826" s="508">
        <v>278972</v>
      </c>
      <c r="BX826" s="508">
        <v>321652</v>
      </c>
      <c r="BY826" s="508">
        <v>388000</v>
      </c>
      <c r="BZ826" s="508">
        <v>496640</v>
      </c>
      <c r="CA826" s="508">
        <v>553288</v>
      </c>
      <c r="CB826" s="61"/>
      <c r="CC826" s="61"/>
      <c r="CD826" s="61"/>
      <c r="CE826" s="61"/>
      <c r="CF826" s="61"/>
      <c r="CG826" s="61"/>
      <c r="CH826" s="61"/>
      <c r="CI826" s="61"/>
      <c r="CJ826" s="61"/>
      <c r="CK826" s="61"/>
      <c r="CL826" s="61"/>
      <c r="CM826" s="61"/>
      <c r="CN826" s="61"/>
      <c r="CO826" s="61"/>
      <c r="CP826" s="61"/>
      <c r="CQ826" s="61"/>
      <c r="CR826" s="1510"/>
      <c r="CS826" s="61"/>
      <c r="CT826" s="61"/>
      <c r="CU826" s="61"/>
      <c r="CV826" s="61"/>
      <c r="CW826" s="61"/>
      <c r="CX826" s="61"/>
      <c r="CY826" s="61"/>
      <c r="CZ826" s="61"/>
      <c r="DA826" s="61"/>
      <c r="DB826" s="61"/>
      <c r="DC826" s="61"/>
      <c r="DD826" s="61"/>
      <c r="DE826" s="61"/>
      <c r="DF826" s="61"/>
    </row>
    <row r="827" spans="1:110" s="7" customFormat="1" ht="12.75" customHeight="1">
      <c r="A827" s="12"/>
      <c r="B827" s="12"/>
      <c r="C827" s="2029" t="s">
        <v>492</v>
      </c>
      <c r="D827" s="2027"/>
      <c r="E827" s="2027"/>
      <c r="F827" s="2027"/>
      <c r="G827" s="2027"/>
      <c r="H827" s="2027"/>
      <c r="I827" s="96"/>
      <c r="J827" s="96"/>
      <c r="K827" s="96"/>
      <c r="L827" s="97"/>
      <c r="M827" s="2229"/>
      <c r="N827" s="2229"/>
      <c r="O827" s="2229"/>
      <c r="P827" s="2229"/>
      <c r="Q827" s="2229"/>
      <c r="R827" s="2229"/>
      <c r="S827" s="2229"/>
      <c r="T827" s="2229"/>
      <c r="U827" s="2229"/>
      <c r="V827" s="2229"/>
      <c r="W827" s="2229"/>
      <c r="X827" s="2229"/>
      <c r="Y827" s="2229"/>
      <c r="Z827" s="2229"/>
      <c r="AA827" s="2229"/>
      <c r="AB827" s="2229"/>
      <c r="AC827" s="2222"/>
      <c r="AD827" s="2223"/>
      <c r="AE827" s="2223"/>
      <c r="AF827" s="2224"/>
      <c r="AG827" s="2222"/>
      <c r="AH827" s="2223"/>
      <c r="AI827" s="2223"/>
      <c r="AJ827" s="2224"/>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0">
        <v>341094</v>
      </c>
      <c r="BQ827" s="510">
        <v>393278</v>
      </c>
      <c r="BR827" s="510">
        <v>474400</v>
      </c>
      <c r="BS827" s="510">
        <v>607232</v>
      </c>
      <c r="BT827" s="510">
        <v>676494</v>
      </c>
      <c r="BU827" s="56"/>
      <c r="BV827" s="36" t="s">
        <v>223</v>
      </c>
      <c r="BW827" s="510">
        <v>341094</v>
      </c>
      <c r="BX827" s="510">
        <v>393278</v>
      </c>
      <c r="BY827" s="510">
        <v>474400</v>
      </c>
      <c r="BZ827" s="510">
        <v>607232</v>
      </c>
      <c r="CA827" s="510">
        <v>676494</v>
      </c>
      <c r="CB827" s="61"/>
      <c r="CC827" s="61"/>
      <c r="CD827" s="61"/>
      <c r="CE827" s="61"/>
      <c r="CF827" s="61"/>
      <c r="CG827" s="61"/>
      <c r="CH827" s="61"/>
      <c r="CI827" s="61"/>
      <c r="CJ827" s="61"/>
      <c r="CK827" s="61"/>
      <c r="CL827" s="61"/>
      <c r="CM827" s="61"/>
      <c r="CN827" s="61"/>
      <c r="CO827" s="61"/>
      <c r="CP827" s="61"/>
      <c r="CQ827" s="61"/>
      <c r="CR827" s="1510"/>
      <c r="CS827" s="61"/>
      <c r="CT827" s="61"/>
      <c r="CU827" s="61"/>
      <c r="CV827" s="61"/>
      <c r="CW827" s="61"/>
      <c r="CX827" s="61"/>
      <c r="CY827" s="61"/>
      <c r="CZ827" s="61"/>
      <c r="DA827" s="61"/>
      <c r="DB827" s="61"/>
      <c r="DC827" s="61"/>
      <c r="DD827" s="61"/>
      <c r="DE827" s="61"/>
      <c r="DF827" s="61"/>
    </row>
    <row r="828" spans="1:110" s="7" customFormat="1" ht="12.75" customHeight="1">
      <c r="A828" s="12"/>
      <c r="B828" s="12"/>
      <c r="C828" s="2268" t="s">
        <v>841</v>
      </c>
      <c r="D828" s="2027"/>
      <c r="E828" s="2027"/>
      <c r="F828" s="2027"/>
      <c r="G828" s="2027"/>
      <c r="H828" s="2027"/>
      <c r="I828" s="96"/>
      <c r="J828" s="96"/>
      <c r="K828" s="96"/>
      <c r="L828" s="97"/>
      <c r="M828" s="2229"/>
      <c r="N828" s="2229"/>
      <c r="O828" s="2229"/>
      <c r="P828" s="2229"/>
      <c r="Q828" s="2229"/>
      <c r="R828" s="2229"/>
      <c r="S828" s="2229"/>
      <c r="T828" s="2229"/>
      <c r="U828" s="2229"/>
      <c r="V828" s="2229"/>
      <c r="W828" s="2229"/>
      <c r="X828" s="2229"/>
      <c r="Y828" s="2229"/>
      <c r="Z828" s="2229"/>
      <c r="AA828" s="2229"/>
      <c r="AB828" s="2229"/>
      <c r="AC828" s="2222"/>
      <c r="AD828" s="2223"/>
      <c r="AE828" s="2223"/>
      <c r="AF828" s="2224"/>
      <c r="AG828" s="2222"/>
      <c r="AH828" s="2223"/>
      <c r="AI828" s="2223"/>
      <c r="AJ828" s="2224"/>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8">
        <v>238133</v>
      </c>
      <c r="BQ828" s="508">
        <v>274565</v>
      </c>
      <c r="BR828" s="508">
        <v>331200</v>
      </c>
      <c r="BS828" s="508">
        <v>423936</v>
      </c>
      <c r="BT828" s="508">
        <v>472291</v>
      </c>
      <c r="BU828" s="56"/>
      <c r="BV828" s="36" t="s">
        <v>225</v>
      </c>
      <c r="BW828" s="508">
        <v>238133</v>
      </c>
      <c r="BX828" s="508">
        <v>274565</v>
      </c>
      <c r="BY828" s="508">
        <v>331200</v>
      </c>
      <c r="BZ828" s="508">
        <v>423936</v>
      </c>
      <c r="CA828" s="508">
        <v>472291</v>
      </c>
      <c r="CB828" s="61"/>
      <c r="CC828" s="61"/>
      <c r="CD828" s="61"/>
      <c r="CE828" s="61"/>
      <c r="CF828" s="61"/>
      <c r="CG828" s="61"/>
      <c r="CH828" s="61"/>
      <c r="CI828" s="61"/>
      <c r="CJ828" s="61"/>
      <c r="CK828" s="61"/>
      <c r="CL828" s="61"/>
      <c r="CM828" s="61"/>
      <c r="CN828" s="61"/>
      <c r="CO828" s="61"/>
      <c r="CP828" s="61"/>
      <c r="CQ828" s="61"/>
      <c r="CR828" s="1510"/>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250" t="s">
        <v>343</v>
      </c>
      <c r="G829" s="2251"/>
      <c r="H829" s="2251"/>
      <c r="I829" s="2251"/>
      <c r="J829" s="2251"/>
      <c r="K829" s="2251"/>
      <c r="L829" s="2252"/>
      <c r="M829" s="2229"/>
      <c r="N829" s="2229"/>
      <c r="O829" s="2229"/>
      <c r="P829" s="2229"/>
      <c r="Q829" s="2229"/>
      <c r="R829" s="2229"/>
      <c r="S829" s="2229"/>
      <c r="T829" s="2229"/>
      <c r="U829" s="2229"/>
      <c r="V829" s="2229"/>
      <c r="W829" s="2229"/>
      <c r="X829" s="2229"/>
      <c r="Y829" s="2229"/>
      <c r="Z829" s="2229"/>
      <c r="AA829" s="2229"/>
      <c r="AB829" s="2229"/>
      <c r="AC829" s="2222"/>
      <c r="AD829" s="2223"/>
      <c r="AE829" s="2223"/>
      <c r="AF829" s="2224"/>
      <c r="AG829" s="2222"/>
      <c r="AH829" s="2223"/>
      <c r="AI829" s="2223"/>
      <c r="AJ829" s="2224"/>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0">
        <v>307732</v>
      </c>
      <c r="BQ829" s="510">
        <v>354812</v>
      </c>
      <c r="BR829" s="510">
        <v>428000</v>
      </c>
      <c r="BS829" s="510">
        <v>547840</v>
      </c>
      <c r="BT829" s="510">
        <v>610328</v>
      </c>
      <c r="BU829" s="56"/>
      <c r="BV829" s="36" t="s">
        <v>226</v>
      </c>
      <c r="BW829" s="510">
        <v>307732</v>
      </c>
      <c r="BX829" s="510">
        <v>354812</v>
      </c>
      <c r="BY829" s="510">
        <v>428000</v>
      </c>
      <c r="BZ829" s="510">
        <v>547840</v>
      </c>
      <c r="CA829" s="510">
        <v>610328</v>
      </c>
      <c r="CB829" s="61"/>
      <c r="CC829" s="61"/>
      <c r="CD829" s="61"/>
      <c r="CE829" s="61"/>
      <c r="CF829" s="61"/>
      <c r="CG829" s="61"/>
      <c r="CH829" s="61"/>
      <c r="CI829" s="61"/>
      <c r="CJ829" s="61"/>
      <c r="CK829" s="61"/>
      <c r="CL829" s="61"/>
      <c r="CM829" s="61"/>
      <c r="CN829" s="61"/>
      <c r="CO829" s="61"/>
      <c r="CP829" s="61"/>
      <c r="CQ829" s="61"/>
      <c r="CR829" s="1510"/>
      <c r="CS829" s="61"/>
      <c r="CT829" s="61"/>
      <c r="CU829" s="61"/>
      <c r="CV829" s="61"/>
      <c r="CW829" s="61"/>
      <c r="CX829" s="61"/>
      <c r="CY829" s="61"/>
      <c r="CZ829" s="61"/>
      <c r="DA829" s="61"/>
      <c r="DB829" s="61"/>
      <c r="DC829" s="61"/>
      <c r="DD829" s="61"/>
      <c r="DE829" s="61"/>
      <c r="DF829" s="61"/>
    </row>
    <row r="830" spans="1:110" s="7" customFormat="1" ht="12.75" customHeight="1">
      <c r="A830" s="12"/>
      <c r="B830" s="12"/>
      <c r="C830" s="2143" t="s">
        <v>129</v>
      </c>
      <c r="D830" s="2144"/>
      <c r="E830" s="2144"/>
      <c r="F830" s="2144"/>
      <c r="G830" s="2144"/>
      <c r="H830" s="2144"/>
      <c r="I830" s="2144"/>
      <c r="J830" s="2144"/>
      <c r="K830" s="2144"/>
      <c r="L830" s="2146"/>
      <c r="M830" s="2266">
        <f>SUM(M823:P829)</f>
        <v>44</v>
      </c>
      <c r="N830" s="2266"/>
      <c r="O830" s="2266"/>
      <c r="P830" s="2266"/>
      <c r="Q830" s="2266">
        <f>SUM(Q823:T829)</f>
        <v>53</v>
      </c>
      <c r="R830" s="2266"/>
      <c r="S830" s="2266"/>
      <c r="T830" s="2266"/>
      <c r="U830" s="2266">
        <f>SUM(U823:X829)</f>
        <v>72</v>
      </c>
      <c r="V830" s="2266"/>
      <c r="W830" s="2266"/>
      <c r="X830" s="2266"/>
      <c r="Y830" s="2266">
        <f>SUM(Y823:AB829)</f>
        <v>0</v>
      </c>
      <c r="Z830" s="2266"/>
      <c r="AA830" s="2266"/>
      <c r="AB830" s="2266"/>
      <c r="AC830" s="2266">
        <f>SUM(AC823:AF829)</f>
        <v>0</v>
      </c>
      <c r="AD830" s="2266"/>
      <c r="AE830" s="2266"/>
      <c r="AF830" s="2266"/>
      <c r="AG830" s="2266">
        <f>SUM(AG823:AJ829)</f>
        <v>0</v>
      </c>
      <c r="AH830" s="2266"/>
      <c r="AI830" s="2266"/>
      <c r="AJ830" s="2266"/>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8">
        <v>278972</v>
      </c>
      <c r="BQ830" s="508">
        <v>321652</v>
      </c>
      <c r="BR830" s="508">
        <v>388000</v>
      </c>
      <c r="BS830" s="508">
        <v>496640</v>
      </c>
      <c r="BT830" s="508">
        <v>553288</v>
      </c>
      <c r="BU830" s="56"/>
      <c r="BV830" s="36" t="s">
        <v>227</v>
      </c>
      <c r="BW830" s="508">
        <v>278972</v>
      </c>
      <c r="BX830" s="508">
        <v>321652</v>
      </c>
      <c r="BY830" s="508">
        <v>388000</v>
      </c>
      <c r="BZ830" s="508">
        <v>496640</v>
      </c>
      <c r="CA830" s="508">
        <v>553288</v>
      </c>
      <c r="CB830" s="61"/>
      <c r="CC830" s="61"/>
      <c r="CD830" s="61"/>
      <c r="CE830" s="61"/>
      <c r="CF830" s="61"/>
      <c r="CG830" s="61"/>
      <c r="CH830" s="61"/>
      <c r="CI830" s="61"/>
      <c r="CJ830" s="61"/>
      <c r="CK830" s="61"/>
      <c r="CL830" s="61"/>
      <c r="CM830" s="61"/>
      <c r="CN830" s="61"/>
      <c r="CO830" s="61"/>
      <c r="CP830" s="61"/>
      <c r="CQ830" s="61"/>
      <c r="CR830" s="1510"/>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0">
        <v>278972</v>
      </c>
      <c r="BQ831" s="510">
        <v>321652</v>
      </c>
      <c r="BR831" s="510">
        <v>388000</v>
      </c>
      <c r="BS831" s="510">
        <v>496640</v>
      </c>
      <c r="BT831" s="510">
        <v>553288</v>
      </c>
      <c r="BU831" s="56"/>
      <c r="BV831" s="36" t="s">
        <v>228</v>
      </c>
      <c r="BW831" s="510">
        <v>278972</v>
      </c>
      <c r="BX831" s="510">
        <v>321652</v>
      </c>
      <c r="BY831" s="510">
        <v>388000</v>
      </c>
      <c r="BZ831" s="510">
        <v>496640</v>
      </c>
      <c r="CA831" s="510">
        <v>553288</v>
      </c>
      <c r="CB831" s="61"/>
      <c r="CC831" s="61"/>
      <c r="CD831" s="61"/>
      <c r="CE831" s="61"/>
      <c r="CF831" s="61"/>
      <c r="CG831" s="61"/>
      <c r="CH831" s="61"/>
      <c r="CI831" s="61"/>
      <c r="CJ831" s="61"/>
      <c r="CK831" s="61"/>
      <c r="CL831" s="61"/>
      <c r="CM831" s="61"/>
      <c r="CN831" s="61"/>
      <c r="CO831" s="61"/>
      <c r="CP831" s="61"/>
      <c r="CQ831" s="61"/>
      <c r="CR831" s="1510"/>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8">
        <v>238133</v>
      </c>
      <c r="BQ832" s="508">
        <v>274565</v>
      </c>
      <c r="BR832" s="508">
        <v>331200</v>
      </c>
      <c r="BS832" s="508">
        <v>423936</v>
      </c>
      <c r="BT832" s="508">
        <v>472291</v>
      </c>
      <c r="BU832" s="56"/>
      <c r="BV832" s="36" t="s">
        <v>230</v>
      </c>
      <c r="BW832" s="508">
        <v>238133</v>
      </c>
      <c r="BX832" s="508">
        <v>274565</v>
      </c>
      <c r="BY832" s="508">
        <v>331200</v>
      </c>
      <c r="BZ832" s="508">
        <v>423936</v>
      </c>
      <c r="CA832" s="508">
        <v>472291</v>
      </c>
      <c r="CB832" s="61"/>
      <c r="CC832" s="61"/>
      <c r="CD832" s="61"/>
      <c r="CE832" s="61"/>
      <c r="CF832" s="61"/>
      <c r="CG832" s="61"/>
      <c r="CH832" s="61"/>
      <c r="CI832" s="61"/>
      <c r="CJ832" s="61"/>
      <c r="CK832" s="61"/>
      <c r="CL832" s="61"/>
      <c r="CM832" s="61"/>
      <c r="CN832" s="61"/>
      <c r="CO832" s="61"/>
      <c r="CP832" s="61"/>
      <c r="CQ832" s="61"/>
      <c r="CR832" s="1510"/>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0">
        <v>278972</v>
      </c>
      <c r="BQ833" s="510">
        <v>321652</v>
      </c>
      <c r="BR833" s="510">
        <v>388000</v>
      </c>
      <c r="BS833" s="510">
        <v>496640</v>
      </c>
      <c r="BT833" s="510">
        <v>553288</v>
      </c>
      <c r="BU833" s="56"/>
      <c r="BV833" s="36" t="s">
        <v>231</v>
      </c>
      <c r="BW833" s="510">
        <v>278972</v>
      </c>
      <c r="BX833" s="510">
        <v>321652</v>
      </c>
      <c r="BY833" s="510">
        <v>388000</v>
      </c>
      <c r="BZ833" s="510">
        <v>496640</v>
      </c>
      <c r="CA833" s="510">
        <v>553288</v>
      </c>
      <c r="CB833" s="61"/>
      <c r="CC833" s="61"/>
      <c r="CD833" s="61"/>
      <c r="CE833" s="61"/>
      <c r="CF833" s="61"/>
      <c r="CG833" s="61"/>
      <c r="CH833" s="61"/>
      <c r="CI833" s="61"/>
      <c r="CJ833" s="61"/>
      <c r="CK833" s="61"/>
      <c r="CL833" s="61"/>
      <c r="CM833" s="61"/>
      <c r="CN833" s="61"/>
      <c r="CO833" s="61"/>
      <c r="CP833" s="61"/>
      <c r="CQ833" s="61"/>
      <c r="CR833" s="1510"/>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8">
        <v>278972</v>
      </c>
      <c r="BQ834" s="508">
        <v>321652</v>
      </c>
      <c r="BR834" s="508">
        <v>388000</v>
      </c>
      <c r="BS834" s="508">
        <v>496640</v>
      </c>
      <c r="BT834" s="508">
        <v>553288</v>
      </c>
      <c r="BU834" s="56"/>
      <c r="BV834" s="36" t="s">
        <v>232</v>
      </c>
      <c r="BW834" s="508">
        <v>278972</v>
      </c>
      <c r="BX834" s="508">
        <v>321652</v>
      </c>
      <c r="BY834" s="508">
        <v>388000</v>
      </c>
      <c r="BZ834" s="508">
        <v>496640</v>
      </c>
      <c r="CA834" s="508">
        <v>553288</v>
      </c>
      <c r="CB834" s="61"/>
      <c r="CC834" s="61"/>
      <c r="CD834" s="61"/>
      <c r="CE834" s="61"/>
      <c r="CF834" s="61"/>
      <c r="CG834" s="61"/>
      <c r="CH834" s="61"/>
      <c r="CI834" s="61"/>
      <c r="CJ834" s="61"/>
      <c r="CK834" s="61"/>
      <c r="CL834" s="61"/>
      <c r="CM834" s="61"/>
      <c r="CN834" s="61"/>
      <c r="CO834" s="61"/>
      <c r="CP834" s="61"/>
      <c r="CQ834" s="61"/>
      <c r="CR834" s="1510"/>
      <c r="CS834" s="61"/>
      <c r="CT834" s="61"/>
      <c r="CU834" s="61"/>
      <c r="CV834" s="61"/>
      <c r="CW834" s="61"/>
      <c r="CX834" s="61"/>
      <c r="CY834" s="61"/>
      <c r="CZ834" s="61"/>
      <c r="DA834" s="61"/>
      <c r="DB834" s="61"/>
      <c r="DC834" s="61"/>
      <c r="DD834" s="61"/>
      <c r="DE834" s="61"/>
      <c r="DF834" s="61"/>
    </row>
    <row r="835" spans="1:110" s="7" customFormat="1" ht="12.75" customHeight="1">
      <c r="A835" s="12"/>
      <c r="B835" s="12"/>
      <c r="C835" s="2301" t="s">
        <v>2558</v>
      </c>
      <c r="D835" s="2302"/>
      <c r="E835" s="2302"/>
      <c r="F835" s="2302"/>
      <c r="G835" s="2302"/>
      <c r="H835" s="2302"/>
      <c r="I835" s="2302"/>
      <c r="J835" s="2302"/>
      <c r="K835" s="2302"/>
      <c r="L835" s="2302"/>
      <c r="M835" s="2302"/>
      <c r="N835" s="2302"/>
      <c r="O835" s="2302"/>
      <c r="P835" s="2302"/>
      <c r="Q835" s="2302"/>
      <c r="R835" s="2302"/>
      <c r="S835" s="2302"/>
      <c r="T835" s="2302"/>
      <c r="U835" s="2302"/>
      <c r="V835" s="2302"/>
      <c r="W835" s="2302"/>
      <c r="X835" s="2302"/>
      <c r="Y835" s="2302"/>
      <c r="Z835" s="2302"/>
      <c r="AA835" s="2302"/>
      <c r="AB835" s="2302"/>
      <c r="AC835" s="2302"/>
      <c r="AD835" s="2302"/>
      <c r="AE835" s="2302"/>
      <c r="AF835" s="2302"/>
      <c r="AG835" s="2302"/>
      <c r="AH835" s="2302"/>
      <c r="AI835" s="2302"/>
      <c r="AJ835" s="2303"/>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0">
        <v>311183</v>
      </c>
      <c r="BQ835" s="510">
        <v>358791</v>
      </c>
      <c r="BR835" s="510">
        <v>432800</v>
      </c>
      <c r="BS835" s="510">
        <v>553984</v>
      </c>
      <c r="BT835" s="510">
        <v>617173</v>
      </c>
      <c r="BU835" s="56"/>
      <c r="BV835" s="36" t="s">
        <v>234</v>
      </c>
      <c r="BW835" s="510">
        <v>311183</v>
      </c>
      <c r="BX835" s="510">
        <v>358791</v>
      </c>
      <c r="BY835" s="510">
        <v>432800</v>
      </c>
      <c r="BZ835" s="510">
        <v>553984</v>
      </c>
      <c r="CA835" s="510">
        <v>617173</v>
      </c>
      <c r="CB835" s="61"/>
      <c r="CC835" s="61"/>
      <c r="CD835" s="61"/>
      <c r="CE835" s="61"/>
      <c r="CF835" s="61"/>
      <c r="CG835" s="61"/>
      <c r="CH835" s="61"/>
      <c r="CI835" s="61"/>
      <c r="CJ835" s="61"/>
      <c r="CK835" s="61"/>
      <c r="CL835" s="61"/>
      <c r="CM835" s="61"/>
      <c r="CN835" s="61"/>
      <c r="CO835" s="61"/>
      <c r="CP835" s="61"/>
      <c r="CQ835" s="61"/>
      <c r="CR835" s="1510"/>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1347</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8">
        <v>307732</v>
      </c>
      <c r="BQ836" s="508">
        <v>354812</v>
      </c>
      <c r="BR836" s="508">
        <v>428000</v>
      </c>
      <c r="BS836" s="508">
        <v>547840</v>
      </c>
      <c r="BT836" s="508">
        <v>610328</v>
      </c>
      <c r="BU836" s="56"/>
      <c r="BV836" s="36" t="s">
        <v>236</v>
      </c>
      <c r="BW836" s="508">
        <v>307732</v>
      </c>
      <c r="BX836" s="508">
        <v>354812</v>
      </c>
      <c r="BY836" s="508">
        <v>428000</v>
      </c>
      <c r="BZ836" s="508">
        <v>547840</v>
      </c>
      <c r="CA836" s="508">
        <v>610328</v>
      </c>
      <c r="CB836" s="61"/>
      <c r="CC836" s="61"/>
      <c r="CD836" s="61"/>
      <c r="CE836" s="61"/>
      <c r="CF836" s="61"/>
      <c r="CG836" s="61"/>
      <c r="CH836" s="61"/>
      <c r="CI836" s="61"/>
      <c r="CJ836" s="61"/>
      <c r="CK836" s="61"/>
      <c r="CL836" s="61"/>
      <c r="CM836" s="61"/>
      <c r="CN836" s="61"/>
      <c r="CO836" s="61"/>
      <c r="CP836" s="61"/>
      <c r="CQ836" s="61"/>
      <c r="CR836" s="1510"/>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0">
        <v>278972</v>
      </c>
      <c r="BQ837" s="510">
        <v>321652</v>
      </c>
      <c r="BR837" s="510">
        <v>388000</v>
      </c>
      <c r="BS837" s="510">
        <v>496640</v>
      </c>
      <c r="BT837" s="510">
        <v>553288</v>
      </c>
      <c r="BU837" s="56"/>
      <c r="BV837" s="36" t="s">
        <v>237</v>
      </c>
      <c r="BW837" s="510">
        <v>278972</v>
      </c>
      <c r="BX837" s="510">
        <v>321652</v>
      </c>
      <c r="BY837" s="510">
        <v>388000</v>
      </c>
      <c r="BZ837" s="510">
        <v>496640</v>
      </c>
      <c r="CA837" s="510">
        <v>553288</v>
      </c>
      <c r="CB837" s="107"/>
      <c r="CC837" s="107"/>
      <c r="CD837" s="107"/>
      <c r="CE837" s="107"/>
      <c r="CF837" s="107"/>
      <c r="CG837" s="107"/>
      <c r="CH837" s="107"/>
      <c r="CI837" s="107"/>
      <c r="CJ837" s="107"/>
      <c r="CK837" s="107"/>
      <c r="CL837" s="107"/>
      <c r="CM837" s="107"/>
      <c r="CN837" s="107"/>
      <c r="CO837" s="107"/>
      <c r="CP837" s="107"/>
      <c r="CQ837" s="107"/>
      <c r="CR837" s="1704"/>
      <c r="CS837" s="107"/>
      <c r="CT837" s="107"/>
      <c r="CU837" s="107"/>
      <c r="CV837" s="107"/>
      <c r="CW837" s="107"/>
      <c r="CX837" s="107"/>
      <c r="CY837" s="107"/>
      <c r="CZ837" s="107"/>
      <c r="DA837" s="107"/>
      <c r="DB837" s="107"/>
      <c r="DC837" s="107"/>
      <c r="DD837" s="107"/>
      <c r="DE837" s="107"/>
      <c r="DF837" s="107"/>
    </row>
    <row r="838" spans="1:110" s="51" customFormat="1" ht="14.25">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8">
        <v>308882</v>
      </c>
      <c r="BQ838" s="508">
        <v>356138</v>
      </c>
      <c r="BR838" s="508">
        <v>429600</v>
      </c>
      <c r="BS838" s="508">
        <v>549888</v>
      </c>
      <c r="BT838" s="508">
        <v>612610</v>
      </c>
      <c r="BU838" s="56"/>
      <c r="BV838" s="36" t="s">
        <v>238</v>
      </c>
      <c r="BW838" s="508">
        <v>308882</v>
      </c>
      <c r="BX838" s="508">
        <v>356138</v>
      </c>
      <c r="BY838" s="508">
        <v>429600</v>
      </c>
      <c r="BZ838" s="508">
        <v>549888</v>
      </c>
      <c r="CA838" s="508">
        <v>612610</v>
      </c>
      <c r="CB838" s="107"/>
      <c r="CC838" s="107"/>
      <c r="CD838" s="107"/>
      <c r="CE838" s="107"/>
      <c r="CF838" s="107"/>
      <c r="CG838" s="107"/>
      <c r="CH838" s="107"/>
      <c r="CI838" s="107"/>
      <c r="CJ838" s="107"/>
      <c r="CK838" s="107"/>
      <c r="CL838" s="107"/>
      <c r="CM838" s="107"/>
      <c r="CN838" s="107"/>
      <c r="CO838" s="107"/>
      <c r="CP838" s="107"/>
      <c r="CQ838" s="107"/>
      <c r="CR838" s="1704"/>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0">
        <v>278397</v>
      </c>
      <c r="BQ839" s="510">
        <v>320989</v>
      </c>
      <c r="BR839" s="510">
        <v>387200</v>
      </c>
      <c r="BS839" s="510">
        <v>495616</v>
      </c>
      <c r="BT839" s="510">
        <v>552147</v>
      </c>
      <c r="BU839" s="56"/>
      <c r="BV839" s="36" t="s">
        <v>239</v>
      </c>
      <c r="BW839" s="510">
        <v>278397</v>
      </c>
      <c r="BX839" s="510">
        <v>320989</v>
      </c>
      <c r="BY839" s="510">
        <v>387200</v>
      </c>
      <c r="BZ839" s="510">
        <v>495616</v>
      </c>
      <c r="CA839" s="510">
        <v>552147</v>
      </c>
      <c r="CB839" s="107"/>
      <c r="CC839" s="107"/>
      <c r="CD839" s="107"/>
      <c r="CE839" s="107"/>
      <c r="CF839" s="107"/>
      <c r="CG839" s="107"/>
      <c r="CH839" s="107"/>
      <c r="CI839" s="107"/>
      <c r="CJ839" s="107"/>
      <c r="CK839" s="107"/>
      <c r="CL839" s="107"/>
      <c r="CM839" s="107"/>
      <c r="CN839" s="107"/>
      <c r="CO839" s="107"/>
      <c r="CP839" s="107"/>
      <c r="CQ839" s="107"/>
      <c r="CR839" s="1704"/>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94">
        <v>1350</v>
      </c>
      <c r="X840" s="2094"/>
      <c r="Y840" s="2094"/>
      <c r="Z840" s="2094"/>
      <c r="AA840" s="2094"/>
      <c r="AB840" s="2094"/>
      <c r="AC840" s="2094"/>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8">
        <v>278972</v>
      </c>
      <c r="BQ840" s="508">
        <v>321652</v>
      </c>
      <c r="BR840" s="508">
        <v>388000</v>
      </c>
      <c r="BS840" s="508">
        <v>496640</v>
      </c>
      <c r="BT840" s="508">
        <v>553288</v>
      </c>
      <c r="BU840" s="56"/>
      <c r="BV840" s="36" t="s">
        <v>241</v>
      </c>
      <c r="BW840" s="508">
        <v>278972</v>
      </c>
      <c r="BX840" s="508">
        <v>321652</v>
      </c>
      <c r="BY840" s="508">
        <v>388000</v>
      </c>
      <c r="BZ840" s="508">
        <v>496640</v>
      </c>
      <c r="CA840" s="508">
        <v>553288</v>
      </c>
      <c r="CB840" s="107"/>
      <c r="CC840" s="107"/>
      <c r="CD840" s="107"/>
      <c r="CE840" s="107"/>
      <c r="CF840" s="107"/>
      <c r="CG840" s="107"/>
      <c r="CH840" s="107"/>
      <c r="CI840" s="107"/>
      <c r="CJ840" s="107"/>
      <c r="CK840" s="107"/>
      <c r="CL840" s="107"/>
      <c r="CM840" s="107"/>
      <c r="CN840" s="107"/>
      <c r="CO840" s="107"/>
      <c r="CP840" s="107"/>
      <c r="CQ840" s="107"/>
      <c r="CR840" s="1704"/>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94">
        <v>4500</v>
      </c>
      <c r="X841" s="2094"/>
      <c r="Y841" s="2094"/>
      <c r="Z841" s="2094"/>
      <c r="AA841" s="2094"/>
      <c r="AB841" s="2094"/>
      <c r="AC841" s="2094"/>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0">
        <v>240434</v>
      </c>
      <c r="BQ841" s="510">
        <v>277218</v>
      </c>
      <c r="BR841" s="510">
        <v>334400</v>
      </c>
      <c r="BS841" s="510">
        <v>428032</v>
      </c>
      <c r="BT841" s="510">
        <v>476854</v>
      </c>
      <c r="BU841" s="56"/>
      <c r="BV841" s="36" t="s">
        <v>242</v>
      </c>
      <c r="BW841" s="510">
        <v>240434</v>
      </c>
      <c r="BX841" s="510">
        <v>277218</v>
      </c>
      <c r="BY841" s="510">
        <v>334400</v>
      </c>
      <c r="BZ841" s="510">
        <v>428032</v>
      </c>
      <c r="CA841" s="510">
        <v>476854</v>
      </c>
      <c r="CB841" s="107"/>
      <c r="CC841" s="107"/>
      <c r="CD841" s="107"/>
      <c r="CE841" s="107"/>
      <c r="CF841" s="107"/>
      <c r="CG841" s="107"/>
      <c r="CH841" s="107"/>
      <c r="CI841" s="107"/>
      <c r="CJ841" s="107"/>
      <c r="CK841" s="107"/>
      <c r="CL841" s="107"/>
      <c r="CM841" s="107"/>
      <c r="CN841" s="107"/>
      <c r="CO841" s="107"/>
      <c r="CP841" s="107"/>
      <c r="CQ841" s="107"/>
      <c r="CR841" s="1704"/>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94">
        <v>37318</v>
      </c>
      <c r="X842" s="2094"/>
      <c r="Y842" s="2094"/>
      <c r="Z842" s="2094"/>
      <c r="AA842" s="2094"/>
      <c r="AB842" s="2094"/>
      <c r="AC842" s="2094"/>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08">
        <v>278397</v>
      </c>
      <c r="BQ842" s="508">
        <v>320989</v>
      </c>
      <c r="BR842" s="508">
        <v>387200</v>
      </c>
      <c r="BS842" s="508">
        <v>495616</v>
      </c>
      <c r="BT842" s="508">
        <v>552147</v>
      </c>
      <c r="BU842" s="56"/>
      <c r="BV842" s="36" t="s">
        <v>670</v>
      </c>
      <c r="BW842" s="508">
        <v>278397</v>
      </c>
      <c r="BX842" s="508">
        <v>320989</v>
      </c>
      <c r="BY842" s="508">
        <v>387200</v>
      </c>
      <c r="BZ842" s="508">
        <v>495616</v>
      </c>
      <c r="CA842" s="508">
        <v>552147</v>
      </c>
      <c r="CB842" s="107"/>
      <c r="CC842" s="107"/>
      <c r="CD842" s="107"/>
      <c r="CE842" s="107"/>
      <c r="CF842" s="107"/>
      <c r="CG842" s="107"/>
      <c r="CH842" s="107"/>
      <c r="CI842" s="107"/>
      <c r="CJ842" s="107"/>
      <c r="CK842" s="107"/>
      <c r="CL842" s="107"/>
      <c r="CM842" s="107"/>
      <c r="CN842" s="107"/>
      <c r="CO842" s="107"/>
      <c r="CP842" s="107"/>
      <c r="CQ842" s="107"/>
      <c r="CR842" s="1704"/>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94"/>
      <c r="X843" s="2094"/>
      <c r="Y843" s="2094"/>
      <c r="Z843" s="2094"/>
      <c r="AA843" s="2094"/>
      <c r="AB843" s="2094"/>
      <c r="AC843" s="2094"/>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0">
        <v>278972</v>
      </c>
      <c r="BQ843" s="510">
        <v>321652</v>
      </c>
      <c r="BR843" s="510">
        <v>388000</v>
      </c>
      <c r="BS843" s="510">
        <v>496640</v>
      </c>
      <c r="BT843" s="510">
        <v>553288</v>
      </c>
      <c r="BU843" s="56"/>
      <c r="BV843" s="36" t="s">
        <v>726</v>
      </c>
      <c r="BW843" s="510">
        <v>278972</v>
      </c>
      <c r="BX843" s="510">
        <v>321652</v>
      </c>
      <c r="BY843" s="510">
        <v>388000</v>
      </c>
      <c r="BZ843" s="510">
        <v>496640</v>
      </c>
      <c r="CA843" s="510">
        <v>553288</v>
      </c>
      <c r="CB843" s="107"/>
      <c r="CC843" s="107"/>
      <c r="CD843" s="107"/>
      <c r="CE843" s="107"/>
      <c r="CF843" s="107"/>
      <c r="CG843" s="107"/>
      <c r="CH843" s="107"/>
      <c r="CI843" s="107"/>
      <c r="CJ843" s="107"/>
      <c r="CK843" s="107"/>
      <c r="CL843" s="107"/>
      <c r="CM843" s="107"/>
      <c r="CN843" s="107"/>
      <c r="CO843" s="107"/>
      <c r="CP843" s="107"/>
      <c r="CQ843" s="107"/>
      <c r="CR843" s="1704"/>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269" t="s">
        <v>2676</v>
      </c>
      <c r="N844" s="2251"/>
      <c r="O844" s="2251"/>
      <c r="P844" s="2251"/>
      <c r="Q844" s="2251"/>
      <c r="R844" s="2251"/>
      <c r="S844" s="2251"/>
      <c r="T844" s="2251"/>
      <c r="U844" s="2251"/>
      <c r="V844" s="2252"/>
      <c r="W844" s="2094">
        <v>58592</v>
      </c>
      <c r="X844" s="2094"/>
      <c r="Y844" s="2094"/>
      <c r="Z844" s="2094"/>
      <c r="AA844" s="2094"/>
      <c r="AB844" s="2094"/>
      <c r="AC844" s="2094"/>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64">
        <f>ROUNDDOWN(BC932*2,2)</f>
        <v>0</v>
      </c>
      <c r="BJ844" s="2364"/>
      <c r="BK844" s="2364"/>
      <c r="BL844" s="2364"/>
      <c r="BM844" s="56"/>
      <c r="BN844" s="56"/>
      <c r="BO844" s="36" t="s">
        <v>727</v>
      </c>
      <c r="BP844" s="508">
        <v>240434</v>
      </c>
      <c r="BQ844" s="508">
        <v>277218</v>
      </c>
      <c r="BR844" s="508">
        <v>334400</v>
      </c>
      <c r="BS844" s="508">
        <v>428032</v>
      </c>
      <c r="BT844" s="508">
        <v>476854</v>
      </c>
      <c r="BU844" s="56"/>
      <c r="BV844" s="36" t="s">
        <v>727</v>
      </c>
      <c r="BW844" s="508">
        <v>240434</v>
      </c>
      <c r="BX844" s="508">
        <v>277218</v>
      </c>
      <c r="BY844" s="508">
        <v>334400</v>
      </c>
      <c r="BZ844" s="508">
        <v>428032</v>
      </c>
      <c r="CA844" s="508">
        <v>476854</v>
      </c>
      <c r="CB844" s="107"/>
      <c r="CC844" s="107"/>
      <c r="CD844" s="107"/>
      <c r="CE844" s="107"/>
      <c r="CF844" s="107"/>
      <c r="CG844" s="107"/>
      <c r="CH844" s="107"/>
      <c r="CI844" s="107"/>
      <c r="CJ844" s="107"/>
      <c r="CK844" s="107"/>
      <c r="CL844" s="107"/>
      <c r="CM844" s="107"/>
      <c r="CN844" s="107"/>
      <c r="CO844" s="107"/>
      <c r="CP844" s="107"/>
      <c r="CQ844" s="107"/>
      <c r="CR844" s="1704"/>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096">
        <f>SUM(W840:AC844)</f>
        <v>101760</v>
      </c>
      <c r="X845" s="2097"/>
      <c r="Y845" s="2097"/>
      <c r="Z845" s="2097"/>
      <c r="AA845" s="2097"/>
      <c r="AB845" s="2097"/>
      <c r="AC845" s="2098"/>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0">
        <v>268043</v>
      </c>
      <c r="BQ845" s="510">
        <v>309051</v>
      </c>
      <c r="BR845" s="510">
        <v>372800</v>
      </c>
      <c r="BS845" s="510">
        <v>477184</v>
      </c>
      <c r="BT845" s="510">
        <v>531613</v>
      </c>
      <c r="BU845" s="56"/>
      <c r="BV845" s="36" t="s">
        <v>728</v>
      </c>
      <c r="BW845" s="510">
        <v>268043</v>
      </c>
      <c r="BX845" s="510">
        <v>309051</v>
      </c>
      <c r="BY845" s="510">
        <v>372800</v>
      </c>
      <c r="BZ845" s="510">
        <v>477184</v>
      </c>
      <c r="CA845" s="510">
        <v>531613</v>
      </c>
      <c r="CB845" s="107"/>
      <c r="CC845" s="107"/>
      <c r="CD845" s="107"/>
      <c r="CE845" s="107"/>
      <c r="CF845" s="107"/>
      <c r="CG845" s="107"/>
      <c r="CH845" s="107"/>
      <c r="CI845" s="107"/>
      <c r="CJ845" s="107"/>
      <c r="CK845" s="107"/>
      <c r="CL845" s="107"/>
      <c r="CM845" s="107"/>
      <c r="CN845" s="107"/>
      <c r="CO845" s="107"/>
      <c r="CP845" s="107"/>
      <c r="CQ845" s="107"/>
      <c r="CR845" s="1704"/>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729</v>
      </c>
      <c r="BP846" s="508">
        <v>530910</v>
      </c>
      <c r="BQ846" s="508">
        <v>612134</v>
      </c>
      <c r="BR846" s="508">
        <v>738400</v>
      </c>
      <c r="BS846" s="508">
        <v>945152</v>
      </c>
      <c r="BT846" s="508">
        <v>1052958</v>
      </c>
      <c r="BU846" s="56"/>
      <c r="BV846" s="36" t="s">
        <v>729</v>
      </c>
      <c r="BW846" s="508">
        <v>530910</v>
      </c>
      <c r="BX846" s="508">
        <v>612134</v>
      </c>
      <c r="BY846" s="508">
        <v>738400</v>
      </c>
      <c r="BZ846" s="508">
        <v>945152</v>
      </c>
      <c r="CA846" s="508">
        <v>1052958</v>
      </c>
      <c r="CB846" s="107"/>
      <c r="CC846" s="107"/>
      <c r="CD846" s="107"/>
      <c r="CE846" s="107"/>
      <c r="CF846" s="107"/>
      <c r="CG846" s="107"/>
      <c r="CH846" s="107"/>
      <c r="CI846" s="107"/>
      <c r="CJ846" s="107"/>
      <c r="CK846" s="107"/>
      <c r="CL846" s="107"/>
      <c r="CM846" s="107"/>
      <c r="CN846" s="107"/>
      <c r="CO846" s="107"/>
      <c r="CP846" s="107"/>
      <c r="CQ846" s="107"/>
      <c r="CR846" s="1704"/>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143" t="s">
        <v>355</v>
      </c>
      <c r="K847" s="2144"/>
      <c r="L847" s="2144"/>
      <c r="M847" s="2144"/>
      <c r="N847" s="2144"/>
      <c r="O847" s="2144"/>
      <c r="P847" s="2144"/>
      <c r="Q847" s="2144"/>
      <c r="R847" s="2144"/>
      <c r="S847" s="2144"/>
      <c r="T847" s="2144"/>
      <c r="U847" s="2144"/>
      <c r="V847" s="2146"/>
      <c r="W847" s="1989">
        <v>85260</v>
      </c>
      <c r="X847" s="1990"/>
      <c r="Y847" s="1990"/>
      <c r="Z847" s="1990"/>
      <c r="AA847" s="1990"/>
      <c r="AB847" s="1990"/>
      <c r="AC847" s="1991"/>
      <c r="AD847" s="916"/>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0">
        <v>238133</v>
      </c>
      <c r="BQ847" s="510">
        <v>274565</v>
      </c>
      <c r="BR847" s="510">
        <v>331200</v>
      </c>
      <c r="BS847" s="510">
        <v>423936</v>
      </c>
      <c r="BT847" s="510">
        <v>472291</v>
      </c>
      <c r="BU847" s="56"/>
      <c r="BV847" s="36" t="s">
        <v>248</v>
      </c>
      <c r="BW847" s="510">
        <v>238133</v>
      </c>
      <c r="BX847" s="510">
        <v>274565</v>
      </c>
      <c r="BY847" s="510">
        <v>331200</v>
      </c>
      <c r="BZ847" s="510">
        <v>423936</v>
      </c>
      <c r="CA847" s="510">
        <v>472291</v>
      </c>
      <c r="CB847" s="107"/>
      <c r="CC847" s="107"/>
      <c r="CD847" s="107"/>
      <c r="CE847" s="107"/>
      <c r="CF847" s="107"/>
      <c r="CG847" s="107"/>
      <c r="CH847" s="107"/>
      <c r="CI847" s="107"/>
      <c r="CJ847" s="107"/>
      <c r="CK847" s="107"/>
      <c r="CL847" s="107"/>
      <c r="CM847" s="107"/>
      <c r="CN847" s="107"/>
      <c r="CO847" s="107"/>
      <c r="CP847" s="107"/>
      <c r="CQ847" s="107"/>
      <c r="CR847" s="1704"/>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6"/>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8">
        <v>311183</v>
      </c>
      <c r="BQ848" s="508">
        <v>358791</v>
      </c>
      <c r="BR848" s="508">
        <v>432800</v>
      </c>
      <c r="BS848" s="508">
        <v>553984</v>
      </c>
      <c r="BT848" s="508">
        <v>617173</v>
      </c>
      <c r="BU848" s="56"/>
      <c r="BV848" s="36" t="s">
        <v>249</v>
      </c>
      <c r="BW848" s="508">
        <v>311183</v>
      </c>
      <c r="BX848" s="508">
        <v>358791</v>
      </c>
      <c r="BY848" s="508">
        <v>432800</v>
      </c>
      <c r="BZ848" s="508">
        <v>553984</v>
      </c>
      <c r="CA848" s="508">
        <v>617173</v>
      </c>
      <c r="CB848" s="107"/>
      <c r="CC848" s="107"/>
      <c r="CD848" s="107"/>
      <c r="CE848" s="107"/>
      <c r="CF848" s="107"/>
      <c r="CG848" s="107"/>
      <c r="CH848" s="107"/>
      <c r="CI848" s="107"/>
      <c r="CJ848" s="107"/>
      <c r="CK848" s="107"/>
      <c r="CL848" s="107"/>
      <c r="CM848" s="107"/>
      <c r="CN848" s="107"/>
      <c r="CO848" s="107"/>
      <c r="CP848" s="107"/>
      <c r="CQ848" s="107"/>
      <c r="CR848" s="1704"/>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53"/>
      <c r="X849" s="2253"/>
      <c r="Y849" s="2253"/>
      <c r="Z849" s="2253"/>
      <c r="AA849" s="2253"/>
      <c r="AB849" s="2253"/>
      <c r="AC849" s="2253"/>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09">
        <v>440028</v>
      </c>
      <c r="BQ849" s="509">
        <v>507348</v>
      </c>
      <c r="BR849" s="510">
        <v>612000</v>
      </c>
      <c r="BS849" s="509">
        <v>783360</v>
      </c>
      <c r="BT849" s="509">
        <v>872712</v>
      </c>
      <c r="BU849" s="56"/>
      <c r="BV849" s="36" t="s">
        <v>250</v>
      </c>
      <c r="BW849" s="509">
        <v>440028</v>
      </c>
      <c r="BX849" s="509">
        <v>507348</v>
      </c>
      <c r="BY849" s="509">
        <v>612000</v>
      </c>
      <c r="BZ849" s="509">
        <v>783360</v>
      </c>
      <c r="CA849" s="509">
        <v>872712</v>
      </c>
      <c r="CB849" s="107"/>
      <c r="CC849" s="107"/>
      <c r="CD849" s="107"/>
      <c r="CE849" s="107"/>
      <c r="CF849" s="107"/>
      <c r="CG849" s="107"/>
      <c r="CH849" s="107"/>
      <c r="CI849" s="107"/>
      <c r="CJ849" s="107"/>
      <c r="CK849" s="107"/>
      <c r="CL849" s="107"/>
      <c r="CM849" s="107"/>
      <c r="CN849" s="107"/>
      <c r="CO849" s="107"/>
      <c r="CP849" s="107"/>
      <c r="CQ849" s="107"/>
      <c r="CR849" s="1704"/>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53">
        <v>48168</v>
      </c>
      <c r="X850" s="2253"/>
      <c r="Y850" s="2253"/>
      <c r="Z850" s="2253"/>
      <c r="AA850" s="2253"/>
      <c r="AB850" s="2253"/>
      <c r="AC850" s="2253"/>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08">
        <v>311183</v>
      </c>
      <c r="BQ850" s="508">
        <v>358791</v>
      </c>
      <c r="BR850" s="508">
        <v>432800</v>
      </c>
      <c r="BS850" s="508">
        <v>553984</v>
      </c>
      <c r="BT850" s="508">
        <v>617173</v>
      </c>
      <c r="BU850" s="56"/>
      <c r="BV850" s="36" t="s">
        <v>736</v>
      </c>
      <c r="BW850" s="508">
        <v>311183</v>
      </c>
      <c r="BX850" s="508">
        <v>358791</v>
      </c>
      <c r="BY850" s="508">
        <v>432800</v>
      </c>
      <c r="BZ850" s="508">
        <v>553984</v>
      </c>
      <c r="CA850" s="508">
        <v>617173</v>
      </c>
      <c r="CB850" s="107"/>
      <c r="CC850" s="107"/>
      <c r="CD850" s="107"/>
      <c r="CE850" s="107"/>
      <c r="CF850" s="107"/>
      <c r="CG850" s="107"/>
      <c r="CH850" s="107"/>
      <c r="CI850" s="107"/>
      <c r="CJ850" s="107"/>
      <c r="CK850" s="107"/>
      <c r="CL850" s="107"/>
      <c r="CM850" s="107"/>
      <c r="CN850" s="107"/>
      <c r="CO850" s="107"/>
      <c r="CP850" s="107"/>
      <c r="CQ850" s="107"/>
      <c r="CR850" s="1704"/>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53">
        <f>35501+1075</f>
        <v>36576</v>
      </c>
      <c r="X851" s="2253"/>
      <c r="Y851" s="2253"/>
      <c r="Z851" s="2253"/>
      <c r="AA851" s="2253"/>
      <c r="AB851" s="2253"/>
      <c r="AC851" s="2253"/>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75"/>
      <c r="BH851" s="2275"/>
      <c r="BI851" s="2275"/>
      <c r="BJ851" s="2275"/>
      <c r="BK851" s="2275"/>
      <c r="BL851" s="2275"/>
      <c r="BM851" s="56"/>
      <c r="BN851" s="56"/>
      <c r="BO851" s="36" t="s">
        <v>737</v>
      </c>
      <c r="BP851" s="509">
        <v>440028</v>
      </c>
      <c r="BQ851" s="509">
        <v>507348</v>
      </c>
      <c r="BR851" s="509">
        <v>612000</v>
      </c>
      <c r="BS851" s="509">
        <v>783360</v>
      </c>
      <c r="BT851" s="509">
        <v>872712</v>
      </c>
      <c r="BU851" s="56"/>
      <c r="BV851" s="36" t="s">
        <v>737</v>
      </c>
      <c r="BW851" s="509">
        <v>440028</v>
      </c>
      <c r="BX851" s="509">
        <v>507348</v>
      </c>
      <c r="BY851" s="509">
        <v>612000</v>
      </c>
      <c r="BZ851" s="509">
        <v>783360</v>
      </c>
      <c r="CA851" s="509">
        <v>872712</v>
      </c>
      <c r="CB851" s="107"/>
      <c r="CC851" s="107"/>
      <c r="CD851" s="107"/>
      <c r="CE851" s="107"/>
      <c r="CF851" s="107"/>
      <c r="CG851" s="107"/>
      <c r="CH851" s="107"/>
      <c r="CI851" s="107"/>
      <c r="CJ851" s="107"/>
      <c r="CK851" s="107"/>
      <c r="CL851" s="107"/>
      <c r="CM851" s="107"/>
      <c r="CN851" s="107"/>
      <c r="CO851" s="107"/>
      <c r="CP851" s="107"/>
      <c r="CQ851" s="107"/>
      <c r="CR851" s="1704"/>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53">
        <v>158777</v>
      </c>
      <c r="X852" s="2253"/>
      <c r="Y852" s="2253"/>
      <c r="Z852" s="2253"/>
      <c r="AA852" s="2253"/>
      <c r="AB852" s="2253"/>
      <c r="AC852" s="2253"/>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08">
        <v>311183</v>
      </c>
      <c r="BQ852" s="508">
        <v>358791</v>
      </c>
      <c r="BR852" s="508">
        <v>432800</v>
      </c>
      <c r="BS852" s="508">
        <v>553984</v>
      </c>
      <c r="BT852" s="508">
        <v>617173</v>
      </c>
      <c r="BU852" s="56"/>
      <c r="BV852" s="36" t="s">
        <v>738</v>
      </c>
      <c r="BW852" s="508">
        <v>311183</v>
      </c>
      <c r="BX852" s="508">
        <v>358791</v>
      </c>
      <c r="BY852" s="508">
        <v>432800</v>
      </c>
      <c r="BZ852" s="508">
        <v>553984</v>
      </c>
      <c r="CA852" s="508">
        <v>617173</v>
      </c>
      <c r="CB852" s="107"/>
      <c r="CC852" s="107"/>
      <c r="CD852" s="107"/>
      <c r="CE852" s="107"/>
      <c r="CF852" s="107"/>
      <c r="CG852" s="107"/>
      <c r="CH852" s="107"/>
      <c r="CI852" s="107"/>
      <c r="CJ852" s="107"/>
      <c r="CK852" s="107"/>
      <c r="CL852" s="107"/>
      <c r="CM852" s="107"/>
      <c r="CN852" s="107"/>
      <c r="CO852" s="107"/>
      <c r="CP852" s="107"/>
      <c r="CQ852" s="107"/>
      <c r="CR852" s="1704"/>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270">
        <f>SUM(W849:AC852)</f>
        <v>243521</v>
      </c>
      <c r="X853" s="2270"/>
      <c r="Y853" s="2270"/>
      <c r="Z853" s="2270"/>
      <c r="AA853" s="2270"/>
      <c r="AB853" s="2270"/>
      <c r="AC853" s="2270"/>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0">
        <v>246186</v>
      </c>
      <c r="BQ853" s="510">
        <v>283850</v>
      </c>
      <c r="BR853" s="510">
        <v>342400</v>
      </c>
      <c r="BS853" s="510">
        <v>438272</v>
      </c>
      <c r="BT853" s="510">
        <v>488262</v>
      </c>
      <c r="BU853" s="56"/>
      <c r="BV853" s="36" t="s">
        <v>739</v>
      </c>
      <c r="BW853" s="510">
        <v>246186</v>
      </c>
      <c r="BX853" s="510">
        <v>283850</v>
      </c>
      <c r="BY853" s="510">
        <v>342400</v>
      </c>
      <c r="BZ853" s="510">
        <v>438272</v>
      </c>
      <c r="CA853" s="510">
        <v>488262</v>
      </c>
      <c r="CB853" s="107"/>
      <c r="CC853" s="107"/>
      <c r="CD853" s="107"/>
      <c r="CE853" s="107"/>
      <c r="CF853" s="107"/>
      <c r="CG853" s="107"/>
      <c r="CH853" s="107"/>
      <c r="CI853" s="107"/>
      <c r="CJ853" s="107"/>
      <c r="CK853" s="107"/>
      <c r="CL853" s="107"/>
      <c r="CM853" s="107"/>
      <c r="CN853" s="107"/>
      <c r="CO853" s="107"/>
      <c r="CP853" s="107"/>
      <c r="CQ853" s="107"/>
      <c r="CR853" s="1704"/>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267">
        <f>SUM(AZ821:AZ849)</f>
        <v>7.5000000000000011E-2</v>
      </c>
      <c r="BA854" s="2267"/>
      <c r="BB854" s="21"/>
      <c r="BC854" s="21"/>
      <c r="BD854" s="21"/>
      <c r="BO854" s="36" t="s">
        <v>740</v>
      </c>
      <c r="BP854" s="508">
        <v>278972</v>
      </c>
      <c r="BQ854" s="508">
        <v>321652</v>
      </c>
      <c r="BR854" s="508">
        <v>388000</v>
      </c>
      <c r="BS854" s="508">
        <v>496640</v>
      </c>
      <c r="BT854" s="508">
        <v>553288</v>
      </c>
      <c r="BU854" s="56"/>
      <c r="BV854" s="36" t="s">
        <v>740</v>
      </c>
      <c r="BW854" s="508">
        <v>278972</v>
      </c>
      <c r="BX854" s="508">
        <v>321652</v>
      </c>
      <c r="BY854" s="508">
        <v>388000</v>
      </c>
      <c r="BZ854" s="508">
        <v>496640</v>
      </c>
      <c r="CA854" s="508">
        <v>553288</v>
      </c>
      <c r="CB854" s="107"/>
      <c r="CC854" s="107"/>
      <c r="CD854" s="107"/>
      <c r="CE854" s="107"/>
      <c r="CF854" s="107"/>
      <c r="CG854" s="107"/>
      <c r="CH854" s="107"/>
      <c r="CI854" s="107"/>
      <c r="CJ854" s="107"/>
      <c r="CK854" s="107"/>
      <c r="CL854" s="107"/>
      <c r="CM854" s="107"/>
      <c r="CN854" s="107"/>
      <c r="CO854" s="107"/>
      <c r="CP854" s="107"/>
      <c r="CQ854" s="107"/>
      <c r="CR854" s="1704"/>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099">
        <v>108477</v>
      </c>
      <c r="X855" s="2100"/>
      <c r="Y855" s="2100"/>
      <c r="Z855" s="2100"/>
      <c r="AA855" s="2100"/>
      <c r="AB855" s="2100"/>
      <c r="AC855" s="2101"/>
      <c r="AD855" s="919"/>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0">
        <v>278972</v>
      </c>
      <c r="BQ855" s="510">
        <v>321652</v>
      </c>
      <c r="BR855" s="510">
        <v>388000</v>
      </c>
      <c r="BS855" s="510">
        <v>496640</v>
      </c>
      <c r="BT855" s="510">
        <v>553288</v>
      </c>
      <c r="BU855" s="56"/>
      <c r="BV855" s="36" t="s">
        <v>741</v>
      </c>
      <c r="BW855" s="510">
        <v>278972</v>
      </c>
      <c r="BX855" s="510">
        <v>321652</v>
      </c>
      <c r="BY855" s="510">
        <v>388000</v>
      </c>
      <c r="BZ855" s="510">
        <v>496640</v>
      </c>
      <c r="CA855" s="510">
        <v>553288</v>
      </c>
      <c r="CB855" s="107"/>
      <c r="CC855" s="107"/>
      <c r="CD855" s="107"/>
      <c r="CE855" s="107"/>
      <c r="CF855" s="107"/>
      <c r="CG855" s="107"/>
      <c r="CH855" s="107"/>
      <c r="CI855" s="107"/>
      <c r="CJ855" s="107"/>
      <c r="CK855" s="107"/>
      <c r="CL855" s="107"/>
      <c r="CM855" s="107"/>
      <c r="CN855" s="107"/>
      <c r="CO855" s="107"/>
      <c r="CP855" s="107"/>
      <c r="CQ855" s="107"/>
      <c r="CR855" s="1704"/>
      <c r="CS855" s="107"/>
      <c r="CT855" s="107"/>
      <c r="CU855" s="107"/>
      <c r="CV855" s="107"/>
      <c r="CW855" s="107"/>
      <c r="CX855" s="107"/>
      <c r="CY855" s="107"/>
      <c r="CZ855" s="107"/>
      <c r="DA855" s="107"/>
      <c r="DB855" s="107"/>
      <c r="DC855" s="107"/>
      <c r="DD855" s="107"/>
      <c r="DE855" s="107"/>
      <c r="DF855" s="107"/>
    </row>
    <row r="856" spans="1:110" s="51" customFormat="1" ht="12.75" customHeight="1">
      <c r="A856" s="717"/>
      <c r="B856" s="717"/>
      <c r="C856" s="50" t="s">
        <v>357</v>
      </c>
      <c r="D856" s="717"/>
      <c r="E856" s="717"/>
      <c r="F856" s="717"/>
      <c r="G856" s="717"/>
      <c r="H856" s="717"/>
      <c r="I856" s="717"/>
      <c r="J856" s="185" t="s">
        <v>1958</v>
      </c>
      <c r="K856" s="77"/>
      <c r="L856" s="77"/>
      <c r="M856" s="77"/>
      <c r="N856" s="77"/>
      <c r="O856" s="77"/>
      <c r="P856" s="77"/>
      <c r="Q856" s="77"/>
      <c r="R856" s="77"/>
      <c r="S856" s="77"/>
      <c r="T856" s="2308"/>
      <c r="U856" s="2148"/>
      <c r="V856" s="2309"/>
      <c r="W856" s="1441"/>
      <c r="X856" s="1442"/>
      <c r="Y856" s="1442"/>
      <c r="Z856" s="1442"/>
      <c r="AA856" s="1442"/>
      <c r="AB856" s="1442"/>
      <c r="AC856" s="1443"/>
      <c r="AD856" s="919"/>
      <c r="AE856" s="717"/>
      <c r="AF856" s="717"/>
      <c r="AG856" s="717"/>
      <c r="AH856" s="717"/>
      <c r="AI856" s="717"/>
      <c r="AJ856" s="717"/>
      <c r="AK856" s="717"/>
      <c r="AL856" s="717"/>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08">
        <v>307732</v>
      </c>
      <c r="BQ856" s="508">
        <v>354812</v>
      </c>
      <c r="BR856" s="508">
        <v>428000</v>
      </c>
      <c r="BS856" s="508">
        <v>547840</v>
      </c>
      <c r="BT856" s="508">
        <v>610328</v>
      </c>
      <c r="BU856" s="56"/>
      <c r="BV856" s="36" t="s">
        <v>742</v>
      </c>
      <c r="BW856" s="508">
        <v>307732</v>
      </c>
      <c r="BX856" s="508">
        <v>354812</v>
      </c>
      <c r="BY856" s="508">
        <v>428000</v>
      </c>
      <c r="BZ856" s="508">
        <v>547840</v>
      </c>
      <c r="CA856" s="508">
        <v>610328</v>
      </c>
      <c r="CB856" s="107"/>
      <c r="CC856" s="107"/>
      <c r="CD856" s="107"/>
      <c r="CE856" s="107"/>
      <c r="CF856" s="107"/>
      <c r="CG856" s="107"/>
      <c r="CH856" s="107"/>
      <c r="CI856" s="107"/>
      <c r="CJ856" s="107"/>
      <c r="CK856" s="107"/>
      <c r="CL856" s="107"/>
      <c r="CM856" s="107"/>
      <c r="CN856" s="107"/>
      <c r="CO856" s="107"/>
      <c r="CP856" s="107"/>
      <c r="CQ856" s="107"/>
      <c r="CR856" s="1704"/>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099">
        <v>304783</v>
      </c>
      <c r="X857" s="2100"/>
      <c r="Y857" s="2100"/>
      <c r="Z857" s="2100"/>
      <c r="AA857" s="2100"/>
      <c r="AB857" s="2100"/>
      <c r="AC857" s="2101"/>
      <c r="AD857" s="916"/>
      <c r="AZ857" s="61"/>
      <c r="BA857" s="61"/>
      <c r="BB857" s="61"/>
      <c r="BC857" s="61"/>
      <c r="BD857" s="61"/>
      <c r="BE857" s="61"/>
      <c r="BF857" s="61"/>
      <c r="BG857" s="61"/>
      <c r="BH857" s="61"/>
      <c r="BI857" s="61"/>
      <c r="BJ857" s="61"/>
      <c r="BK857" s="61"/>
      <c r="BL857" s="61"/>
      <c r="BM857" s="61"/>
      <c r="BN857" s="61"/>
      <c r="BO857" s="36" t="s">
        <v>114</v>
      </c>
      <c r="BP857" s="510">
        <v>307732</v>
      </c>
      <c r="BQ857" s="510">
        <v>354812</v>
      </c>
      <c r="BR857" s="510">
        <v>428000</v>
      </c>
      <c r="BS857" s="510">
        <v>547840</v>
      </c>
      <c r="BT857" s="510">
        <v>610328</v>
      </c>
      <c r="BU857" s="56"/>
      <c r="BV857" s="36" t="s">
        <v>114</v>
      </c>
      <c r="BW857" s="510">
        <v>307732</v>
      </c>
      <c r="BX857" s="510">
        <v>354812</v>
      </c>
      <c r="BY857" s="510">
        <v>428000</v>
      </c>
      <c r="BZ857" s="510">
        <v>547840</v>
      </c>
      <c r="CA857" s="510">
        <v>610328</v>
      </c>
      <c r="CB857" s="61"/>
      <c r="CC857" s="61"/>
      <c r="CD857" s="61"/>
      <c r="CE857" s="61"/>
      <c r="CF857" s="61"/>
      <c r="CG857" s="61"/>
      <c r="CH857" s="61"/>
      <c r="CI857" s="61"/>
      <c r="CJ857" s="61"/>
      <c r="CK857" s="61"/>
      <c r="CL857" s="61"/>
      <c r="CM857" s="61"/>
      <c r="CN857" s="61"/>
      <c r="CO857" s="61"/>
      <c r="CP857" s="61"/>
      <c r="CQ857" s="61"/>
      <c r="CR857" s="1510"/>
      <c r="CS857" s="61"/>
      <c r="CT857" s="61"/>
      <c r="CU857" s="61"/>
      <c r="CV857" s="61"/>
      <c r="CW857" s="61"/>
      <c r="CX857" s="61"/>
      <c r="CY857" s="61"/>
      <c r="CZ857" s="61"/>
      <c r="DA857" s="61"/>
      <c r="DB857" s="61"/>
      <c r="DC857" s="61"/>
      <c r="DD857" s="61"/>
      <c r="DE857" s="61"/>
      <c r="DF857" s="61"/>
    </row>
    <row r="858" spans="1:110" s="717" customFormat="1" ht="12.75" customHeight="1">
      <c r="C858" s="50"/>
      <c r="J858" s="185" t="s">
        <v>1959</v>
      </c>
      <c r="K858" s="77"/>
      <c r="L858" s="77"/>
      <c r="M858" s="77"/>
      <c r="N858" s="77"/>
      <c r="O858" s="77"/>
      <c r="P858" s="77"/>
      <c r="Q858" s="77"/>
      <c r="R858" s="77"/>
      <c r="S858" s="77"/>
      <c r="T858" s="2308"/>
      <c r="U858" s="2148"/>
      <c r="V858" s="2309"/>
      <c r="W858" s="1441"/>
      <c r="X858" s="1442"/>
      <c r="Y858" s="1442"/>
      <c r="Z858" s="1442"/>
      <c r="AA858" s="1442"/>
      <c r="AB858" s="1442"/>
      <c r="AC858" s="1443"/>
      <c r="AD858" s="916"/>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8">
        <v>238133</v>
      </c>
      <c r="BQ858" s="508">
        <v>274565</v>
      </c>
      <c r="BR858" s="508">
        <v>331200</v>
      </c>
      <c r="BS858" s="508">
        <v>423936</v>
      </c>
      <c r="BT858" s="508">
        <v>472291</v>
      </c>
      <c r="BU858" s="56"/>
      <c r="BV858" s="36" t="s">
        <v>115</v>
      </c>
      <c r="BW858" s="508">
        <v>238133</v>
      </c>
      <c r="BX858" s="508">
        <v>274565</v>
      </c>
      <c r="BY858" s="508">
        <v>331200</v>
      </c>
      <c r="BZ858" s="508">
        <v>423936</v>
      </c>
      <c r="CA858" s="508">
        <v>472291</v>
      </c>
      <c r="CB858" s="61"/>
      <c r="CC858" s="61"/>
      <c r="CD858" s="61"/>
      <c r="CE858" s="61"/>
      <c r="CF858" s="61"/>
      <c r="CG858" s="61"/>
      <c r="CH858" s="61"/>
      <c r="CI858" s="61"/>
      <c r="CJ858" s="61"/>
      <c r="CK858" s="61"/>
      <c r="CL858" s="61"/>
      <c r="CM858" s="61"/>
      <c r="CN858" s="61"/>
      <c r="CO858" s="61"/>
      <c r="CP858" s="61"/>
      <c r="CQ858" s="61"/>
      <c r="CR858" s="1510"/>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269" t="s">
        <v>2677</v>
      </c>
      <c r="N859" s="2251"/>
      <c r="O859" s="2251"/>
      <c r="P859" s="2251"/>
      <c r="Q859" s="2251"/>
      <c r="R859" s="2251"/>
      <c r="S859" s="2251"/>
      <c r="T859" s="2251"/>
      <c r="U859" s="2251"/>
      <c r="V859" s="2252"/>
      <c r="W859" s="2099">
        <v>117780</v>
      </c>
      <c r="X859" s="2100"/>
      <c r="Y859" s="2100"/>
      <c r="Z859" s="2100"/>
      <c r="AA859" s="2100"/>
      <c r="AB859" s="2100"/>
      <c r="AC859" s="2101"/>
      <c r="AD859" s="919"/>
      <c r="AZ859" s="61"/>
      <c r="BA859" s="61"/>
      <c r="BB859" s="61"/>
      <c r="BC859" s="61"/>
      <c r="BD859" s="61"/>
      <c r="BE859" s="61"/>
      <c r="BF859" s="61"/>
      <c r="BG859" s="61"/>
      <c r="BH859" s="61"/>
      <c r="BI859" s="61"/>
      <c r="BJ859" s="61"/>
      <c r="BK859" s="61"/>
      <c r="BL859" s="61"/>
      <c r="BM859" s="61"/>
      <c r="BN859" s="61"/>
      <c r="BO859" s="36" t="s">
        <v>48</v>
      </c>
      <c r="BP859" s="510">
        <v>278397</v>
      </c>
      <c r="BQ859" s="510">
        <v>320989</v>
      </c>
      <c r="BR859" s="510">
        <v>387200</v>
      </c>
      <c r="BS859" s="510">
        <v>495616</v>
      </c>
      <c r="BT859" s="510">
        <v>552147</v>
      </c>
      <c r="BU859" s="56"/>
      <c r="BV859" s="36" t="s">
        <v>48</v>
      </c>
      <c r="BW859" s="510">
        <v>278397</v>
      </c>
      <c r="BX859" s="510">
        <v>320989</v>
      </c>
      <c r="BY859" s="510">
        <v>387200</v>
      </c>
      <c r="BZ859" s="510">
        <v>495616</v>
      </c>
      <c r="CA859" s="510">
        <v>552147</v>
      </c>
      <c r="CB859" s="61"/>
      <c r="CC859" s="61"/>
      <c r="CD859" s="61"/>
      <c r="CE859" s="61"/>
      <c r="CF859" s="61"/>
      <c r="CG859" s="61"/>
      <c r="CH859" s="61"/>
      <c r="CI859" s="61"/>
      <c r="CJ859" s="61"/>
      <c r="CK859" s="61"/>
      <c r="CL859" s="61"/>
      <c r="CM859" s="61"/>
      <c r="CN859" s="61"/>
      <c r="CO859" s="61"/>
      <c r="CP859" s="61"/>
      <c r="CQ859" s="61"/>
      <c r="CR859" s="1510"/>
      <c r="CS859" s="61"/>
      <c r="CT859" s="61"/>
      <c r="CU859" s="61"/>
      <c r="CV859" s="61"/>
      <c r="CW859" s="61"/>
      <c r="CX859" s="61"/>
      <c r="CY859" s="61"/>
      <c r="CZ859" s="61"/>
      <c r="DA859" s="61"/>
      <c r="DB859" s="61"/>
      <c r="DC859" s="61"/>
      <c r="DD859" s="61"/>
      <c r="DE859" s="61"/>
      <c r="DF859" s="61"/>
    </row>
    <row r="860" spans="1:110" s="717"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394">
        <f>SUM(W855:AC859)</f>
        <v>531040</v>
      </c>
      <c r="X860" s="2395"/>
      <c r="Y860" s="2395"/>
      <c r="Z860" s="2395"/>
      <c r="AA860" s="2395"/>
      <c r="AB860" s="2395"/>
      <c r="AC860" s="2396"/>
      <c r="AD860" s="916"/>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8">
        <v>278972</v>
      </c>
      <c r="BQ860" s="508">
        <v>321652</v>
      </c>
      <c r="BR860" s="508">
        <v>388000</v>
      </c>
      <c r="BS860" s="508">
        <v>496640</v>
      </c>
      <c r="BT860" s="508">
        <v>553288</v>
      </c>
      <c r="BU860" s="56"/>
      <c r="BV860" s="36" t="s">
        <v>49</v>
      </c>
      <c r="BW860" s="508">
        <v>278972</v>
      </c>
      <c r="BX860" s="508">
        <v>321652</v>
      </c>
      <c r="BY860" s="508">
        <v>388000</v>
      </c>
      <c r="BZ860" s="508">
        <v>496640</v>
      </c>
      <c r="CA860" s="508">
        <v>553288</v>
      </c>
      <c r="CB860" s="61"/>
      <c r="CC860" s="61"/>
      <c r="CD860" s="61"/>
      <c r="CE860" s="61"/>
      <c r="CF860" s="61"/>
      <c r="CG860" s="61"/>
      <c r="CH860" s="61"/>
      <c r="CI860" s="61"/>
      <c r="CJ860" s="61"/>
      <c r="CK860" s="61"/>
      <c r="CL860" s="61"/>
      <c r="CM860" s="61"/>
      <c r="CN860" s="61"/>
      <c r="CO860" s="61"/>
      <c r="CP860" s="61"/>
      <c r="CQ860" s="61"/>
      <c r="CR860" s="1510"/>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099">
        <v>388125</v>
      </c>
      <c r="X861" s="2100"/>
      <c r="Y861" s="2100"/>
      <c r="Z861" s="2100"/>
      <c r="AA861" s="2100"/>
      <c r="AB861" s="2100"/>
      <c r="AC861" s="2101"/>
      <c r="AZ861" s="61"/>
      <c r="BA861" s="61"/>
      <c r="BB861" s="61"/>
      <c r="BC861" s="61"/>
      <c r="BD861" s="61"/>
      <c r="BE861" s="61"/>
      <c r="BF861" s="61"/>
      <c r="BG861" s="61"/>
      <c r="BH861" s="61"/>
      <c r="BI861" s="61"/>
      <c r="BJ861" s="61"/>
      <c r="BK861" s="61"/>
      <c r="BL861" s="61"/>
      <c r="BM861" s="61"/>
      <c r="BN861" s="61"/>
      <c r="BO861" s="36" t="s">
        <v>50</v>
      </c>
      <c r="BP861" s="510">
        <v>278972</v>
      </c>
      <c r="BQ861" s="510">
        <v>321652</v>
      </c>
      <c r="BR861" s="510">
        <v>388000</v>
      </c>
      <c r="BS861" s="510">
        <v>496640</v>
      </c>
      <c r="BT861" s="510">
        <v>553288</v>
      </c>
      <c r="BU861" s="56"/>
      <c r="BV861" s="36" t="s">
        <v>50</v>
      </c>
      <c r="BW861" s="510">
        <v>278972</v>
      </c>
      <c r="BX861" s="510">
        <v>321652</v>
      </c>
      <c r="BY861" s="510">
        <v>388000</v>
      </c>
      <c r="BZ861" s="510">
        <v>496640</v>
      </c>
      <c r="CA861" s="510">
        <v>553288</v>
      </c>
      <c r="CB861" s="61"/>
      <c r="CC861" s="61"/>
      <c r="CD861" s="61"/>
      <c r="CE861" s="61"/>
      <c r="CF861" s="61"/>
      <c r="CG861" s="61"/>
      <c r="CH861" s="61"/>
      <c r="CI861" s="61"/>
      <c r="CJ861" s="61"/>
      <c r="CK861" s="61"/>
      <c r="CL861" s="61"/>
      <c r="CM861" s="61"/>
      <c r="CN861" s="61"/>
      <c r="CO861" s="61"/>
      <c r="CP861" s="61"/>
      <c r="CQ861" s="61"/>
      <c r="CR861" s="1510"/>
      <c r="CS861" s="61"/>
      <c r="CT861" s="61"/>
      <c r="CU861" s="61"/>
      <c r="CV861" s="61"/>
      <c r="CW861" s="61"/>
      <c r="CX861" s="61"/>
      <c r="CY861" s="61"/>
      <c r="CZ861" s="61"/>
      <c r="DA861" s="61"/>
      <c r="DB861" s="61"/>
      <c r="DC861" s="61"/>
      <c r="DD861" s="61"/>
      <c r="DE861" s="61"/>
      <c r="DF861" s="61"/>
    </row>
    <row r="862" spans="1:110" ht="12.75" customHeight="1">
      <c r="J862" s="914"/>
      <c r="AZ862" s="61"/>
      <c r="BA862" s="61"/>
      <c r="BB862" s="61"/>
      <c r="BC862" s="61"/>
      <c r="BD862" s="61"/>
      <c r="BE862" s="61"/>
      <c r="BF862" s="61"/>
      <c r="BG862" s="61"/>
      <c r="BH862" s="61"/>
      <c r="BI862" s="61"/>
      <c r="BJ862" s="61"/>
      <c r="BK862" s="61"/>
      <c r="BL862" s="61"/>
      <c r="BM862" s="61"/>
      <c r="BN862" s="61"/>
      <c r="BO862" s="36" t="s">
        <v>51</v>
      </c>
      <c r="BP862" s="508">
        <v>238133</v>
      </c>
      <c r="BQ862" s="508">
        <v>274565</v>
      </c>
      <c r="BR862" s="508">
        <v>331200</v>
      </c>
      <c r="BS862" s="508">
        <v>423936</v>
      </c>
      <c r="BT862" s="508">
        <v>472291</v>
      </c>
      <c r="BU862" s="56"/>
      <c r="BV862" s="36" t="s">
        <v>51</v>
      </c>
      <c r="BW862" s="508">
        <v>238133</v>
      </c>
      <c r="BX862" s="508">
        <v>274565</v>
      </c>
      <c r="BY862" s="508">
        <v>331200</v>
      </c>
      <c r="BZ862" s="508">
        <v>423936</v>
      </c>
      <c r="CA862" s="508">
        <v>472291</v>
      </c>
      <c r="CB862" s="61"/>
      <c r="CC862" s="61"/>
      <c r="CD862" s="61"/>
      <c r="CE862" s="61"/>
      <c r="CF862" s="61"/>
      <c r="CG862" s="61"/>
      <c r="CH862" s="61"/>
      <c r="CI862" s="61"/>
      <c r="CJ862" s="61"/>
      <c r="CK862" s="61"/>
      <c r="CL862" s="61"/>
      <c r="CM862" s="61"/>
      <c r="CN862" s="61"/>
      <c r="CO862" s="61"/>
      <c r="CP862" s="61"/>
      <c r="CQ862" s="61"/>
      <c r="CR862" s="1510"/>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094">
        <v>1553</v>
      </c>
      <c r="X863" s="2094"/>
      <c r="Y863" s="2094"/>
      <c r="Z863" s="2094"/>
      <c r="AA863" s="2094"/>
      <c r="AB863" s="2094"/>
      <c r="AC863" s="2094"/>
      <c r="AZ863" s="61"/>
      <c r="BA863" s="61"/>
      <c r="BB863" s="61"/>
      <c r="BC863" s="61"/>
      <c r="BD863" s="61"/>
      <c r="BE863" s="61"/>
      <c r="BF863" s="61"/>
      <c r="BG863" s="61"/>
      <c r="BH863" s="61"/>
      <c r="BI863" s="61"/>
      <c r="BJ863" s="61"/>
      <c r="BK863" s="61"/>
      <c r="BL863" s="61"/>
      <c r="BM863" s="61"/>
      <c r="BN863" s="61"/>
      <c r="BO863" s="36" t="s">
        <v>134</v>
      </c>
      <c r="BP863" s="510">
        <v>278972</v>
      </c>
      <c r="BQ863" s="510">
        <v>321652</v>
      </c>
      <c r="BR863" s="510">
        <v>388000</v>
      </c>
      <c r="BS863" s="510">
        <v>496640</v>
      </c>
      <c r="BT863" s="510">
        <v>553288</v>
      </c>
      <c r="BU863" s="56"/>
      <c r="BV863" s="36" t="s">
        <v>134</v>
      </c>
      <c r="BW863" s="510">
        <v>278972</v>
      </c>
      <c r="BX863" s="510">
        <v>321652</v>
      </c>
      <c r="BY863" s="510">
        <v>388000</v>
      </c>
      <c r="BZ863" s="510">
        <v>496640</v>
      </c>
      <c r="CA863" s="510">
        <v>553288</v>
      </c>
      <c r="CB863" s="61"/>
      <c r="CC863" s="61"/>
      <c r="CD863" s="61"/>
      <c r="CE863" s="61"/>
      <c r="CF863" s="61"/>
      <c r="CG863" s="61"/>
      <c r="CH863" s="61"/>
      <c r="CI863" s="61"/>
      <c r="CJ863" s="61"/>
      <c r="CK863" s="61"/>
      <c r="CL863" s="61"/>
      <c r="CM863" s="61"/>
      <c r="CN863" s="61"/>
      <c r="CO863" s="61"/>
      <c r="CP863" s="61"/>
      <c r="CQ863" s="61"/>
      <c r="CR863" s="1510"/>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094">
        <v>111274</v>
      </c>
      <c r="X864" s="2094"/>
      <c r="Y864" s="2094"/>
      <c r="Z864" s="2094"/>
      <c r="AA864" s="2094"/>
      <c r="AB864" s="2094"/>
      <c r="AC864" s="2094"/>
      <c r="AZ864" s="61"/>
      <c r="BA864" s="61"/>
      <c r="BB864" s="61"/>
      <c r="BC864" s="61"/>
      <c r="BD864" s="61"/>
      <c r="BE864" s="61"/>
      <c r="BF864" s="61"/>
      <c r="BG864" s="61"/>
      <c r="BH864" s="61"/>
      <c r="BI864" s="61"/>
      <c r="BJ864" s="61"/>
      <c r="BK864" s="61"/>
      <c r="BL864" s="61"/>
      <c r="BM864" s="61"/>
      <c r="BN864" s="61"/>
      <c r="BO864" s="36" t="s">
        <v>52</v>
      </c>
      <c r="BP864" s="508">
        <v>311183</v>
      </c>
      <c r="BQ864" s="508">
        <v>358791</v>
      </c>
      <c r="BR864" s="508">
        <v>432800</v>
      </c>
      <c r="BS864" s="508">
        <v>553984</v>
      </c>
      <c r="BT864" s="508">
        <v>617173</v>
      </c>
      <c r="BU864" s="56"/>
      <c r="BV864" s="36" t="s">
        <v>52</v>
      </c>
      <c r="BW864" s="508">
        <v>311183</v>
      </c>
      <c r="BX864" s="508">
        <v>358791</v>
      </c>
      <c r="BY864" s="508">
        <v>432800</v>
      </c>
      <c r="BZ864" s="508">
        <v>553984</v>
      </c>
      <c r="CA864" s="508">
        <v>617173</v>
      </c>
      <c r="CB864" s="61"/>
      <c r="CC864" s="61"/>
      <c r="CD864" s="61"/>
      <c r="CE864" s="61"/>
      <c r="CF864" s="61"/>
      <c r="CG864" s="61"/>
      <c r="CH864" s="61"/>
      <c r="CI864" s="61"/>
      <c r="CJ864" s="61"/>
      <c r="CK864" s="61"/>
      <c r="CL864" s="61"/>
      <c r="CM864" s="61"/>
      <c r="CN864" s="61"/>
      <c r="CO864" s="61"/>
      <c r="CP864" s="61"/>
      <c r="CQ864" s="61"/>
      <c r="CR864" s="1510"/>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094">
        <v>97322</v>
      </c>
      <c r="X865" s="2094"/>
      <c r="Y865" s="2094"/>
      <c r="Z865" s="2094"/>
      <c r="AA865" s="2094"/>
      <c r="AB865" s="2094"/>
      <c r="AC865" s="2094"/>
      <c r="AZ865" s="61"/>
      <c r="BA865" s="61"/>
      <c r="BB865" s="61"/>
      <c r="BC865" s="61"/>
      <c r="BD865" s="61"/>
      <c r="BE865" s="61"/>
      <c r="BF865" s="61"/>
      <c r="BG865" s="61"/>
      <c r="BH865" s="61"/>
      <c r="BI865" s="61"/>
      <c r="BJ865" s="61"/>
      <c r="BK865" s="61"/>
      <c r="BL865" s="61"/>
      <c r="BM865" s="61"/>
      <c r="BN865" s="61"/>
      <c r="BO865" s="36" t="s">
        <v>53</v>
      </c>
      <c r="BP865" s="510">
        <v>278397</v>
      </c>
      <c r="BQ865" s="510">
        <v>320989</v>
      </c>
      <c r="BR865" s="510">
        <v>387200</v>
      </c>
      <c r="BS865" s="510">
        <v>495616</v>
      </c>
      <c r="BT865" s="510">
        <v>552147</v>
      </c>
      <c r="BU865" s="56"/>
      <c r="BV865" s="36" t="s">
        <v>53</v>
      </c>
      <c r="BW865" s="510">
        <v>278397</v>
      </c>
      <c r="BX865" s="510">
        <v>320989</v>
      </c>
      <c r="BY865" s="510">
        <v>387200</v>
      </c>
      <c r="BZ865" s="510">
        <v>495616</v>
      </c>
      <c r="CA865" s="510">
        <v>552147</v>
      </c>
      <c r="CB865" s="61"/>
      <c r="CC865" s="61"/>
      <c r="CD865" s="61"/>
      <c r="CE865" s="61"/>
      <c r="CF865" s="61"/>
      <c r="CG865" s="61"/>
      <c r="CH865" s="61"/>
      <c r="CI865" s="61"/>
      <c r="CJ865" s="61"/>
      <c r="CK865" s="61"/>
      <c r="CL865" s="61"/>
      <c r="CM865" s="61"/>
      <c r="CN865" s="61"/>
      <c r="CO865" s="61"/>
      <c r="CP865" s="61"/>
      <c r="CQ865" s="61"/>
      <c r="CR865" s="1510"/>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094">
        <v>4777</v>
      </c>
      <c r="X866" s="2094"/>
      <c r="Y866" s="2094"/>
      <c r="Z866" s="2094"/>
      <c r="AA866" s="2094"/>
      <c r="AB866" s="2094"/>
      <c r="AC866" s="2094"/>
      <c r="AZ866" s="61"/>
      <c r="BA866" s="61"/>
      <c r="BB866" s="61"/>
      <c r="BC866" s="61"/>
      <c r="BD866" s="61"/>
      <c r="BE866" s="61"/>
      <c r="BF866" s="61"/>
      <c r="BG866" s="61"/>
      <c r="BH866" s="61"/>
      <c r="BI866" s="61"/>
      <c r="BJ866" s="61"/>
      <c r="BK866" s="61"/>
      <c r="BL866" s="61"/>
      <c r="BM866" s="61"/>
      <c r="BN866" s="61"/>
      <c r="BO866" s="36" t="s">
        <v>335</v>
      </c>
      <c r="BP866" s="508">
        <v>278397</v>
      </c>
      <c r="BQ866" s="508">
        <v>320989</v>
      </c>
      <c r="BR866" s="508">
        <v>387200</v>
      </c>
      <c r="BS866" s="508">
        <v>495616</v>
      </c>
      <c r="BT866" s="508">
        <v>552147</v>
      </c>
      <c r="BU866" s="56"/>
      <c r="BV866" s="36" t="s">
        <v>335</v>
      </c>
      <c r="BW866" s="508">
        <v>278397</v>
      </c>
      <c r="BX866" s="508">
        <v>320989</v>
      </c>
      <c r="BY866" s="508">
        <v>387200</v>
      </c>
      <c r="BZ866" s="508">
        <v>495616</v>
      </c>
      <c r="CA866" s="508">
        <v>552147</v>
      </c>
      <c r="CB866" s="61"/>
      <c r="CC866" s="61"/>
      <c r="CD866" s="61"/>
      <c r="CE866" s="61"/>
      <c r="CF866" s="61"/>
      <c r="CG866" s="61"/>
      <c r="CH866" s="61"/>
      <c r="CI866" s="61"/>
      <c r="CJ866" s="61"/>
      <c r="CK866" s="61"/>
      <c r="CL866" s="61"/>
      <c r="CM866" s="61"/>
      <c r="CN866" s="61"/>
      <c r="CO866" s="61"/>
      <c r="CP866" s="61"/>
      <c r="CQ866" s="61"/>
      <c r="CR866" s="1510"/>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094">
        <v>12373</v>
      </c>
      <c r="X867" s="2094"/>
      <c r="Y867" s="2094"/>
      <c r="Z867" s="2094"/>
      <c r="AA867" s="2094"/>
      <c r="AB867" s="2094"/>
      <c r="AC867" s="2094"/>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10"/>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094">
        <v>7600</v>
      </c>
      <c r="X868" s="2094"/>
      <c r="Y868" s="2094"/>
      <c r="Z868" s="2094"/>
      <c r="AA868" s="2094"/>
      <c r="AB868" s="2094"/>
      <c r="AC868" s="2094"/>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10"/>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269" t="s">
        <v>2676</v>
      </c>
      <c r="N869" s="2251"/>
      <c r="O869" s="2251"/>
      <c r="P869" s="2251"/>
      <c r="Q869" s="2251"/>
      <c r="R869" s="2251"/>
      <c r="S869" s="2251"/>
      <c r="T869" s="2251"/>
      <c r="U869" s="2251"/>
      <c r="V869" s="2252"/>
      <c r="W869" s="2094">
        <v>25290</v>
      </c>
      <c r="X869" s="2094"/>
      <c r="Y869" s="2094"/>
      <c r="Z869" s="2094"/>
      <c r="AA869" s="2094"/>
      <c r="AB869" s="2094"/>
      <c r="AC869" s="2094"/>
      <c r="AD869" s="916"/>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10"/>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095">
        <f>SUM(W863:AC869)</f>
        <v>260189</v>
      </c>
      <c r="X870" s="2095"/>
      <c r="Y870" s="2095"/>
      <c r="Z870" s="2095"/>
      <c r="AA870" s="2095"/>
      <c r="AB870" s="2095"/>
      <c r="AC870" s="2095"/>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10"/>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10"/>
      <c r="CS871" s="61"/>
      <c r="CT871" s="61"/>
      <c r="CU871" s="61"/>
      <c r="CV871" s="61"/>
      <c r="CW871" s="61"/>
      <c r="CX871" s="61"/>
      <c r="CY871" s="61"/>
      <c r="CZ871" s="61"/>
      <c r="DA871" s="61"/>
      <c r="DB871" s="61"/>
      <c r="DC871" s="61"/>
      <c r="DD871" s="61"/>
      <c r="DE871" s="61"/>
      <c r="DF871" s="61"/>
    </row>
    <row r="872" spans="3:110" ht="12.75" customHeight="1">
      <c r="C872" s="50" t="s">
        <v>1455</v>
      </c>
      <c r="J872" s="76" t="s">
        <v>175</v>
      </c>
      <c r="K872" s="77"/>
      <c r="L872" s="77"/>
      <c r="M872" s="2250" t="s">
        <v>343</v>
      </c>
      <c r="N872" s="2251"/>
      <c r="O872" s="2251"/>
      <c r="P872" s="2251"/>
      <c r="Q872" s="2251"/>
      <c r="R872" s="2251"/>
      <c r="S872" s="2251"/>
      <c r="T872" s="2251"/>
      <c r="U872" s="2251"/>
      <c r="V872" s="2252"/>
      <c r="W872" s="1989"/>
      <c r="X872" s="1990"/>
      <c r="Y872" s="1990"/>
      <c r="Z872" s="1990"/>
      <c r="AA872" s="1990"/>
      <c r="AB872" s="1990"/>
      <c r="AC872" s="1991"/>
      <c r="AD872" s="916"/>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10"/>
      <c r="CS872" s="61"/>
      <c r="CT872" s="61"/>
      <c r="CU872" s="61"/>
      <c r="CV872" s="61"/>
      <c r="CW872" s="61"/>
      <c r="CX872" s="61"/>
      <c r="CY872" s="61"/>
      <c r="CZ872" s="61"/>
      <c r="DA872" s="61"/>
      <c r="DB872" s="61"/>
      <c r="DC872" s="61"/>
      <c r="DD872" s="61"/>
      <c r="DE872" s="61"/>
      <c r="DF872" s="61"/>
    </row>
    <row r="873" spans="3:110" ht="12.75" customHeight="1">
      <c r="C873" s="50" t="s">
        <v>1456</v>
      </c>
      <c r="J873" s="76" t="s">
        <v>175</v>
      </c>
      <c r="K873" s="77"/>
      <c r="L873" s="77"/>
      <c r="M873" s="2250" t="s">
        <v>343</v>
      </c>
      <c r="N873" s="2251"/>
      <c r="O873" s="2251"/>
      <c r="P873" s="2251"/>
      <c r="Q873" s="2251"/>
      <c r="R873" s="2251"/>
      <c r="S873" s="2251"/>
      <c r="T873" s="2251"/>
      <c r="U873" s="2251"/>
      <c r="V873" s="2252"/>
      <c r="W873" s="1989"/>
      <c r="X873" s="1990"/>
      <c r="Y873" s="1990"/>
      <c r="Z873" s="1990"/>
      <c r="AA873" s="1990"/>
      <c r="AB873" s="1990"/>
      <c r="AC873" s="1991"/>
      <c r="AD873" s="916"/>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10"/>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50" t="s">
        <v>343</v>
      </c>
      <c r="N874" s="2251"/>
      <c r="O874" s="2251"/>
      <c r="P874" s="2251"/>
      <c r="Q874" s="2251"/>
      <c r="R874" s="2251"/>
      <c r="S874" s="2251"/>
      <c r="T874" s="2251"/>
      <c r="U874" s="2251"/>
      <c r="V874" s="2252"/>
      <c r="W874" s="1989"/>
      <c r="X874" s="1990"/>
      <c r="Y874" s="1990"/>
      <c r="Z874" s="1990"/>
      <c r="AA874" s="1990"/>
      <c r="AB874" s="1990"/>
      <c r="AC874" s="1991"/>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10"/>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50" t="s">
        <v>343</v>
      </c>
      <c r="N875" s="2251"/>
      <c r="O875" s="2251"/>
      <c r="P875" s="2251"/>
      <c r="Q875" s="2251"/>
      <c r="R875" s="2251"/>
      <c r="S875" s="2251"/>
      <c r="T875" s="2251"/>
      <c r="U875" s="2251"/>
      <c r="V875" s="2252"/>
      <c r="W875" s="1989"/>
      <c r="X875" s="1990"/>
      <c r="Y875" s="1990"/>
      <c r="Z875" s="1990"/>
      <c r="AA875" s="1990"/>
      <c r="AB875" s="1990"/>
      <c r="AC875" s="1991"/>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10"/>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50" t="s">
        <v>343</v>
      </c>
      <c r="N876" s="2251"/>
      <c r="O876" s="2251"/>
      <c r="P876" s="2251"/>
      <c r="Q876" s="2251"/>
      <c r="R876" s="2251"/>
      <c r="S876" s="2251"/>
      <c r="T876" s="2251"/>
      <c r="U876" s="2251"/>
      <c r="V876" s="2252"/>
      <c r="W876" s="1989"/>
      <c r="X876" s="1990"/>
      <c r="Y876" s="1990"/>
      <c r="Z876" s="1990"/>
      <c r="AA876" s="1990"/>
      <c r="AB876" s="1990"/>
      <c r="AC876" s="1991"/>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10"/>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096">
        <f>SUM(W872:AC876)</f>
        <v>0</v>
      </c>
      <c r="X877" s="2097"/>
      <c r="Y877" s="2097"/>
      <c r="Z877" s="2097"/>
      <c r="AA877" s="2097"/>
      <c r="AB877" s="2097"/>
      <c r="AC877" s="2098"/>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10"/>
      <c r="CS877" s="61"/>
      <c r="CT877" s="61"/>
      <c r="CU877" s="61"/>
      <c r="CV877" s="61"/>
      <c r="CW877" s="61"/>
      <c r="CX877" s="61"/>
      <c r="CY877" s="61"/>
      <c r="CZ877" s="61"/>
      <c r="DA877" s="61"/>
      <c r="DB877" s="61"/>
      <c r="DC877" s="61"/>
      <c r="DD877" s="61"/>
      <c r="DE877" s="61"/>
      <c r="DF877" s="61"/>
    </row>
    <row r="878" spans="3:110" ht="12.75" customHeight="1">
      <c r="E878" s="910"/>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10"/>
      <c r="CS878" s="61"/>
      <c r="CT878" s="61"/>
      <c r="CU878" s="61"/>
      <c r="CV878" s="61"/>
      <c r="CW878" s="61"/>
      <c r="CX878" s="61"/>
      <c r="CY878" s="61"/>
      <c r="CZ878" s="61"/>
      <c r="DA878" s="61"/>
      <c r="DB878" s="61"/>
      <c r="DC878" s="61"/>
      <c r="DD878" s="61"/>
      <c r="DE878" s="61"/>
      <c r="DF878" s="61"/>
    </row>
    <row r="879" spans="3:110" ht="12.75" customHeight="1">
      <c r="C879" s="50" t="s">
        <v>183</v>
      </c>
      <c r="I879" s="916"/>
      <c r="J879" s="917"/>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10"/>
      <c r="CS879" s="61"/>
      <c r="CT879" s="61"/>
      <c r="CU879" s="61"/>
      <c r="CV879" s="61"/>
      <c r="CW879" s="61"/>
      <c r="CX879" s="61"/>
      <c r="CY879" s="61"/>
      <c r="CZ879" s="61"/>
      <c r="DA879" s="61"/>
      <c r="DB879" s="61"/>
      <c r="DC879" s="61"/>
      <c r="DD879" s="61"/>
      <c r="DE879" s="61"/>
      <c r="DF879" s="61"/>
    </row>
    <row r="880" spans="3:110" ht="12.75" customHeight="1">
      <c r="E880" s="910"/>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10"/>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66" t="s">
        <v>283</v>
      </c>
      <c r="AC881" s="2097">
        <f>W845+W853+W860+W861+W870+W877+W847</f>
        <v>1609895</v>
      </c>
      <c r="AD881" s="2097"/>
      <c r="AE881" s="2097"/>
      <c r="AF881" s="2097"/>
      <c r="AG881" s="2097"/>
      <c r="AH881" s="2098"/>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10"/>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66" t="s">
        <v>544</v>
      </c>
      <c r="AC882" s="2306">
        <f>O796+O776+G753</f>
        <v>140</v>
      </c>
      <c r="AD882" s="2306"/>
      <c r="AE882" s="2306"/>
      <c r="AF882" s="2306"/>
      <c r="AG882" s="2306"/>
      <c r="AH882" s="2307"/>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10"/>
      <c r="CS882" s="61"/>
      <c r="CT882" s="61"/>
      <c r="CU882" s="61"/>
      <c r="CV882" s="61"/>
      <c r="CW882" s="61"/>
      <c r="CX882" s="61"/>
      <c r="CY882" s="61"/>
      <c r="CZ882" s="61"/>
      <c r="DA882" s="61"/>
      <c r="DB882" s="61"/>
      <c r="DC882" s="61"/>
      <c r="DD882" s="61"/>
      <c r="DE882" s="61"/>
      <c r="DF882" s="61"/>
    </row>
    <row r="883" spans="1:110" ht="12.75" customHeight="1">
      <c r="C883" s="71"/>
      <c r="D883" s="72"/>
      <c r="E883" s="2304" t="s">
        <v>33</v>
      </c>
      <c r="F883" s="2304"/>
      <c r="G883" s="2304"/>
      <c r="H883" s="2304"/>
      <c r="I883" s="2304"/>
      <c r="J883" s="2304"/>
      <c r="K883" s="2304"/>
      <c r="L883" s="2304"/>
      <c r="M883" s="2304"/>
      <c r="N883" s="2304"/>
      <c r="O883" s="2304"/>
      <c r="P883" s="2304"/>
      <c r="Q883" s="2304"/>
      <c r="R883" s="2304"/>
      <c r="S883" s="2304"/>
      <c r="T883" s="2304"/>
      <c r="U883" s="2304"/>
      <c r="V883" s="2304"/>
      <c r="W883" s="2304"/>
      <c r="X883" s="2304"/>
      <c r="Y883" s="2304"/>
      <c r="Z883" s="2304"/>
      <c r="AA883" s="2304"/>
      <c r="AB883" s="2305"/>
      <c r="AC883" s="2095">
        <f>IF(ISERROR((ROUNDDOWN(AC881/AC882,0))),0,(ROUNDDOWN(AC881/AC882,0)))</f>
        <v>11499</v>
      </c>
      <c r="AD883" s="2095"/>
      <c r="AE883" s="2095"/>
      <c r="AF883" s="2095"/>
      <c r="AG883" s="2095"/>
      <c r="AH883" s="2095"/>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10"/>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38" t="s">
        <v>819</v>
      </c>
      <c r="AC884" s="2254">
        <f>'Sources and Uses Budget'!B75</f>
        <v>1431651</v>
      </c>
      <c r="AD884" s="2255"/>
      <c r="AE884" s="2255"/>
      <c r="AF884" s="2255"/>
      <c r="AG884" s="2255"/>
      <c r="AH884" s="2255"/>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10"/>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38" t="s">
        <v>1351</v>
      </c>
      <c r="AC885" s="1991"/>
      <c r="AD885" s="2094"/>
      <c r="AE885" s="2094"/>
      <c r="AF885" s="2094"/>
      <c r="AG885" s="2094"/>
      <c r="AH885" s="2094"/>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10"/>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38" t="s">
        <v>543</v>
      </c>
      <c r="AC886" s="1990">
        <v>63408</v>
      </c>
      <c r="AD886" s="1990"/>
      <c r="AE886" s="1990"/>
      <c r="AF886" s="1990"/>
      <c r="AG886" s="1990"/>
      <c r="AH886" s="1991"/>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10"/>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38" t="s">
        <v>84</v>
      </c>
      <c r="AC887" s="1990">
        <v>70000</v>
      </c>
      <c r="AD887" s="1990"/>
      <c r="AE887" s="1990"/>
      <c r="AF887" s="1990"/>
      <c r="AG887" s="1990"/>
      <c r="AH887" s="199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10"/>
      <c r="CS887" s="61"/>
      <c r="CT887" s="61"/>
      <c r="CU887" s="61"/>
      <c r="CV887" s="61"/>
      <c r="CW887" s="61"/>
      <c r="CX887" s="61"/>
      <c r="CY887" s="61"/>
      <c r="CZ887" s="61"/>
      <c r="DA887" s="61"/>
      <c r="DB887" s="61"/>
      <c r="DC887" s="61"/>
      <c r="DD887" s="61"/>
      <c r="DE887" s="61"/>
      <c r="DF887" s="61"/>
    </row>
    <row r="888" spans="1:110" s="717"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61" t="s">
        <v>2092</v>
      </c>
      <c r="AC888" s="2222">
        <v>15000</v>
      </c>
      <c r="AD888" s="2223"/>
      <c r="AE888" s="2223"/>
      <c r="AF888" s="2223"/>
      <c r="AG888" s="2223"/>
      <c r="AH888" s="2224"/>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10"/>
      <c r="CS888" s="61"/>
      <c r="CT888" s="61"/>
      <c r="CU888" s="61"/>
      <c r="CV888" s="61"/>
      <c r="CW888" s="61"/>
      <c r="CX888" s="61"/>
      <c r="CY888" s="61"/>
      <c r="CZ888" s="61"/>
      <c r="DA888" s="61"/>
      <c r="DB888" s="61"/>
      <c r="DC888" s="61"/>
      <c r="DD888" s="61"/>
      <c r="DE888" s="61"/>
      <c r="DF888" s="61"/>
    </row>
    <row r="889" spans="1:110" ht="12.75" customHeight="1">
      <c r="A889" s="717"/>
      <c r="B889" s="717"/>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38" t="s">
        <v>85</v>
      </c>
      <c r="AC889" s="1990">
        <v>10314</v>
      </c>
      <c r="AD889" s="1990"/>
      <c r="AE889" s="1990"/>
      <c r="AF889" s="1990"/>
      <c r="AG889" s="1990"/>
      <c r="AH889" s="1991"/>
      <c r="AI889" s="717"/>
      <c r="AJ889" s="717"/>
      <c r="AK889" s="717"/>
      <c r="AL889" s="717"/>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10"/>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38" t="s">
        <v>1960</v>
      </c>
      <c r="AC890" s="1990"/>
      <c r="AD890" s="1990"/>
      <c r="AE890" s="1990"/>
      <c r="AF890" s="1990"/>
      <c r="AG890" s="1990"/>
      <c r="AH890" s="199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10"/>
      <c r="CS890" s="61"/>
      <c r="CT890" s="61"/>
      <c r="CU890" s="61"/>
      <c r="CV890" s="61"/>
      <c r="CW890" s="61"/>
      <c r="CX890" s="61"/>
      <c r="CY890" s="61"/>
      <c r="CZ890" s="61"/>
      <c r="DA890" s="61"/>
      <c r="DB890" s="61"/>
      <c r="DC890" s="61"/>
      <c r="DD890" s="61"/>
      <c r="DE890" s="61"/>
      <c r="DF890" s="61"/>
    </row>
    <row r="891" spans="1:110" s="717" customFormat="1" ht="12.75" customHeight="1">
      <c r="A891" s="12"/>
      <c r="B891" s="12"/>
      <c r="C891" s="2088" t="s">
        <v>1034</v>
      </c>
      <c r="D891" s="2089"/>
      <c r="E891" s="2089"/>
      <c r="F891" s="2089"/>
      <c r="G891" s="2089"/>
      <c r="H891" s="2089"/>
      <c r="I891" s="2089"/>
      <c r="J891" s="2089"/>
      <c r="K891" s="2089"/>
      <c r="L891" s="2089"/>
      <c r="M891" s="2089"/>
      <c r="N891" s="2089"/>
      <c r="O891" s="2089"/>
      <c r="P891" s="2089"/>
      <c r="Q891" s="2089"/>
      <c r="R891" s="2089"/>
      <c r="S891" s="2089"/>
      <c r="T891" s="2089"/>
      <c r="U891" s="2089"/>
      <c r="V891" s="2089"/>
      <c r="W891" s="2089"/>
      <c r="X891" s="2089"/>
      <c r="Y891" s="2089"/>
      <c r="Z891" s="2089"/>
      <c r="AA891" s="2089"/>
      <c r="AB891" s="2090"/>
      <c r="AC891" s="2094"/>
      <c r="AD891" s="2094"/>
      <c r="AE891" s="2094"/>
      <c r="AF891" s="2094"/>
      <c r="AG891" s="2094"/>
      <c r="AH891" s="2094"/>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10"/>
      <c r="CS891" s="61"/>
      <c r="CT891" s="61"/>
      <c r="CU891" s="61"/>
      <c r="CV891" s="61"/>
      <c r="CW891" s="61"/>
      <c r="CX891" s="61"/>
      <c r="CY891" s="61"/>
      <c r="CZ891" s="61"/>
      <c r="DA891" s="61"/>
      <c r="DB891" s="61"/>
      <c r="DC891" s="61"/>
      <c r="DD891" s="61"/>
      <c r="DE891" s="61"/>
      <c r="DF891" s="61"/>
    </row>
    <row r="892" spans="1:110" ht="12.75" customHeight="1">
      <c r="C892" s="2088" t="s">
        <v>1034</v>
      </c>
      <c r="D892" s="2089"/>
      <c r="E892" s="2089"/>
      <c r="F892" s="2089"/>
      <c r="G892" s="2089"/>
      <c r="H892" s="2089"/>
      <c r="I892" s="2089"/>
      <c r="J892" s="2089"/>
      <c r="K892" s="2089"/>
      <c r="L892" s="2089"/>
      <c r="M892" s="2089"/>
      <c r="N892" s="2089"/>
      <c r="O892" s="2089"/>
      <c r="P892" s="2089"/>
      <c r="Q892" s="2089"/>
      <c r="R892" s="2089"/>
      <c r="S892" s="2089"/>
      <c r="T892" s="2089"/>
      <c r="U892" s="2089"/>
      <c r="V892" s="2089"/>
      <c r="W892" s="2089"/>
      <c r="X892" s="2089"/>
      <c r="Y892" s="2089"/>
      <c r="Z892" s="2089"/>
      <c r="AA892" s="2089"/>
      <c r="AB892" s="2090"/>
      <c r="AC892" s="2094"/>
      <c r="AD892" s="2094"/>
      <c r="AE892" s="2094"/>
      <c r="AF892" s="2094"/>
      <c r="AG892" s="2094"/>
      <c r="AH892" s="2094"/>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10"/>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4"/>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10"/>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10"/>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6"/>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10"/>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1989"/>
      <c r="AA896" s="1990"/>
      <c r="AB896" s="1990"/>
      <c r="AC896" s="1990"/>
      <c r="AD896" s="1990"/>
      <c r="AE896" s="1991"/>
      <c r="AF896" s="916"/>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10"/>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1989"/>
      <c r="AA897" s="1990"/>
      <c r="AB897" s="1990"/>
      <c r="AC897" s="1990"/>
      <c r="AD897" s="1990"/>
      <c r="AE897" s="199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10"/>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1989"/>
      <c r="AA898" s="1990"/>
      <c r="AB898" s="1990"/>
      <c r="AC898" s="1990"/>
      <c r="AD898" s="1990"/>
      <c r="AE898" s="199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10"/>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096">
        <f>Z896-(Z897+Z898)</f>
        <v>0</v>
      </c>
      <c r="AA899" s="2097"/>
      <c r="AB899" s="2097"/>
      <c r="AC899" s="2097"/>
      <c r="AD899" s="2097"/>
      <c r="AE899" s="2098"/>
      <c r="AZ899" s="61"/>
      <c r="BA899" s="25"/>
      <c r="BB899" s="127"/>
      <c r="BC899" s="127"/>
      <c r="BD899" s="1282"/>
      <c r="BE899" s="1282"/>
      <c r="BF899" s="1282"/>
      <c r="BG899" s="1510"/>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10"/>
      <c r="CS899" s="61"/>
      <c r="CT899" s="61"/>
      <c r="CU899" s="61"/>
      <c r="CV899" s="61"/>
      <c r="CW899" s="61"/>
      <c r="CX899" s="61"/>
      <c r="CY899" s="61"/>
      <c r="CZ899" s="61"/>
      <c r="DA899" s="61"/>
      <c r="DB899" s="61"/>
      <c r="DC899" s="61"/>
      <c r="DD899" s="61"/>
      <c r="DE899" s="61"/>
      <c r="DF899" s="61"/>
    </row>
    <row r="900" spans="1:110" ht="12.75" customHeight="1">
      <c r="A900" s="39"/>
      <c r="C900" s="910"/>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2"/>
      <c r="BE900" s="1282"/>
      <c r="BF900" s="1282"/>
      <c r="BG900" s="1510"/>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10"/>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11"/>
      <c r="BD901" s="2272"/>
      <c r="BE901" s="2272"/>
      <c r="BF901" s="1282"/>
      <c r="BG901" s="1510"/>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10"/>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11"/>
      <c r="BD902" s="2274"/>
      <c r="BE902" s="2274"/>
      <c r="BF902" s="1282"/>
      <c r="BG902" s="1510"/>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10"/>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11"/>
      <c r="BD903" s="2273"/>
      <c r="BE903" s="2273"/>
      <c r="BF903" s="1282"/>
      <c r="BG903" s="1510"/>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10"/>
      <c r="CS903" s="61"/>
      <c r="CT903" s="61"/>
      <c r="CU903" s="61"/>
      <c r="CV903" s="61"/>
      <c r="CW903" s="61"/>
      <c r="CX903" s="61"/>
      <c r="CY903" s="61"/>
      <c r="CZ903" s="61"/>
      <c r="DA903" s="61"/>
      <c r="DB903" s="61"/>
      <c r="DC903" s="61"/>
      <c r="DD903" s="61"/>
      <c r="DE903" s="61"/>
      <c r="DF903" s="61"/>
    </row>
    <row r="904" spans="1:110" ht="12.75" customHeight="1">
      <c r="A904" s="39"/>
      <c r="C904" s="530" t="s">
        <v>1117</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11"/>
      <c r="BD904" s="2273"/>
      <c r="BE904" s="2273"/>
      <c r="BF904" s="1282"/>
      <c r="BG904" s="1510"/>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10"/>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11"/>
      <c r="BD905" s="2273"/>
      <c r="BE905" s="2273"/>
      <c r="BF905" s="1282"/>
      <c r="BG905" s="1510"/>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10"/>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11"/>
      <c r="BD906" s="2272"/>
      <c r="BE906" s="2273"/>
      <c r="BF906" s="1282"/>
      <c r="BG906" s="1510"/>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10"/>
      <c r="CS906" s="61"/>
      <c r="CT906" s="61"/>
      <c r="CU906" s="61"/>
      <c r="CV906" s="61"/>
      <c r="CW906" s="61"/>
      <c r="CX906" s="61"/>
      <c r="CY906" s="61"/>
      <c r="CZ906" s="61"/>
      <c r="DA906" s="61"/>
      <c r="DB906" s="61"/>
      <c r="DC906" s="61"/>
      <c r="DD906" s="61"/>
      <c r="DE906" s="61"/>
      <c r="DF906" s="61"/>
    </row>
    <row r="907" spans="1:110" ht="12.75" customHeight="1">
      <c r="A907" s="2041" t="s">
        <v>101</v>
      </c>
      <c r="B907" s="2041"/>
      <c r="C907" s="2041"/>
      <c r="D907" s="2041"/>
      <c r="E907" s="2041"/>
      <c r="F907" s="2041"/>
      <c r="G907" s="2041"/>
      <c r="H907" s="2041"/>
      <c r="I907" s="2041"/>
      <c r="J907" s="2041"/>
      <c r="K907" s="2041"/>
      <c r="L907" s="2041"/>
      <c r="M907" s="2041"/>
      <c r="N907" s="2041"/>
      <c r="O907" s="2041"/>
      <c r="P907" s="2041"/>
      <c r="Q907" s="2041"/>
      <c r="R907" s="2041"/>
      <c r="S907" s="2041"/>
      <c r="T907" s="2041"/>
      <c r="U907" s="2041"/>
      <c r="V907" s="2041"/>
      <c r="W907" s="2041"/>
      <c r="X907" s="2041"/>
      <c r="Y907" s="2041"/>
      <c r="Z907" s="2041"/>
      <c r="AA907" s="2041"/>
      <c r="AB907" s="2041"/>
      <c r="AC907" s="2041"/>
      <c r="AD907" s="2041"/>
      <c r="AE907" s="2041"/>
      <c r="AF907" s="2041"/>
      <c r="AG907" s="2041"/>
      <c r="AH907" s="2041"/>
      <c r="AI907" s="2041"/>
      <c r="AJ907" s="2041"/>
      <c r="AK907" s="2041"/>
      <c r="AL907" s="2041"/>
      <c r="AM907" s="144"/>
      <c r="AN907" s="144"/>
      <c r="AO907" s="144"/>
      <c r="AP907" s="144"/>
      <c r="AQ907" s="144"/>
      <c r="AR907" s="144"/>
      <c r="AS907" s="144"/>
      <c r="AT907" s="144"/>
      <c r="AU907" s="144"/>
      <c r="AV907" s="144"/>
      <c r="AW907" s="144"/>
      <c r="AX907" s="144"/>
      <c r="AY907" s="144"/>
      <c r="AZ907" s="61"/>
      <c r="BA907" s="25"/>
      <c r="BB907" s="127"/>
      <c r="BC907" s="1511"/>
      <c r="BD907" s="2271"/>
      <c r="BE907" s="2271"/>
      <c r="BF907" s="2271"/>
      <c r="BG907" s="1510"/>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10"/>
      <c r="CS907" s="61"/>
      <c r="CT907" s="61"/>
      <c r="CU907" s="61"/>
      <c r="CV907" s="61"/>
      <c r="CW907" s="61"/>
      <c r="CX907" s="61"/>
      <c r="CY907" s="61"/>
      <c r="CZ907" s="61"/>
      <c r="DA907" s="61"/>
      <c r="DB907" s="61"/>
      <c r="DC907" s="61"/>
      <c r="DD907" s="61"/>
      <c r="DE907" s="61"/>
      <c r="DF907" s="61"/>
    </row>
    <row r="908" spans="1:110" ht="12.75" customHeight="1" thickBot="1">
      <c r="A908" s="2042"/>
      <c r="B908" s="2042"/>
      <c r="C908" s="2042"/>
      <c r="D908" s="2042"/>
      <c r="E908" s="2042"/>
      <c r="F908" s="2042"/>
      <c r="G908" s="2042"/>
      <c r="H908" s="2042"/>
      <c r="I908" s="2042"/>
      <c r="J908" s="2042"/>
      <c r="K908" s="2042"/>
      <c r="L908" s="2042"/>
      <c r="M908" s="2042"/>
      <c r="N908" s="2042"/>
      <c r="O908" s="2042"/>
      <c r="P908" s="2042"/>
      <c r="Q908" s="2042"/>
      <c r="R908" s="2042"/>
      <c r="S908" s="2042"/>
      <c r="T908" s="2042"/>
      <c r="U908" s="2042"/>
      <c r="V908" s="2042"/>
      <c r="W908" s="2042"/>
      <c r="X908" s="2042"/>
      <c r="Y908" s="2042"/>
      <c r="Z908" s="2042"/>
      <c r="AA908" s="2042"/>
      <c r="AB908" s="2042"/>
      <c r="AC908" s="2042"/>
      <c r="AD908" s="2042"/>
      <c r="AE908" s="2042"/>
      <c r="AF908" s="2042"/>
      <c r="AG908" s="2042"/>
      <c r="AH908" s="2042"/>
      <c r="AI908" s="2042"/>
      <c r="AJ908" s="2042"/>
      <c r="AK908" s="2042"/>
      <c r="AL908" s="2042"/>
      <c r="AM908" s="144"/>
      <c r="AN908" s="144"/>
      <c r="AO908" s="144"/>
      <c r="AP908" s="144"/>
      <c r="AQ908" s="144"/>
      <c r="AR908" s="144"/>
      <c r="AS908" s="144"/>
      <c r="AT908" s="144"/>
      <c r="AU908" s="144"/>
      <c r="AV908" s="144"/>
      <c r="AW908" s="144"/>
      <c r="AX908" s="144"/>
      <c r="AY908" s="144"/>
      <c r="AZ908" s="61"/>
      <c r="BA908" s="25"/>
      <c r="BB908" s="127"/>
      <c r="BC908" s="1511"/>
      <c r="BD908" s="2265"/>
      <c r="BE908" s="2265"/>
      <c r="BF908" s="2265"/>
      <c r="BG908" s="1510"/>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10"/>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11"/>
      <c r="BD909" s="2273"/>
      <c r="BE909" s="2273"/>
      <c r="BF909" s="1282"/>
      <c r="BG909" s="1510"/>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10"/>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11"/>
      <c r="BD910" s="2272"/>
      <c r="BE910" s="2273"/>
      <c r="BF910" s="1282"/>
      <c r="BG910" s="1510"/>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10"/>
      <c r="CS910" s="61"/>
      <c r="CT910" s="61"/>
      <c r="CU910" s="61"/>
      <c r="CV910" s="61"/>
      <c r="CW910" s="61"/>
      <c r="CX910" s="61"/>
      <c r="CY910" s="61"/>
      <c r="CZ910" s="61"/>
      <c r="DA910" s="61"/>
      <c r="DB910" s="61"/>
      <c r="DC910" s="61"/>
      <c r="DD910" s="61"/>
      <c r="DE910" s="61"/>
      <c r="DF910" s="61"/>
    </row>
    <row r="911" spans="1:110" ht="12.75" customHeight="1">
      <c r="AZ911" s="61"/>
      <c r="BA911" s="25"/>
      <c r="BB911" s="127"/>
      <c r="BC911" s="1511"/>
      <c r="BD911" s="25"/>
      <c r="BE911" s="25"/>
      <c r="BF911" s="25"/>
      <c r="BG911" s="1512"/>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10"/>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37" t="s">
        <v>850</v>
      </c>
      <c r="G912" s="2338"/>
      <c r="H912" s="2338"/>
      <c r="I912" s="2338"/>
      <c r="J912" s="2338"/>
      <c r="K912" s="2338"/>
      <c r="L912" s="2338"/>
      <c r="M912" s="2338"/>
      <c r="N912" s="2338"/>
      <c r="O912" s="2338"/>
      <c r="P912" s="2338"/>
      <c r="Q912" s="2338"/>
      <c r="R912" s="2338"/>
      <c r="S912" s="2338"/>
      <c r="T912" s="2339"/>
      <c r="U912" s="2215" t="s">
        <v>32</v>
      </c>
      <c r="V912" s="2125"/>
      <c r="W912" s="2125"/>
      <c r="X912" s="2125"/>
      <c r="Y912" s="2125"/>
      <c r="Z912" s="2125"/>
      <c r="AA912" s="73"/>
      <c r="AB912" s="161"/>
      <c r="AC912" s="161"/>
      <c r="AD912" s="161"/>
      <c r="AE912" s="161"/>
      <c r="AF912" s="162"/>
      <c r="AZ912" s="61"/>
      <c r="BA912" s="1510"/>
      <c r="BB912" s="127"/>
      <c r="BC912" s="127"/>
      <c r="BD912" s="2272"/>
      <c r="BE912" s="2273"/>
      <c r="BF912" s="1513"/>
      <c r="BG912" s="1510"/>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10"/>
      <c r="CS912" s="61"/>
      <c r="CT912" s="61"/>
      <c r="CU912" s="61"/>
      <c r="CV912" s="61"/>
      <c r="CW912" s="61"/>
      <c r="CX912" s="61"/>
      <c r="CY912" s="61"/>
      <c r="CZ912" s="61"/>
      <c r="DA912" s="61"/>
      <c r="DB912" s="61"/>
      <c r="DC912" s="61"/>
      <c r="DD912" s="61"/>
      <c r="DE912" s="61"/>
      <c r="DF912" s="61"/>
    </row>
    <row r="913" spans="2:110" ht="12.75" customHeight="1">
      <c r="B913" s="50"/>
      <c r="F913" s="2216" t="s">
        <v>879</v>
      </c>
      <c r="G913" s="2217"/>
      <c r="H913" s="2217"/>
      <c r="I913" s="2217"/>
      <c r="J913" s="2217"/>
      <c r="K913" s="2217"/>
      <c r="L913" s="2217"/>
      <c r="M913" s="2217"/>
      <c r="N913" s="2217"/>
      <c r="O913" s="2217"/>
      <c r="P913" s="2217"/>
      <c r="Q913" s="2217"/>
      <c r="R913" s="2217"/>
      <c r="S913" s="2217"/>
      <c r="T913" s="2218"/>
      <c r="U913" s="2216"/>
      <c r="V913" s="2217"/>
      <c r="W913" s="2217"/>
      <c r="X913" s="2217"/>
      <c r="Y913" s="2217"/>
      <c r="Z913" s="2217"/>
      <c r="AA913" s="74"/>
      <c r="AB913" s="57"/>
      <c r="AC913" s="57"/>
      <c r="AD913" s="57"/>
      <c r="AE913" s="57"/>
      <c r="AF913" s="163"/>
      <c r="AZ913" s="61"/>
      <c r="BA913" s="1510"/>
      <c r="BB913" s="1510"/>
      <c r="BC913" s="1510"/>
      <c r="BD913" s="1510"/>
      <c r="BE913" s="1510"/>
      <c r="BF913" s="1510"/>
      <c r="BG913" s="1510"/>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10"/>
      <c r="CS913" s="61"/>
      <c r="CT913" s="61"/>
      <c r="CU913" s="61"/>
      <c r="CV913" s="61"/>
      <c r="CW913" s="61"/>
      <c r="CX913" s="61"/>
      <c r="CY913" s="61"/>
      <c r="CZ913" s="61"/>
      <c r="DA913" s="61"/>
      <c r="DB913" s="61"/>
      <c r="DC913" s="61"/>
      <c r="DD913" s="61"/>
      <c r="DE913" s="61"/>
      <c r="DF913" s="61"/>
    </row>
    <row r="914" spans="2:110" ht="12.75" customHeight="1">
      <c r="B914" s="50"/>
      <c r="F914" s="2219"/>
      <c r="G914" s="2220"/>
      <c r="H914" s="2220"/>
      <c r="I914" s="2220"/>
      <c r="J914" s="2220"/>
      <c r="K914" s="2220"/>
      <c r="L914" s="2220"/>
      <c r="M914" s="2220"/>
      <c r="N914" s="2220"/>
      <c r="O914" s="2220"/>
      <c r="P914" s="2220"/>
      <c r="Q914" s="2220"/>
      <c r="R914" s="2220"/>
      <c r="S914" s="2220"/>
      <c r="T914" s="2221"/>
      <c r="U914" s="2219"/>
      <c r="V914" s="2220"/>
      <c r="W914" s="2220"/>
      <c r="X914" s="2220"/>
      <c r="Y914" s="2220"/>
      <c r="Z914" s="2220"/>
      <c r="AA914" s="164"/>
      <c r="AB914" s="2294" t="s">
        <v>410</v>
      </c>
      <c r="AC914" s="2294"/>
      <c r="AD914" s="2294"/>
      <c r="AE914" s="2294"/>
      <c r="AF914" s="165"/>
      <c r="AZ914" s="61"/>
      <c r="BA914" s="1510"/>
      <c r="BB914" s="1510"/>
      <c r="BC914" s="1510"/>
      <c r="BD914" s="1510"/>
      <c r="BE914" s="1510"/>
      <c r="BF914" s="1510"/>
      <c r="BG914" s="1510"/>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10"/>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281" t="s">
        <v>578</v>
      </c>
      <c r="V915" s="2017"/>
      <c r="W915" s="2017"/>
      <c r="X915" s="2017"/>
      <c r="Y915" s="2017"/>
      <c r="Z915" s="2106"/>
      <c r="AA915" s="2276">
        <f>AM564</f>
        <v>41631580</v>
      </c>
      <c r="AB915" s="2000"/>
      <c r="AC915" s="2000"/>
      <c r="AD915" s="2000"/>
      <c r="AE915" s="2000"/>
      <c r="AF915" s="2277"/>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10"/>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281" t="s">
        <v>578</v>
      </c>
      <c r="V916" s="2017"/>
      <c r="W916" s="2017"/>
      <c r="X916" s="2017"/>
      <c r="Y916" s="2017"/>
      <c r="Z916" s="2106"/>
      <c r="AA916" s="2276">
        <f>AM565</f>
        <v>1923145</v>
      </c>
      <c r="AB916" s="2000"/>
      <c r="AC916" s="2000"/>
      <c r="AD916" s="2000"/>
      <c r="AE916" s="2000"/>
      <c r="AF916" s="2277"/>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10"/>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281" t="s">
        <v>626</v>
      </c>
      <c r="V917" s="2017"/>
      <c r="W917" s="2017"/>
      <c r="X917" s="2017"/>
      <c r="Y917" s="2017"/>
      <c r="Z917" s="2106"/>
      <c r="AA917" s="2276"/>
      <c r="AB917" s="2000"/>
      <c r="AC917" s="2000"/>
      <c r="AD917" s="2000"/>
      <c r="AE917" s="2000"/>
      <c r="AF917" s="2277"/>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10"/>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281" t="s">
        <v>626</v>
      </c>
      <c r="V918" s="2017"/>
      <c r="W918" s="2017"/>
      <c r="X918" s="2017"/>
      <c r="Y918" s="2017"/>
      <c r="Z918" s="2106"/>
      <c r="AA918" s="2276"/>
      <c r="AB918" s="2000"/>
      <c r="AC918" s="2000"/>
      <c r="AD918" s="2000"/>
      <c r="AE918" s="2000"/>
      <c r="AF918" s="2277"/>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10"/>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281" t="s">
        <v>626</v>
      </c>
      <c r="V919" s="2017"/>
      <c r="W919" s="2017"/>
      <c r="X919" s="2017"/>
      <c r="Y919" s="2017"/>
      <c r="Z919" s="2106"/>
      <c r="AA919" s="2276"/>
      <c r="AB919" s="2000"/>
      <c r="AC919" s="2000"/>
      <c r="AD919" s="2000"/>
      <c r="AE919" s="2000"/>
      <c r="AF919" s="2277"/>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10"/>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281" t="s">
        <v>626</v>
      </c>
      <c r="V920" s="2017"/>
      <c r="W920" s="2017"/>
      <c r="X920" s="2017"/>
      <c r="Y920" s="2017"/>
      <c r="Z920" s="2106"/>
      <c r="AA920" s="2276"/>
      <c r="AB920" s="2000"/>
      <c r="AC920" s="2000"/>
      <c r="AD920" s="2000"/>
      <c r="AE920" s="2000"/>
      <c r="AF920" s="2277"/>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10"/>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281" t="s">
        <v>626</v>
      </c>
      <c r="V921" s="2017"/>
      <c r="W921" s="2017"/>
      <c r="X921" s="2017"/>
      <c r="Y921" s="2017"/>
      <c r="Z921" s="2106"/>
      <c r="AA921" s="2276"/>
      <c r="AB921" s="2000"/>
      <c r="AC921" s="2000"/>
      <c r="AD921" s="2000"/>
      <c r="AE921" s="2000"/>
      <c r="AF921" s="2277"/>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10"/>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281" t="s">
        <v>626</v>
      </c>
      <c r="V922" s="2017"/>
      <c r="W922" s="2017"/>
      <c r="X922" s="2017"/>
      <c r="Y922" s="2017"/>
      <c r="Z922" s="2106"/>
      <c r="AA922" s="2276"/>
      <c r="AB922" s="2000"/>
      <c r="AC922" s="2000"/>
      <c r="AD922" s="2000"/>
      <c r="AE922" s="2000"/>
      <c r="AF922" s="2277"/>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10"/>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281" t="s">
        <v>626</v>
      </c>
      <c r="V923" s="2017"/>
      <c r="W923" s="2017"/>
      <c r="X923" s="2017"/>
      <c r="Y923" s="2017"/>
      <c r="Z923" s="2106"/>
      <c r="AA923" s="2276"/>
      <c r="AB923" s="2000"/>
      <c r="AC923" s="2000"/>
      <c r="AD923" s="2000"/>
      <c r="AE923" s="2000"/>
      <c r="AF923" s="2277"/>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10"/>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281" t="s">
        <v>626</v>
      </c>
      <c r="V924" s="2017"/>
      <c r="W924" s="2017"/>
      <c r="X924" s="2017"/>
      <c r="Y924" s="2017"/>
      <c r="Z924" s="2106"/>
      <c r="AA924" s="2276"/>
      <c r="AB924" s="2000"/>
      <c r="AC924" s="2000"/>
      <c r="AD924" s="2000"/>
      <c r="AE924" s="2000"/>
      <c r="AF924" s="2277"/>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10"/>
      <c r="CS924" s="61"/>
      <c r="CT924" s="61"/>
      <c r="CU924" s="61"/>
      <c r="CV924" s="61"/>
      <c r="CW924" s="61"/>
      <c r="CX924" s="61"/>
      <c r="CY924" s="61"/>
      <c r="CZ924" s="61"/>
      <c r="DA924" s="61"/>
      <c r="DB924" s="61"/>
      <c r="DC924" s="61"/>
      <c r="DD924" s="61"/>
      <c r="DE924" s="61"/>
      <c r="DF924" s="61"/>
    </row>
    <row r="925" spans="2:110" ht="12.75" customHeight="1">
      <c r="F925" s="185" t="s">
        <v>1504</v>
      </c>
      <c r="G925" s="77"/>
      <c r="H925" s="77"/>
      <c r="I925" s="77"/>
      <c r="J925" s="77"/>
      <c r="K925" s="77"/>
      <c r="L925" s="77"/>
      <c r="M925" s="77"/>
      <c r="N925" s="77"/>
      <c r="O925" s="77"/>
      <c r="P925" s="77"/>
      <c r="Q925" s="77"/>
      <c r="R925" s="77"/>
      <c r="S925" s="77"/>
      <c r="T925" s="78"/>
      <c r="U925" s="2281" t="s">
        <v>626</v>
      </c>
      <c r="V925" s="2017"/>
      <c r="W925" s="2017"/>
      <c r="X925" s="2017"/>
      <c r="Y925" s="2017"/>
      <c r="Z925" s="2106"/>
      <c r="AA925" s="2276"/>
      <c r="AB925" s="2000"/>
      <c r="AC925" s="2000"/>
      <c r="AD925" s="2000"/>
      <c r="AE925" s="2000"/>
      <c r="AF925" s="2277"/>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10"/>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281" t="s">
        <v>626</v>
      </c>
      <c r="V926" s="2017"/>
      <c r="W926" s="2017"/>
      <c r="X926" s="2017"/>
      <c r="Y926" s="2017"/>
      <c r="Z926" s="2106"/>
      <c r="AA926" s="2276"/>
      <c r="AB926" s="2000"/>
      <c r="AC926" s="2000"/>
      <c r="AD926" s="2000"/>
      <c r="AE926" s="2000"/>
      <c r="AF926" s="2277"/>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10"/>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281" t="s">
        <v>626</v>
      </c>
      <c r="V927" s="2017"/>
      <c r="W927" s="2017"/>
      <c r="X927" s="2017"/>
      <c r="Y927" s="2017"/>
      <c r="Z927" s="2106"/>
      <c r="AA927" s="2276"/>
      <c r="AB927" s="2000"/>
      <c r="AC927" s="2000"/>
      <c r="AD927" s="2000"/>
      <c r="AE927" s="2000"/>
      <c r="AF927" s="2277"/>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10"/>
      <c r="CS927" s="61"/>
      <c r="CT927" s="61"/>
      <c r="CU927" s="61"/>
      <c r="CV927" s="61"/>
      <c r="CW927" s="61"/>
      <c r="CX927" s="61"/>
      <c r="CY927" s="61"/>
      <c r="CZ927" s="61"/>
      <c r="DA927" s="61"/>
      <c r="DB927" s="61"/>
      <c r="DC927" s="61"/>
      <c r="DD927" s="61"/>
      <c r="DE927" s="61"/>
      <c r="DF927" s="61"/>
    </row>
    <row r="928" spans="2:110" ht="12.75" customHeight="1">
      <c r="F928" s="883" t="s">
        <v>1487</v>
      </c>
      <c r="G928" s="148"/>
      <c r="H928" s="148"/>
      <c r="I928" s="148"/>
      <c r="J928" s="148"/>
      <c r="K928" s="148"/>
      <c r="L928" s="148"/>
      <c r="M928" s="148"/>
      <c r="N928" s="148"/>
      <c r="O928" s="148"/>
      <c r="P928" s="148"/>
      <c r="Q928" s="148"/>
      <c r="R928" s="148"/>
      <c r="S928" s="148"/>
      <c r="T928" s="336"/>
      <c r="U928" s="2281" t="s">
        <v>626</v>
      </c>
      <c r="V928" s="2017"/>
      <c r="W928" s="2017"/>
      <c r="X928" s="2017"/>
      <c r="Y928" s="2017"/>
      <c r="Z928" s="2106"/>
      <c r="AA928" s="2276"/>
      <c r="AB928" s="2000"/>
      <c r="AC928" s="2000"/>
      <c r="AD928" s="2000"/>
      <c r="AE928" s="2000"/>
      <c r="AF928" s="2277"/>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10"/>
      <c r="CS928" s="61"/>
      <c r="CT928" s="61"/>
      <c r="CU928" s="61"/>
      <c r="CV928" s="61"/>
      <c r="CW928" s="61"/>
      <c r="CX928" s="61"/>
      <c r="CY928" s="61"/>
      <c r="CZ928" s="61"/>
      <c r="DA928" s="61"/>
      <c r="DB928" s="61"/>
      <c r="DC928" s="61"/>
      <c r="DD928" s="61"/>
      <c r="DE928" s="61"/>
      <c r="DF928" s="61"/>
    </row>
    <row r="929" spans="1:110" ht="12.75" customHeight="1">
      <c r="F929" s="883" t="s">
        <v>1488</v>
      </c>
      <c r="G929" s="77"/>
      <c r="H929" s="77"/>
      <c r="I929" s="77"/>
      <c r="J929" s="77"/>
      <c r="K929" s="77"/>
      <c r="L929" s="77"/>
      <c r="M929" s="77"/>
      <c r="N929" s="77"/>
      <c r="O929" s="77"/>
      <c r="P929" s="148"/>
      <c r="Q929" s="148"/>
      <c r="R929" s="148"/>
      <c r="S929" s="148"/>
      <c r="T929" s="336"/>
      <c r="U929" s="2281" t="s">
        <v>626</v>
      </c>
      <c r="V929" s="2017"/>
      <c r="W929" s="2017"/>
      <c r="X929" s="2017"/>
      <c r="Y929" s="2017"/>
      <c r="Z929" s="2106"/>
      <c r="AA929" s="2276"/>
      <c r="AB929" s="2000"/>
      <c r="AC929" s="2000"/>
      <c r="AD929" s="2000"/>
      <c r="AE929" s="2000"/>
      <c r="AF929" s="2277"/>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10"/>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281" t="s">
        <v>706</v>
      </c>
      <c r="Q930" s="2017"/>
      <c r="R930" s="2017"/>
      <c r="S930" s="2017"/>
      <c r="T930" s="2106"/>
      <c r="U930" s="2281" t="s">
        <v>626</v>
      </c>
      <c r="V930" s="2017"/>
      <c r="W930" s="2017"/>
      <c r="X930" s="2017"/>
      <c r="Y930" s="2017"/>
      <c r="Z930" s="2106"/>
      <c r="AA930" s="2276"/>
      <c r="AB930" s="2000"/>
      <c r="AC930" s="2000"/>
      <c r="AD930" s="2000"/>
      <c r="AE930" s="2000"/>
      <c r="AF930" s="2277"/>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10"/>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465" t="s">
        <v>343</v>
      </c>
      <c r="J931" s="2466"/>
      <c r="K931" s="2466"/>
      <c r="L931" s="2466"/>
      <c r="M931" s="2466"/>
      <c r="N931" s="2466"/>
      <c r="O931" s="2466"/>
      <c r="P931" s="2466"/>
      <c r="Q931" s="2466"/>
      <c r="R931" s="2466"/>
      <c r="S931" s="2466"/>
      <c r="T931" s="2467"/>
      <c r="U931" s="2281" t="s">
        <v>626</v>
      </c>
      <c r="V931" s="2017"/>
      <c r="W931" s="2017"/>
      <c r="X931" s="2017"/>
      <c r="Y931" s="2017"/>
      <c r="Z931" s="2106"/>
      <c r="AA931" s="2276"/>
      <c r="AB931" s="2000"/>
      <c r="AC931" s="2000"/>
      <c r="AD931" s="2000"/>
      <c r="AE931" s="2000"/>
      <c r="AF931" s="2277"/>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10"/>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465" t="s">
        <v>2621</v>
      </c>
      <c r="J932" s="2260"/>
      <c r="K932" s="2260"/>
      <c r="L932" s="2260"/>
      <c r="M932" s="2260"/>
      <c r="N932" s="2260"/>
      <c r="O932" s="2260"/>
      <c r="P932" s="2260"/>
      <c r="Q932" s="2260"/>
      <c r="R932" s="2260"/>
      <c r="S932" s="2260"/>
      <c r="T932" s="2261"/>
      <c r="U932" s="2281" t="s">
        <v>578</v>
      </c>
      <c r="V932" s="2017"/>
      <c r="W932" s="2017"/>
      <c r="X932" s="2017"/>
      <c r="Y932" s="2017"/>
      <c r="Z932" s="2106"/>
      <c r="AA932" s="2276">
        <f>AM566</f>
        <v>27650000</v>
      </c>
      <c r="AB932" s="2000"/>
      <c r="AC932" s="2000"/>
      <c r="AD932" s="2000"/>
      <c r="AE932" s="2000"/>
      <c r="AF932" s="2277"/>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10"/>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59" t="s">
        <v>343</v>
      </c>
      <c r="J933" s="2260"/>
      <c r="K933" s="2260"/>
      <c r="L933" s="2260"/>
      <c r="M933" s="2260"/>
      <c r="N933" s="2260"/>
      <c r="O933" s="2260"/>
      <c r="P933" s="2260"/>
      <c r="Q933" s="2260"/>
      <c r="R933" s="2260"/>
      <c r="S933" s="2260"/>
      <c r="T933" s="2261"/>
      <c r="U933" s="2281" t="s">
        <v>626</v>
      </c>
      <c r="V933" s="2017"/>
      <c r="W933" s="2017"/>
      <c r="X933" s="2017"/>
      <c r="Y933" s="2017"/>
      <c r="Z933" s="2106"/>
      <c r="AA933" s="2276"/>
      <c r="AB933" s="2000"/>
      <c r="AC933" s="2000"/>
      <c r="AD933" s="2000"/>
      <c r="AE933" s="2000"/>
      <c r="AF933" s="2277"/>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10"/>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59" t="s">
        <v>343</v>
      </c>
      <c r="J934" s="2260"/>
      <c r="K934" s="2260"/>
      <c r="L934" s="2260"/>
      <c r="M934" s="2260"/>
      <c r="N934" s="2260"/>
      <c r="O934" s="2260"/>
      <c r="P934" s="2260"/>
      <c r="Q934" s="2260"/>
      <c r="R934" s="2260"/>
      <c r="S934" s="2260"/>
      <c r="T934" s="2261"/>
      <c r="U934" s="2281" t="s">
        <v>626</v>
      </c>
      <c r="V934" s="2017"/>
      <c r="W934" s="2017"/>
      <c r="X934" s="2017"/>
      <c r="Y934" s="2017"/>
      <c r="Z934" s="2106"/>
      <c r="AA934" s="2276"/>
      <c r="AB934" s="2000"/>
      <c r="AC934" s="2000"/>
      <c r="AD934" s="2000"/>
      <c r="AE934" s="2000"/>
      <c r="AF934" s="2277"/>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10"/>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10"/>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10"/>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86"/>
      <c r="AN937" s="1486"/>
      <c r="AO937" s="1486"/>
      <c r="AP937" s="1486"/>
      <c r="AQ937" s="1486"/>
      <c r="AR937" s="1486"/>
      <c r="AS937" s="1486"/>
      <c r="AT937" s="1486"/>
      <c r="AU937" s="1486"/>
      <c r="AV937" s="1486"/>
      <c r="AW937" s="1486"/>
      <c r="AX937" s="1486"/>
      <c r="AY937" s="1486"/>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10"/>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10"/>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291">
        <v>44306</v>
      </c>
      <c r="N939" s="2292"/>
      <c r="O939" s="2292"/>
      <c r="P939" s="2292"/>
      <c r="Q939" s="2292"/>
      <c r="R939" s="2292"/>
      <c r="S939" s="2293"/>
      <c r="U939" s="103" t="s">
        <v>11</v>
      </c>
      <c r="V939" s="77"/>
      <c r="W939" s="77"/>
      <c r="X939" s="77"/>
      <c r="Y939" s="77"/>
      <c r="Z939" s="77"/>
      <c r="AA939" s="77"/>
      <c r="AB939" s="77"/>
      <c r="AC939" s="77"/>
      <c r="AD939" s="78"/>
      <c r="AE939" s="2291"/>
      <c r="AF939" s="2292"/>
      <c r="AG939" s="2292"/>
      <c r="AH939" s="2292"/>
      <c r="AI939" s="2292"/>
      <c r="AJ939" s="2292"/>
      <c r="AK939" s="2293"/>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10"/>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278" t="s">
        <v>2661</v>
      </c>
      <c r="N940" s="2279"/>
      <c r="O940" s="2279"/>
      <c r="P940" s="2279"/>
      <c r="Q940" s="2279"/>
      <c r="R940" s="2279"/>
      <c r="S940" s="2280"/>
      <c r="U940" s="103" t="s">
        <v>12</v>
      </c>
      <c r="V940" s="77"/>
      <c r="W940" s="77"/>
      <c r="X940" s="77"/>
      <c r="Y940" s="77"/>
      <c r="Z940" s="77"/>
      <c r="AA940" s="77"/>
      <c r="AB940" s="77"/>
      <c r="AC940" s="77"/>
      <c r="AD940" s="78"/>
      <c r="AE940" s="2278"/>
      <c r="AF940" s="2279"/>
      <c r="AG940" s="2279"/>
      <c r="AH940" s="2279"/>
      <c r="AI940" s="2279"/>
      <c r="AJ940" s="2279"/>
      <c r="AK940" s="2280"/>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10"/>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282" t="s">
        <v>2662</v>
      </c>
      <c r="K941" s="2283"/>
      <c r="L941" s="2283"/>
      <c r="M941" s="2283"/>
      <c r="N941" s="2283"/>
      <c r="O941" s="2283"/>
      <c r="P941" s="2283"/>
      <c r="Q941" s="2283"/>
      <c r="R941" s="2283"/>
      <c r="S941" s="2284"/>
      <c r="U941" s="103" t="s">
        <v>944</v>
      </c>
      <c r="V941" s="77"/>
      <c r="W941" s="77"/>
      <c r="AB941" s="2282" t="s">
        <v>316</v>
      </c>
      <c r="AC941" s="2283"/>
      <c r="AD941" s="2283"/>
      <c r="AE941" s="2283"/>
      <c r="AF941" s="2283"/>
      <c r="AG941" s="2283"/>
      <c r="AH941" s="2283"/>
      <c r="AI941" s="2283"/>
      <c r="AJ941" s="2283"/>
      <c r="AK941" s="2284"/>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10"/>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55">
        <v>0.93</v>
      </c>
      <c r="N942" s="2314"/>
      <c r="O942" s="2314"/>
      <c r="P942" s="2314"/>
      <c r="Q942" s="2314"/>
      <c r="R942" s="2314"/>
      <c r="S942" s="2315"/>
      <c r="U942" s="103" t="s">
        <v>13</v>
      </c>
      <c r="V942" s="77"/>
      <c r="W942" s="77"/>
      <c r="X942" s="77"/>
      <c r="Y942" s="77"/>
      <c r="Z942" s="77"/>
      <c r="AA942" s="77"/>
      <c r="AB942" s="77"/>
      <c r="AC942" s="77"/>
      <c r="AD942" s="78"/>
      <c r="AE942" s="2313"/>
      <c r="AF942" s="2314"/>
      <c r="AG942" s="2314"/>
      <c r="AH942" s="2314"/>
      <c r="AI942" s="2314"/>
      <c r="AJ942" s="2314"/>
      <c r="AK942" s="2315"/>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10"/>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46">
        <f>SUM('Subsidy Contract Calculation'!B4:B28)</f>
        <v>128</v>
      </c>
      <c r="N943" s="2247"/>
      <c r="O943" s="2247"/>
      <c r="P943" s="2247"/>
      <c r="Q943" s="2247"/>
      <c r="R943" s="2247"/>
      <c r="S943" s="2248"/>
      <c r="U943" s="103" t="s">
        <v>14</v>
      </c>
      <c r="V943" s="77"/>
      <c r="W943" s="77"/>
      <c r="X943" s="77"/>
      <c r="Y943" s="77"/>
      <c r="Z943" s="77"/>
      <c r="AA943" s="77"/>
      <c r="AB943" s="77"/>
      <c r="AC943" s="77"/>
      <c r="AD943" s="78"/>
      <c r="AE943" s="2246"/>
      <c r="AF943" s="2247"/>
      <c r="AG943" s="2247"/>
      <c r="AH943" s="2247"/>
      <c r="AI943" s="2247"/>
      <c r="AJ943" s="2247"/>
      <c r="AK943" s="2248"/>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10"/>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76">
        <f>'Subsidy Contract Calculation'!I30</f>
        <v>1635084</v>
      </c>
      <c r="N944" s="2000"/>
      <c r="O944" s="2000"/>
      <c r="P944" s="2000"/>
      <c r="Q944" s="2000"/>
      <c r="R944" s="2000"/>
      <c r="S944" s="2277"/>
      <c r="U944" s="103" t="s">
        <v>15</v>
      </c>
      <c r="V944" s="77"/>
      <c r="W944" s="77"/>
      <c r="X944" s="77"/>
      <c r="Y944" s="77"/>
      <c r="Z944" s="77"/>
      <c r="AA944" s="77"/>
      <c r="AB944" s="77"/>
      <c r="AC944" s="77"/>
      <c r="AD944" s="78"/>
      <c r="AE944" s="2276"/>
      <c r="AF944" s="2000"/>
      <c r="AG944" s="2000"/>
      <c r="AH944" s="2000"/>
      <c r="AI944" s="2000"/>
      <c r="AJ944" s="2000"/>
      <c r="AK944" s="2277"/>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10"/>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76">
        <f>M944*M946</f>
        <v>49052520</v>
      </c>
      <c r="N945" s="2000"/>
      <c r="O945" s="2000"/>
      <c r="P945" s="2000"/>
      <c r="Q945" s="2000"/>
      <c r="R945" s="2000"/>
      <c r="S945" s="2277"/>
      <c r="U945" s="103" t="s">
        <v>16</v>
      </c>
      <c r="V945" s="77"/>
      <c r="W945" s="77"/>
      <c r="X945" s="77"/>
      <c r="Y945" s="77"/>
      <c r="Z945" s="77"/>
      <c r="AA945" s="77"/>
      <c r="AB945" s="77"/>
      <c r="AC945" s="77"/>
      <c r="AD945" s="78"/>
      <c r="AE945" s="2276"/>
      <c r="AF945" s="2000"/>
      <c r="AG945" s="2000"/>
      <c r="AH945" s="2000"/>
      <c r="AI945" s="2000"/>
      <c r="AJ945" s="2000"/>
      <c r="AK945" s="2277"/>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10"/>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310">
        <v>30</v>
      </c>
      <c r="N946" s="2311"/>
      <c r="O946" s="2311"/>
      <c r="P946" s="2311"/>
      <c r="Q946" s="2311"/>
      <c r="R946" s="2311"/>
      <c r="S946" s="2312"/>
      <c r="U946" s="103" t="s">
        <v>605</v>
      </c>
      <c r="V946" s="77"/>
      <c r="W946" s="77"/>
      <c r="X946" s="77"/>
      <c r="Y946" s="77"/>
      <c r="Z946" s="77"/>
      <c r="AA946" s="77"/>
      <c r="AB946" s="77"/>
      <c r="AC946" s="77"/>
      <c r="AD946" s="78"/>
      <c r="AE946" s="2310"/>
      <c r="AF946" s="2311"/>
      <c r="AG946" s="2311"/>
      <c r="AH946" s="2311"/>
      <c r="AI946" s="2311"/>
      <c r="AJ946" s="2311"/>
      <c r="AK946" s="2312"/>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10"/>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10"/>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86"/>
      <c r="AN948" s="1486"/>
      <c r="AO948" s="1486"/>
      <c r="AP948" s="1486"/>
      <c r="AQ948" s="1486"/>
      <c r="AR948" s="1486"/>
      <c r="AS948" s="1486"/>
      <c r="AT948" s="1486"/>
      <c r="AU948" s="1486"/>
      <c r="AV948" s="1486"/>
      <c r="AW948" s="1486"/>
      <c r="AX948" s="1486"/>
      <c r="AY948" s="1486"/>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10"/>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86"/>
      <c r="AN949" s="1486"/>
      <c r="AO949" s="1486"/>
      <c r="AP949" s="1486"/>
      <c r="AQ949" s="1486"/>
      <c r="AR949" s="1486"/>
      <c r="AS949" s="1486"/>
      <c r="AT949" s="1486"/>
      <c r="AU949" s="1486"/>
      <c r="AV949" s="1486"/>
      <c r="AW949" s="1486"/>
      <c r="AX949" s="1486"/>
      <c r="AY949" s="1486"/>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10"/>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86"/>
      <c r="AN950" s="1486"/>
      <c r="AO950" s="1486"/>
      <c r="AP950" s="1486"/>
      <c r="AQ950" s="1486"/>
      <c r="AR950" s="1486"/>
      <c r="AS950" s="1486"/>
      <c r="AT950" s="1486"/>
      <c r="AU950" s="1486"/>
      <c r="AV950" s="1486"/>
      <c r="AW950" s="1486"/>
      <c r="AX950" s="1486"/>
      <c r="AY950" s="1486"/>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10"/>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285"/>
      <c r="N951" s="2286"/>
      <c r="O951" s="2286"/>
      <c r="P951" s="2286"/>
      <c r="Q951" s="2286"/>
      <c r="R951" s="2286"/>
      <c r="S951" s="2287"/>
      <c r="T951" s="103" t="s">
        <v>848</v>
      </c>
      <c r="U951" s="77"/>
      <c r="V951" s="77"/>
      <c r="W951" s="77"/>
      <c r="X951" s="77"/>
      <c r="Y951" s="77"/>
      <c r="Z951" s="78"/>
      <c r="AA951" s="2285"/>
      <c r="AB951" s="2286"/>
      <c r="AC951" s="2286"/>
      <c r="AD951" s="2286"/>
      <c r="AE951" s="2286"/>
      <c r="AF951" s="2286"/>
      <c r="AG951" s="2287"/>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10"/>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285"/>
      <c r="N952" s="2286"/>
      <c r="O952" s="2286"/>
      <c r="P952" s="2286"/>
      <c r="Q952" s="2286"/>
      <c r="R952" s="2286"/>
      <c r="S952" s="2287"/>
      <c r="T952" s="103" t="s">
        <v>847</v>
      </c>
      <c r="U952" s="77"/>
      <c r="V952" s="77"/>
      <c r="W952" s="77"/>
      <c r="X952" s="77"/>
      <c r="Y952" s="77"/>
      <c r="Z952" s="78"/>
      <c r="AA952" s="2285"/>
      <c r="AB952" s="2286"/>
      <c r="AC952" s="2286"/>
      <c r="AD952" s="2286"/>
      <c r="AE952" s="2286"/>
      <c r="AF952" s="2286"/>
      <c r="AG952" s="2287"/>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10"/>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295" t="s">
        <v>626</v>
      </c>
      <c r="N953" s="2296"/>
      <c r="O953" s="2296"/>
      <c r="P953" s="2296"/>
      <c r="Q953" s="2296"/>
      <c r="R953" s="2296"/>
      <c r="S953" s="2297"/>
      <c r="T953" s="76" t="s">
        <v>346</v>
      </c>
      <c r="U953" s="77"/>
      <c r="V953" s="77"/>
      <c r="W953" s="77"/>
      <c r="X953" s="77"/>
      <c r="Y953" s="77"/>
      <c r="Z953" s="78"/>
      <c r="AA953" s="2285"/>
      <c r="AB953" s="2286"/>
      <c r="AC953" s="2286"/>
      <c r="AD953" s="2286"/>
      <c r="AE953" s="2286"/>
      <c r="AF953" s="2286"/>
      <c r="AG953" s="2287"/>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10"/>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285"/>
      <c r="N954" s="2286"/>
      <c r="O954" s="2286"/>
      <c r="P954" s="2286"/>
      <c r="Q954" s="2286"/>
      <c r="R954" s="2286"/>
      <c r="S954" s="2287"/>
      <c r="T954" s="76" t="s">
        <v>347</v>
      </c>
      <c r="U954" s="77"/>
      <c r="V954" s="77"/>
      <c r="W954" s="77"/>
      <c r="X954" s="77"/>
      <c r="Y954" s="77"/>
      <c r="Z954" s="78"/>
      <c r="AA954" s="2285"/>
      <c r="AB954" s="2286"/>
      <c r="AC954" s="2286"/>
      <c r="AD954" s="2286"/>
      <c r="AE954" s="2286"/>
      <c r="AF954" s="2286"/>
      <c r="AG954" s="2287"/>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10"/>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285" t="s">
        <v>578</v>
      </c>
      <c r="N955" s="2286"/>
      <c r="O955" s="2286"/>
      <c r="P955" s="2286"/>
      <c r="Q955" s="2286"/>
      <c r="R955" s="2286"/>
      <c r="S955" s="2287"/>
      <c r="T955" s="76" t="s">
        <v>394</v>
      </c>
      <c r="U955" s="77"/>
      <c r="V955" s="77"/>
      <c r="W955" s="77"/>
      <c r="X955" s="77"/>
      <c r="Y955" s="77"/>
      <c r="Z955" s="78"/>
      <c r="AA955" s="2285"/>
      <c r="AB955" s="2286"/>
      <c r="AC955" s="2286"/>
      <c r="AD955" s="2286"/>
      <c r="AE955" s="2286"/>
      <c r="AF955" s="2286"/>
      <c r="AG955" s="2287"/>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10"/>
      <c r="CS955" s="61"/>
      <c r="CT955" s="61"/>
      <c r="CU955" s="61"/>
      <c r="CV955" s="61"/>
      <c r="CW955" s="61"/>
      <c r="CX955" s="61"/>
      <c r="CY955" s="61"/>
      <c r="CZ955" s="61"/>
      <c r="DA955" s="61"/>
      <c r="DB955" s="61"/>
      <c r="DC955" s="61"/>
      <c r="DD955" s="61"/>
      <c r="DE955" s="61"/>
      <c r="DF955" s="61"/>
    </row>
    <row r="956" spans="1:110" ht="12.75" customHeight="1">
      <c r="F956" s="391" t="s">
        <v>944</v>
      </c>
      <c r="G956" s="72"/>
      <c r="H956" s="72"/>
      <c r="I956" s="72"/>
      <c r="J956" s="72"/>
      <c r="K956" s="72"/>
      <c r="L956" s="94"/>
      <c r="M956" s="2298" t="s">
        <v>2663</v>
      </c>
      <c r="N956" s="2299"/>
      <c r="O956" s="2299"/>
      <c r="P956" s="2299"/>
      <c r="Q956" s="2299"/>
      <c r="R956" s="2299"/>
      <c r="S956" s="2300"/>
      <c r="T956" s="2288"/>
      <c r="U956" s="2289"/>
      <c r="V956" s="2289"/>
      <c r="W956" s="2289"/>
      <c r="X956" s="2289"/>
      <c r="Y956" s="2289"/>
      <c r="Z956" s="2290"/>
      <c r="AA956" s="2285"/>
      <c r="AB956" s="2286"/>
      <c r="AC956" s="2286"/>
      <c r="AD956" s="2286"/>
      <c r="AE956" s="2286"/>
      <c r="AF956" s="2286"/>
      <c r="AG956" s="2287"/>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10"/>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285"/>
      <c r="N957" s="2286"/>
      <c r="O957" s="2286"/>
      <c r="P957" s="2286"/>
      <c r="Q957" s="2286"/>
      <c r="R957" s="2286"/>
      <c r="S957" s="2287"/>
      <c r="T957" s="2288"/>
      <c r="U957" s="2289"/>
      <c r="V957" s="2289"/>
      <c r="W957" s="2289"/>
      <c r="X957" s="2289"/>
      <c r="Y957" s="2289"/>
      <c r="Z957" s="2290"/>
      <c r="AA957" s="2285"/>
      <c r="AB957" s="2286"/>
      <c r="AC957" s="2286"/>
      <c r="AD957" s="2286"/>
      <c r="AE957" s="2286"/>
      <c r="AF957" s="2286"/>
      <c r="AG957" s="2287"/>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10"/>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070" t="s">
        <v>578</v>
      </c>
      <c r="P958" s="2071"/>
      <c r="Q958" s="139"/>
      <c r="R958" s="139"/>
      <c r="S958" s="140"/>
      <c r="T958" s="71" t="s">
        <v>175</v>
      </c>
      <c r="U958" s="72"/>
      <c r="V958" s="72"/>
      <c r="W958" s="2269" t="s">
        <v>343</v>
      </c>
      <c r="X958" s="2251"/>
      <c r="Y958" s="2251"/>
      <c r="Z958" s="2251"/>
      <c r="AA958" s="2251"/>
      <c r="AB958" s="2251"/>
      <c r="AC958" s="2251"/>
      <c r="AD958" s="2251"/>
      <c r="AE958" s="2251"/>
      <c r="AF958" s="2251"/>
      <c r="AG958" s="2252"/>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10"/>
      <c r="CS958" s="61"/>
      <c r="CT958" s="61"/>
      <c r="CU958" s="61"/>
      <c r="CV958" s="61"/>
      <c r="CW958" s="61"/>
      <c r="CX958" s="61"/>
      <c r="CY958" s="61"/>
      <c r="CZ958" s="61"/>
      <c r="DA958" s="61"/>
      <c r="DB958" s="61"/>
      <c r="DC958" s="61"/>
      <c r="DD958" s="61"/>
      <c r="DE958" s="61"/>
      <c r="DF958" s="61"/>
    </row>
    <row r="959" spans="1:110" ht="12.75" customHeight="1">
      <c r="F959" s="2317" t="s">
        <v>34</v>
      </c>
      <c r="G959" s="2318"/>
      <c r="H959" s="2318"/>
      <c r="I959" s="2318"/>
      <c r="J959" s="2318"/>
      <c r="K959" s="2318"/>
      <c r="L959" s="2318"/>
      <c r="M959" s="2285" t="s">
        <v>2664</v>
      </c>
      <c r="N959" s="2286"/>
      <c r="O959" s="2286"/>
      <c r="P959" s="2286"/>
      <c r="Q959" s="2286"/>
      <c r="R959" s="2286"/>
      <c r="S959" s="2287"/>
      <c r="T959" s="79"/>
      <c r="U959" s="80"/>
      <c r="V959" s="80"/>
      <c r="W959" s="80"/>
      <c r="X959" s="80"/>
      <c r="Y959" s="80"/>
      <c r="Z959" s="188" t="s">
        <v>139</v>
      </c>
      <c r="AA959" s="2462"/>
      <c r="AB959" s="2463"/>
      <c r="AC959" s="2463"/>
      <c r="AD959" s="2463"/>
      <c r="AE959" s="2463"/>
      <c r="AF959" s="2463"/>
      <c r="AG959" s="2464"/>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10"/>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10"/>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10"/>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10"/>
      <c r="CS962" s="61"/>
      <c r="CT962" s="61"/>
      <c r="CU962" s="61"/>
      <c r="CV962" s="61"/>
      <c r="CW962" s="61"/>
      <c r="CX962" s="61"/>
      <c r="CY962" s="61"/>
      <c r="CZ962" s="61"/>
      <c r="DA962" s="61"/>
      <c r="DB962" s="61"/>
      <c r="DC962" s="61"/>
      <c r="DD962" s="61"/>
      <c r="DE962" s="61"/>
      <c r="DF962" s="61"/>
    </row>
    <row r="963" spans="1:110" ht="12.75" customHeight="1">
      <c r="A963" s="2397" t="s">
        <v>581</v>
      </c>
      <c r="B963" s="2397"/>
      <c r="C963" s="2397"/>
      <c r="D963" s="2397"/>
      <c r="E963" s="2397"/>
      <c r="F963" s="2397"/>
      <c r="G963" s="2397"/>
      <c r="H963" s="2397"/>
      <c r="I963" s="2397"/>
      <c r="J963" s="2397"/>
      <c r="K963" s="2397"/>
      <c r="L963" s="2397"/>
      <c r="M963" s="2397"/>
      <c r="N963" s="2397"/>
      <c r="O963" s="2397"/>
      <c r="P963" s="2397"/>
      <c r="Q963" s="2397"/>
      <c r="R963" s="2397"/>
      <c r="S963" s="2397"/>
      <c r="T963" s="2397"/>
      <c r="U963" s="2397"/>
      <c r="V963" s="2397"/>
      <c r="W963" s="2397"/>
      <c r="X963" s="2397"/>
      <c r="Y963" s="2397"/>
      <c r="Z963" s="2397"/>
      <c r="AA963" s="2397"/>
      <c r="AB963" s="2397"/>
      <c r="AC963" s="2397"/>
      <c r="AD963" s="2397"/>
      <c r="AE963" s="2397"/>
      <c r="AF963" s="2397"/>
      <c r="AG963" s="2397"/>
      <c r="AH963" s="2397"/>
      <c r="AI963" s="2397"/>
      <c r="AJ963" s="2397"/>
      <c r="AK963" s="2397"/>
      <c r="AL963" s="2397"/>
      <c r="AM963" s="2397"/>
      <c r="AN963" s="2397"/>
      <c r="AO963" s="2397"/>
      <c r="AP963" s="2397"/>
      <c r="AQ963" s="2397"/>
      <c r="AR963" s="2397"/>
      <c r="AS963" s="2397"/>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10"/>
      <c r="CS963" s="61"/>
      <c r="CT963" s="61"/>
      <c r="CU963" s="61"/>
      <c r="CV963" s="61"/>
      <c r="CW963" s="61"/>
      <c r="CX963" s="61"/>
      <c r="CY963" s="61"/>
      <c r="CZ963" s="61"/>
      <c r="DA963" s="61"/>
      <c r="DB963" s="61"/>
      <c r="DC963" s="61"/>
      <c r="DD963" s="61"/>
      <c r="DE963" s="61"/>
      <c r="DF963" s="61"/>
    </row>
    <row r="964" spans="1:110" s="51" customFormat="1" ht="12.75" customHeight="1">
      <c r="A964" s="2397"/>
      <c r="B964" s="2397"/>
      <c r="C964" s="2397"/>
      <c r="D964" s="2397"/>
      <c r="E964" s="2397"/>
      <c r="F964" s="2397"/>
      <c r="G964" s="2397"/>
      <c r="H964" s="2397"/>
      <c r="I964" s="2397"/>
      <c r="J964" s="2397"/>
      <c r="K964" s="2397"/>
      <c r="L964" s="2397"/>
      <c r="M964" s="2397"/>
      <c r="N964" s="2397"/>
      <c r="O964" s="2397"/>
      <c r="P964" s="2397"/>
      <c r="Q964" s="2397"/>
      <c r="R964" s="2397"/>
      <c r="S964" s="2397"/>
      <c r="T964" s="2397"/>
      <c r="U964" s="2397"/>
      <c r="V964" s="2397"/>
      <c r="W964" s="2397"/>
      <c r="X964" s="2397"/>
      <c r="Y964" s="2397"/>
      <c r="Z964" s="2397"/>
      <c r="AA964" s="2397"/>
      <c r="AB964" s="2397"/>
      <c r="AC964" s="2397"/>
      <c r="AD964" s="2397"/>
      <c r="AE964" s="2397"/>
      <c r="AF964" s="2397"/>
      <c r="AG964" s="2397"/>
      <c r="AH964" s="2397"/>
      <c r="AI964" s="2397"/>
      <c r="AJ964" s="2397"/>
      <c r="AK964" s="2397"/>
      <c r="AL964" s="2397"/>
      <c r="AM964" s="2397"/>
      <c r="AN964" s="2397"/>
      <c r="AO964" s="2397"/>
      <c r="AP964" s="2397"/>
      <c r="AQ964" s="2397"/>
      <c r="AR964" s="2397"/>
      <c r="AS964" s="2397"/>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04"/>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487"/>
      <c r="AN965" s="1487"/>
      <c r="AO965" s="1487"/>
      <c r="AP965" s="1487"/>
      <c r="AQ965" s="1487"/>
      <c r="AR965" s="1487"/>
      <c r="AS965" s="1487"/>
      <c r="AT965" s="1487"/>
      <c r="AU965" s="1487"/>
      <c r="AV965" s="1487"/>
      <c r="AW965" s="1487"/>
      <c r="AX965" s="1487"/>
      <c r="AY965" s="1487"/>
      <c r="AZ965" s="21"/>
      <c r="BB965" s="21"/>
      <c r="BC965" s="21"/>
      <c r="BD965" s="21"/>
      <c r="BE965" s="21"/>
      <c r="BF965" s="21"/>
      <c r="BG965" s="2275"/>
      <c r="BH965" s="2275"/>
      <c r="BI965" s="2275"/>
      <c r="BJ965" s="2275"/>
      <c r="BK965" s="2275"/>
      <c r="BL965" s="2275"/>
      <c r="BM965" s="56"/>
      <c r="BN965" s="56"/>
      <c r="CB965" s="107"/>
      <c r="CC965" s="107"/>
      <c r="CD965" s="107"/>
      <c r="CE965" s="107"/>
      <c r="CF965" s="107"/>
      <c r="CG965" s="107"/>
      <c r="CH965" s="107"/>
      <c r="CI965" s="107"/>
      <c r="CJ965" s="107"/>
      <c r="CK965" s="107"/>
      <c r="CL965" s="107"/>
      <c r="CM965" s="107"/>
      <c r="CN965" s="107"/>
      <c r="CO965" s="107"/>
      <c r="CP965" s="107"/>
      <c r="CQ965" s="107"/>
      <c r="CR965" s="1704"/>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650</v>
      </c>
      <c r="D966" s="25"/>
      <c r="E966" s="25"/>
      <c r="F966" s="25"/>
      <c r="G966" s="3"/>
      <c r="H966" s="25"/>
      <c r="AL966" s="105"/>
      <c r="AM966" s="1487"/>
      <c r="AN966" s="1487"/>
      <c r="AO966" s="1487"/>
      <c r="AP966" s="1487"/>
      <c r="AQ966" s="1487"/>
      <c r="AR966" s="1487"/>
      <c r="AS966" s="1487"/>
      <c r="AT966" s="1487"/>
      <c r="AU966" s="1487"/>
      <c r="AV966" s="1487"/>
      <c r="AW966" s="1487"/>
      <c r="AX966" s="1487"/>
      <c r="AY966" s="1487"/>
      <c r="BB966" s="1514"/>
      <c r="BC966" s="1514"/>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04"/>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487"/>
      <c r="AN967" s="1487"/>
      <c r="AO967" s="1487"/>
      <c r="AP967" s="1487"/>
      <c r="AQ967" s="1487"/>
      <c r="AR967" s="1487"/>
      <c r="AS967" s="1487"/>
      <c r="AT967" s="1487"/>
      <c r="AU967" s="1487"/>
      <c r="AV967" s="1487"/>
      <c r="AW967" s="1487"/>
      <c r="AX967" s="1487"/>
      <c r="AY967" s="1487"/>
      <c r="BB967" s="1514"/>
      <c r="BC967" s="1514"/>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04"/>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530"/>
      <c r="D968" s="2456" t="s">
        <v>673</v>
      </c>
      <c r="E968" s="2457"/>
      <c r="F968" s="2457"/>
      <c r="G968" s="2457"/>
      <c r="H968" s="2457"/>
      <c r="I968" s="2457"/>
      <c r="J968" s="2457"/>
      <c r="K968" s="2457"/>
      <c r="L968" s="2457"/>
      <c r="M968" s="2457"/>
      <c r="N968" s="2457"/>
      <c r="O968" s="2457"/>
      <c r="P968" s="2457"/>
      <c r="Q968" s="2458"/>
      <c r="R968" s="2456" t="s">
        <v>674</v>
      </c>
      <c r="S968" s="2457"/>
      <c r="T968" s="2457"/>
      <c r="U968" s="2457"/>
      <c r="V968" s="2457"/>
      <c r="W968" s="2457"/>
      <c r="X968" s="2457"/>
      <c r="Y968" s="2457"/>
      <c r="Z968" s="2457"/>
      <c r="AA968" s="2458"/>
      <c r="AB968" s="2456" t="s">
        <v>675</v>
      </c>
      <c r="AC968" s="2457"/>
      <c r="AD968" s="2457"/>
      <c r="AE968" s="2457"/>
      <c r="AF968" s="2457"/>
      <c r="AG968" s="2457"/>
      <c r="AH968" s="2457"/>
      <c r="AI968" s="2458"/>
      <c r="AJ968" s="2456" t="s">
        <v>676</v>
      </c>
      <c r="AK968" s="2457"/>
      <c r="AL968" s="2457"/>
      <c r="AM968" s="2457"/>
      <c r="AN968" s="2457"/>
      <c r="AO968" s="2457"/>
      <c r="AP968" s="2457"/>
      <c r="AQ968" s="2458"/>
      <c r="AR968" s="1487"/>
      <c r="AS968" s="1487"/>
      <c r="AT968" s="1487"/>
      <c r="AU968" s="1487"/>
      <c r="AV968" s="1487"/>
      <c r="AW968" s="1487"/>
      <c r="AX968" s="1487"/>
      <c r="AY968" s="1487"/>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04"/>
      <c r="CS968" s="107"/>
      <c r="CT968" s="107"/>
      <c r="CU968" s="107"/>
      <c r="CV968" s="107"/>
      <c r="CW968" s="107"/>
      <c r="CX968" s="107"/>
      <c r="CY968" s="107"/>
      <c r="CZ968" s="107"/>
      <c r="DA968" s="107"/>
      <c r="DB968" s="107"/>
      <c r="DC968" s="107"/>
      <c r="DD968" s="107"/>
      <c r="DE968" s="107"/>
      <c r="DF968" s="107"/>
    </row>
    <row r="969" spans="1:110" s="51" customFormat="1" ht="12.75">
      <c r="B969" s="110"/>
      <c r="C969" s="1531"/>
      <c r="D969" s="2347" t="s">
        <v>668</v>
      </c>
      <c r="E969" s="2348"/>
      <c r="F969" s="2348"/>
      <c r="G969" s="2348"/>
      <c r="H969" s="2348"/>
      <c r="I969" s="2348"/>
      <c r="J969" s="2348"/>
      <c r="K969" s="2348"/>
      <c r="L969" s="2348"/>
      <c r="M969" s="2348"/>
      <c r="N969" s="2348"/>
      <c r="O969" s="2348"/>
      <c r="P969" s="2348"/>
      <c r="Q969" s="2349"/>
      <c r="R969" s="2319">
        <f>IF(ISNA(IF($BN$799="4%",(INDEX($BP$809:$BT$866,MATCH($CB$799,$BO$809:$BO$866,0),MATCH(D969,$BP$808:$BT$808,0))),(INDEX($BW$809:$CA$866,MATCH($CB$799,$BV$809:$BV$866,0),MATCH(D969,$BW$808:$CA$808,0))))),0,IF($BN$799="4%",(INDEX($BP$809:$BT$866,MATCH($CB$799,$BO$809:$BO$866,0),MATCH(D969,$BP$808:$BT$808,0))),(INDEX($BW$809:$CA$866,MATCH($CB$799,$BV$809:$BV$866,0),MATCH(D969,$BW$808:$CA$808,0)))))</f>
        <v>384234</v>
      </c>
      <c r="S969" s="2319"/>
      <c r="T969" s="2319"/>
      <c r="U969" s="2319"/>
      <c r="V969" s="2319"/>
      <c r="W969" s="2319"/>
      <c r="X969" s="2319"/>
      <c r="Y969" s="2319"/>
      <c r="Z969" s="2319"/>
      <c r="AA969" s="2319"/>
      <c r="AB969" s="2459">
        <f>BN663</f>
        <v>12</v>
      </c>
      <c r="AC969" s="2460"/>
      <c r="AD969" s="2460"/>
      <c r="AE969" s="2460"/>
      <c r="AF969" s="2460"/>
      <c r="AG969" s="2460"/>
      <c r="AH969" s="2460"/>
      <c r="AI969" s="2461"/>
      <c r="AJ969" s="2351">
        <f>IF(ISERROR((R969*AB969)),0,(R969*AB969))</f>
        <v>4610808</v>
      </c>
      <c r="AK969" s="2352"/>
      <c r="AL969" s="2352"/>
      <c r="AM969" s="2352"/>
      <c r="AN969" s="2352"/>
      <c r="AO969" s="2352"/>
      <c r="AP969" s="2352"/>
      <c r="AQ969" s="2353"/>
      <c r="AR969" s="1487"/>
      <c r="AS969" s="1487"/>
      <c r="AT969" s="1487"/>
      <c r="AU969" s="1487"/>
      <c r="AV969" s="1487"/>
      <c r="AW969" s="1487"/>
      <c r="AX969" s="1487"/>
      <c r="AY969" s="1487"/>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04"/>
      <c r="CS969" s="107"/>
      <c r="CT969" s="107"/>
      <c r="CU969" s="107"/>
      <c r="CV969" s="107"/>
      <c r="CW969" s="107"/>
      <c r="CX969" s="107"/>
      <c r="CY969" s="107"/>
      <c r="CZ969" s="107"/>
      <c r="DA969" s="107"/>
      <c r="DB969" s="107"/>
      <c r="DC969" s="107"/>
      <c r="DD969" s="107"/>
      <c r="DE969" s="107"/>
      <c r="DF969" s="107"/>
    </row>
    <row r="970" spans="1:110" s="51" customFormat="1" ht="12.75">
      <c r="B970" s="110"/>
      <c r="C970" s="1532"/>
      <c r="D970" s="2347" t="s">
        <v>334</v>
      </c>
      <c r="E970" s="2348"/>
      <c r="F970" s="2348"/>
      <c r="G970" s="2348"/>
      <c r="H970" s="2348"/>
      <c r="I970" s="2348"/>
      <c r="J970" s="2348"/>
      <c r="K970" s="2348"/>
      <c r="L970" s="2348"/>
      <c r="M970" s="2348"/>
      <c r="N970" s="2348"/>
      <c r="O970" s="2348"/>
      <c r="P970" s="2348"/>
      <c r="Q970" s="2349"/>
      <c r="R970" s="2319">
        <f>IF(ISNA(IF($BN$799="4%",(INDEX($BP$809:$BT$866,MATCH($CB$799,$BO$809:$BO$866,0),MATCH(D970,$BP$808:$BT$808,0))),(INDEX($BW$809:$CA$866,MATCH($CB$799,$BV$809:$BV$866,0),MATCH(D970,$BW$808:$CA$808,0))))),0,IF($BN$799="4%",(INDEX($BP$809:$BT$866,MATCH($CB$799,$BO$809:$BO$866,0),MATCH(D970,$BP$808:$BT$808,0))),(INDEX($BW$809:$CA$866,MATCH($CB$799,$BV$809:$BV$866,0),MATCH(D970,$BW$808:$CA$808,0)))))</f>
        <v>443018</v>
      </c>
      <c r="S970" s="2319"/>
      <c r="T970" s="2319"/>
      <c r="U970" s="2319"/>
      <c r="V970" s="2319"/>
      <c r="W970" s="2319"/>
      <c r="X970" s="2319"/>
      <c r="Y970" s="2319"/>
      <c r="Z970" s="2319"/>
      <c r="AA970" s="2319"/>
      <c r="AB970" s="2459">
        <f>BS663</f>
        <v>120</v>
      </c>
      <c r="AC970" s="2460"/>
      <c r="AD970" s="2460"/>
      <c r="AE970" s="2460"/>
      <c r="AF970" s="2460"/>
      <c r="AG970" s="2460"/>
      <c r="AH970" s="2460"/>
      <c r="AI970" s="2461"/>
      <c r="AJ970" s="2351">
        <f>IF(ISERROR((R970*AB970)),0,(R970*AB970))</f>
        <v>53162160</v>
      </c>
      <c r="AK970" s="2352"/>
      <c r="AL970" s="2352"/>
      <c r="AM970" s="2352"/>
      <c r="AN970" s="2352"/>
      <c r="AO970" s="2352"/>
      <c r="AP970" s="2352"/>
      <c r="AQ970" s="2353"/>
      <c r="AR970" s="1487"/>
      <c r="AS970" s="1487"/>
      <c r="AT970" s="1487"/>
      <c r="AU970" s="1487"/>
      <c r="AV970" s="1487"/>
      <c r="AW970" s="1487"/>
      <c r="AX970" s="1487"/>
      <c r="AY970" s="1487"/>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04"/>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532"/>
      <c r="D971" s="2347" t="s">
        <v>168</v>
      </c>
      <c r="E971" s="2348"/>
      <c r="F971" s="2348"/>
      <c r="G971" s="2348"/>
      <c r="H971" s="2348"/>
      <c r="I971" s="2348"/>
      <c r="J971" s="2348"/>
      <c r="K971" s="2348"/>
      <c r="L971" s="2348"/>
      <c r="M971" s="2348"/>
      <c r="N971" s="2348"/>
      <c r="O971" s="2348"/>
      <c r="P971" s="2348"/>
      <c r="Q971" s="2349"/>
      <c r="R971" s="2319">
        <f>IF(ISNA(IF($BN$799="4%",(INDEX($BP$809:$BT$866,MATCH($CB$799,$BO$809:$BO$866,0),MATCH(D971,$BP$808:$BT$808,0))),(INDEX($BW$809:$CA$866,MATCH($CB$799,$BV$809:$BV$866,0),MATCH(D971,$BW$808:$CA$808,0))))),0,IF($BN$799="4%",(INDEX($BP$809:$BT$866,MATCH($CB$799,$BO$809:$BO$866,0),MATCH(D971,$BP$808:$BT$808,0))),(INDEX($BW$809:$CA$866,MATCH($CB$799,$BV$809:$BV$866,0),MATCH(D971,$BW$808:$CA$808,0)))))</f>
        <v>534400</v>
      </c>
      <c r="S971" s="2319"/>
      <c r="T971" s="2319"/>
      <c r="U971" s="2319"/>
      <c r="V971" s="2319"/>
      <c r="W971" s="2319"/>
      <c r="X971" s="2319"/>
      <c r="Y971" s="2319"/>
      <c r="Z971" s="2319"/>
      <c r="AA971" s="2319"/>
      <c r="AB971" s="2459">
        <f>BX663</f>
        <v>8</v>
      </c>
      <c r="AC971" s="2460"/>
      <c r="AD971" s="2460"/>
      <c r="AE971" s="2460"/>
      <c r="AF971" s="2460"/>
      <c r="AG971" s="2460"/>
      <c r="AH971" s="2460"/>
      <c r="AI971" s="2461"/>
      <c r="AJ971" s="2351">
        <f>IF(ISERROR((R971*AB971)),0,(R971*AB971))</f>
        <v>4275200</v>
      </c>
      <c r="AK971" s="2352"/>
      <c r="AL971" s="2352"/>
      <c r="AM971" s="2352"/>
      <c r="AN971" s="2352"/>
      <c r="AO971" s="2352"/>
      <c r="AP971" s="2352"/>
      <c r="AQ971" s="2353"/>
      <c r="AR971" s="1487"/>
      <c r="AS971" s="1487"/>
      <c r="AT971" s="1487"/>
      <c r="AU971" s="1487"/>
      <c r="AV971" s="1487"/>
      <c r="AW971" s="1487"/>
      <c r="AX971" s="1487"/>
      <c r="AY971" s="1487"/>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04"/>
      <c r="CS971" s="107"/>
      <c r="CT971" s="107"/>
      <c r="CU971" s="107"/>
      <c r="CV971" s="107"/>
      <c r="CW971" s="107"/>
      <c r="CX971" s="107"/>
      <c r="CY971" s="107"/>
      <c r="CZ971" s="107"/>
      <c r="DA971" s="107"/>
      <c r="DB971" s="107"/>
      <c r="DC971" s="107"/>
      <c r="DD971" s="107"/>
      <c r="DE971" s="107"/>
      <c r="DF971" s="107"/>
    </row>
    <row r="972" spans="1:110" s="51" customFormat="1" ht="12.75">
      <c r="B972" s="110"/>
      <c r="C972" s="1532"/>
      <c r="D972" s="2347" t="s">
        <v>169</v>
      </c>
      <c r="E972" s="2348"/>
      <c r="F972" s="2348"/>
      <c r="G972" s="2348"/>
      <c r="H972" s="2348"/>
      <c r="I972" s="2348"/>
      <c r="J972" s="2348"/>
      <c r="K972" s="2348"/>
      <c r="L972" s="2348"/>
      <c r="M972" s="2348"/>
      <c r="N972" s="2348"/>
      <c r="O972" s="2348"/>
      <c r="P972" s="2348"/>
      <c r="Q972" s="2349"/>
      <c r="R972" s="2319">
        <f>IF(ISNA(IF($BN$799="4%",(INDEX($BP$809:$BT$866,MATCH($CB$799,$BO$809:$BO$866,0),MATCH(D972,$BP$808:$BT$808,0))),(INDEX($BW$809:$CA$866,MATCH($CB$799,$BV$809:$BV$866,0),MATCH(D972,$BW$808:$CA$808,0))))),0,IF($BN$799="4%",(INDEX($BP$809:$BT$866,MATCH($CB$799,$BO$809:$BO$866,0),MATCH(D972,$BP$808:$BT$808,0))),(INDEX($BW$809:$CA$866,MATCH($CB$799,$BV$809:$BV$866,0),MATCH(D972,$BW$808:$CA$808,0)))))</f>
        <v>684032</v>
      </c>
      <c r="S972" s="2319"/>
      <c r="T972" s="2319"/>
      <c r="U972" s="2319"/>
      <c r="V972" s="2319"/>
      <c r="W972" s="2319"/>
      <c r="X972" s="2319"/>
      <c r="Y972" s="2319"/>
      <c r="Z972" s="2319"/>
      <c r="AA972" s="2319"/>
      <c r="AB972" s="2459">
        <f>CC663</f>
        <v>0</v>
      </c>
      <c r="AC972" s="2460"/>
      <c r="AD972" s="2460"/>
      <c r="AE972" s="2460"/>
      <c r="AF972" s="2460"/>
      <c r="AG972" s="2460"/>
      <c r="AH972" s="2460"/>
      <c r="AI972" s="2461"/>
      <c r="AJ972" s="2351">
        <f>IF(ISERROR((R972*AB972)),0,(R972*AB972))</f>
        <v>0</v>
      </c>
      <c r="AK972" s="2352"/>
      <c r="AL972" s="2352"/>
      <c r="AM972" s="2352"/>
      <c r="AN972" s="2352"/>
      <c r="AO972" s="2352"/>
      <c r="AP972" s="2352"/>
      <c r="AQ972" s="2353"/>
      <c r="AR972" s="1487"/>
      <c r="AS972" s="1487"/>
      <c r="AT972" s="1487"/>
      <c r="AU972" s="1487"/>
      <c r="AV972" s="1487"/>
      <c r="AW972" s="1487"/>
      <c r="AX972" s="1487"/>
      <c r="AY972" s="1487"/>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04"/>
      <c r="CS972" s="107"/>
      <c r="CT972" s="107"/>
      <c r="CU972" s="107"/>
      <c r="CV972" s="107"/>
      <c r="CW972" s="107"/>
      <c r="CX972" s="107"/>
      <c r="CY972" s="107"/>
      <c r="CZ972" s="107"/>
      <c r="DA972" s="107"/>
      <c r="DB972" s="107"/>
      <c r="DC972" s="107"/>
      <c r="DD972" s="107"/>
      <c r="DE972" s="107"/>
      <c r="DF972" s="107"/>
    </row>
    <row r="973" spans="1:110" ht="12.75" customHeight="1">
      <c r="A973" s="51"/>
      <c r="B973" s="79"/>
      <c r="C973" s="1533"/>
      <c r="D973" s="2347" t="s">
        <v>493</v>
      </c>
      <c r="E973" s="2348"/>
      <c r="F973" s="2348"/>
      <c r="G973" s="2348"/>
      <c r="H973" s="2348"/>
      <c r="I973" s="2348"/>
      <c r="J973" s="2348"/>
      <c r="K973" s="2348"/>
      <c r="L973" s="2348"/>
      <c r="M973" s="2348"/>
      <c r="N973" s="2348"/>
      <c r="O973" s="2348"/>
      <c r="P973" s="2348"/>
      <c r="Q973" s="2349"/>
      <c r="R973" s="2319">
        <f>IF(ISNA(IF($BN$799="4%",(INDEX($BP$809:$BT$866,MATCH($CB$799,$BO$809:$BO$866,0),MATCH(D973,$BP$808:$BT$808,0))),(INDEX($BW$809:$CA$866,MATCH($CB$799,$BV$809:$BV$866,0),MATCH(D973,$BW$808:$CA$808,0))))),0,IF($BN$799="4%",(INDEX($BP$809:$BT$866,MATCH($CB$799,$BO$809:$BO$866,0),MATCH(D973,$BP$808:$BT$808,0))),(INDEX($BW$809:$CA$866,MATCH($CB$799,$BV$809:$BV$866,0),MATCH(D973,$BW$808:$CA$808,0)))))</f>
        <v>762054</v>
      </c>
      <c r="S973" s="2319"/>
      <c r="T973" s="2319"/>
      <c r="U973" s="2319"/>
      <c r="V973" s="2319"/>
      <c r="W973" s="2319"/>
      <c r="X973" s="2319"/>
      <c r="Y973" s="2319"/>
      <c r="Z973" s="2319"/>
      <c r="AA973" s="2319"/>
      <c r="AB973" s="2459">
        <f>CM663+CH663</f>
        <v>0</v>
      </c>
      <c r="AC973" s="2460"/>
      <c r="AD973" s="2460"/>
      <c r="AE973" s="2460"/>
      <c r="AF973" s="2460"/>
      <c r="AG973" s="2460"/>
      <c r="AH973" s="2460"/>
      <c r="AI973" s="2461"/>
      <c r="AJ973" s="2351">
        <f>IF(ISERROR((R973*AB973)),0,(R973*AB973))</f>
        <v>0</v>
      </c>
      <c r="AK973" s="2352"/>
      <c r="AL973" s="2352"/>
      <c r="AM973" s="2352"/>
      <c r="AN973" s="2352"/>
      <c r="AO973" s="2352"/>
      <c r="AP973" s="2352"/>
      <c r="AQ973" s="2353"/>
      <c r="AR973" s="1487"/>
      <c r="AS973" s="1487"/>
      <c r="AT973" s="1487"/>
      <c r="AU973" s="1487"/>
      <c r="AV973" s="1487"/>
      <c r="AW973" s="1487"/>
      <c r="AX973" s="1487"/>
      <c r="AY973" s="1487"/>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10"/>
      <c r="CS973" s="61"/>
      <c r="CT973" s="61"/>
      <c r="CU973" s="61"/>
      <c r="CV973" s="61"/>
      <c r="CW973" s="61"/>
      <c r="CX973" s="61"/>
      <c r="CY973" s="61"/>
      <c r="CZ973" s="61"/>
      <c r="DA973" s="61"/>
      <c r="DB973" s="61"/>
      <c r="DC973" s="61"/>
      <c r="DD973" s="61"/>
      <c r="DE973" s="61"/>
      <c r="DF973" s="61"/>
    </row>
    <row r="974" spans="1:110" ht="12.75" customHeight="1">
      <c r="A974" s="51"/>
      <c r="B974" s="2478" t="s">
        <v>849</v>
      </c>
      <c r="C974" s="2479"/>
      <c r="D974" s="2479"/>
      <c r="E974" s="2479"/>
      <c r="F974" s="2479"/>
      <c r="G974" s="2479"/>
      <c r="H974" s="2479"/>
      <c r="I974" s="2479"/>
      <c r="J974" s="2479"/>
      <c r="K974" s="2479"/>
      <c r="L974" s="2479"/>
      <c r="M974" s="2479"/>
      <c r="N974" s="2479"/>
      <c r="O974" s="2479"/>
      <c r="P974" s="2479"/>
      <c r="Q974" s="2479"/>
      <c r="R974" s="2479"/>
      <c r="S974" s="2479"/>
      <c r="T974" s="2479"/>
      <c r="U974" s="2479"/>
      <c r="V974" s="2479"/>
      <c r="W974" s="2479"/>
      <c r="X974" s="2479"/>
      <c r="Y974" s="2479"/>
      <c r="Z974" s="2479"/>
      <c r="AA974" s="2480"/>
      <c r="AB974" s="2459">
        <f>SUM(AB969:AI973)</f>
        <v>140</v>
      </c>
      <c r="AC974" s="2460"/>
      <c r="AD974" s="2460"/>
      <c r="AE974" s="2460"/>
      <c r="AF974" s="2460"/>
      <c r="AG974" s="2460"/>
      <c r="AH974" s="2460"/>
      <c r="AI974" s="2461"/>
      <c r="AJ974" s="2351"/>
      <c r="AK974" s="2352"/>
      <c r="AL974" s="2352"/>
      <c r="AM974" s="2352"/>
      <c r="AN974" s="2352"/>
      <c r="AO974" s="2352"/>
      <c r="AP974" s="2352"/>
      <c r="AQ974" s="2353"/>
      <c r="AR974" s="1487"/>
      <c r="AS974" s="1487"/>
      <c r="AT974" s="1487"/>
      <c r="AU974" s="1487"/>
      <c r="AV974" s="1487"/>
      <c r="AW974" s="1487"/>
      <c r="AX974" s="1487"/>
      <c r="AY974" s="1487"/>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10"/>
      <c r="CS974" s="61"/>
      <c r="CT974" s="61"/>
      <c r="CU974" s="61"/>
      <c r="CV974" s="61"/>
      <c r="CW974" s="61"/>
      <c r="CX974" s="61"/>
      <c r="CY974" s="61"/>
      <c r="CZ974" s="61"/>
      <c r="DA974" s="61"/>
      <c r="DB974" s="61"/>
      <c r="DC974" s="61"/>
      <c r="DD974" s="61"/>
      <c r="DE974" s="61"/>
      <c r="DF974" s="61"/>
    </row>
    <row r="975" spans="1:110" ht="12.6" customHeight="1">
      <c r="A975" s="51"/>
      <c r="B975" s="2511" t="s">
        <v>545</v>
      </c>
      <c r="C975" s="2512"/>
      <c r="D975" s="2512"/>
      <c r="E975" s="2512"/>
      <c r="F975" s="2512"/>
      <c r="G975" s="2512"/>
      <c r="H975" s="2512"/>
      <c r="I975" s="2512"/>
      <c r="J975" s="2512"/>
      <c r="K975" s="2512"/>
      <c r="L975" s="2512"/>
      <c r="M975" s="2512"/>
      <c r="N975" s="2512"/>
      <c r="O975" s="2512"/>
      <c r="P975" s="2512"/>
      <c r="Q975" s="2512"/>
      <c r="R975" s="2512"/>
      <c r="S975" s="2512"/>
      <c r="T975" s="2512"/>
      <c r="U975" s="2512"/>
      <c r="V975" s="2512"/>
      <c r="W975" s="2512"/>
      <c r="X975" s="2512"/>
      <c r="Y975" s="2512"/>
      <c r="Z975" s="2512"/>
      <c r="AA975" s="2512"/>
      <c r="AB975" s="2512"/>
      <c r="AC975" s="2512"/>
      <c r="AD975" s="2512"/>
      <c r="AE975" s="2512"/>
      <c r="AF975" s="2512"/>
      <c r="AG975" s="2512"/>
      <c r="AH975" s="2512"/>
      <c r="AI975" s="2513"/>
      <c r="AJ975" s="2351">
        <f>SUM(AJ969:AQ973)</f>
        <v>62048168</v>
      </c>
      <c r="AK975" s="2352"/>
      <c r="AL975" s="2352"/>
      <c r="AM975" s="2352"/>
      <c r="AN975" s="2352"/>
      <c r="AO975" s="2352"/>
      <c r="AP975" s="2352"/>
      <c r="AQ975" s="2353"/>
      <c r="AR975" s="1487"/>
      <c r="AS975" s="1487"/>
      <c r="AT975" s="1487"/>
      <c r="AU975" s="1487"/>
      <c r="AV975" s="1487"/>
      <c r="AW975" s="1487"/>
      <c r="AX975" s="1487"/>
      <c r="AY975" s="1487"/>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10"/>
      <c r="CS975" s="61"/>
      <c r="CT975" s="61"/>
      <c r="CU975" s="61"/>
      <c r="CV975" s="61"/>
      <c r="CW975" s="61"/>
      <c r="CX975" s="61"/>
      <c r="CY975" s="61"/>
      <c r="CZ975" s="61"/>
      <c r="DA975" s="61"/>
      <c r="DB975" s="61"/>
      <c r="DC975" s="61"/>
      <c r="DD975" s="61"/>
      <c r="DE975" s="61"/>
      <c r="DF975" s="61"/>
    </row>
    <row r="976" spans="1:110" ht="12.75" customHeight="1">
      <c r="A976" s="51"/>
      <c r="B976" s="2449"/>
      <c r="C976" s="2450"/>
      <c r="D976" s="2450"/>
      <c r="E976" s="2450"/>
      <c r="F976" s="2450"/>
      <c r="G976" s="2450"/>
      <c r="H976" s="2450"/>
      <c r="I976" s="2450"/>
      <c r="J976" s="2450"/>
      <c r="K976" s="2450"/>
      <c r="L976" s="2450"/>
      <c r="M976" s="2450"/>
      <c r="N976" s="2450"/>
      <c r="O976" s="2450"/>
      <c r="P976" s="2450"/>
      <c r="Q976" s="2450"/>
      <c r="R976" s="2450"/>
      <c r="S976" s="2450"/>
      <c r="T976" s="2450"/>
      <c r="U976" s="2450"/>
      <c r="V976" s="2450"/>
      <c r="W976" s="2450"/>
      <c r="X976" s="2450"/>
      <c r="Y976" s="2450"/>
      <c r="Z976" s="2450"/>
      <c r="AA976" s="2450"/>
      <c r="AB976" s="2450"/>
      <c r="AC976" s="2450"/>
      <c r="AD976" s="2450"/>
      <c r="AE976" s="2451"/>
      <c r="AF976" s="2514" t="s">
        <v>703</v>
      </c>
      <c r="AG976" s="2515"/>
      <c r="AH976" s="2515"/>
      <c r="AI976" s="2516"/>
      <c r="AJ976" s="2449"/>
      <c r="AK976" s="2450"/>
      <c r="AL976" s="2450"/>
      <c r="AM976" s="2450"/>
      <c r="AN976" s="2450"/>
      <c r="AO976" s="2450"/>
      <c r="AP976" s="2450"/>
      <c r="AQ976" s="2451"/>
      <c r="AR976" s="1487"/>
      <c r="AS976" s="1487"/>
      <c r="AT976" s="1487"/>
      <c r="AU976" s="1487"/>
      <c r="AV976" s="1487"/>
      <c r="AW976" s="1487"/>
      <c r="AX976" s="1487"/>
      <c r="AY976" s="1487"/>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10"/>
      <c r="CS976" s="61"/>
      <c r="CT976" s="61"/>
      <c r="CU976" s="61"/>
      <c r="CV976" s="61"/>
      <c r="CW976" s="61"/>
      <c r="CX976" s="61"/>
      <c r="CY976" s="61"/>
      <c r="CZ976" s="61"/>
      <c r="DA976" s="61"/>
      <c r="DB976" s="61"/>
      <c r="DC976" s="61"/>
      <c r="DD976" s="61"/>
      <c r="DE976" s="61"/>
      <c r="DF976" s="61"/>
    </row>
    <row r="977" spans="1:110" ht="12.75" customHeight="1">
      <c r="A977" s="51"/>
      <c r="B977" s="110"/>
      <c r="C977" s="1529" t="s">
        <v>705</v>
      </c>
      <c r="D977" s="2452" t="s">
        <v>1426</v>
      </c>
      <c r="E977" s="2453"/>
      <c r="F977" s="2453"/>
      <c r="G977" s="2453"/>
      <c r="H977" s="2453"/>
      <c r="I977" s="2453"/>
      <c r="J977" s="2453"/>
      <c r="K977" s="2453"/>
      <c r="L977" s="2453"/>
      <c r="M977" s="2453"/>
      <c r="N977" s="2453"/>
      <c r="O977" s="2453"/>
      <c r="P977" s="2453"/>
      <c r="Q977" s="2453"/>
      <c r="R977" s="2453"/>
      <c r="S977" s="2453"/>
      <c r="T977" s="2453"/>
      <c r="U977" s="2453"/>
      <c r="V977" s="2453"/>
      <c r="W977" s="2453"/>
      <c r="X977" s="2453"/>
      <c r="Y977" s="2453"/>
      <c r="Z977" s="2453"/>
      <c r="AA977" s="2453"/>
      <c r="AB977" s="2453"/>
      <c r="AC977" s="2453"/>
      <c r="AD977" s="2453"/>
      <c r="AE977" s="2454"/>
      <c r="AF977" s="117"/>
      <c r="AG977" s="2517" t="s">
        <v>578</v>
      </c>
      <c r="AH977" s="2518"/>
      <c r="AI977" s="125"/>
      <c r="AJ977" s="2441">
        <f>ROUND(IF(AND(AG977="yes",D979&gt;0),AJ975*0.2,0),0)</f>
        <v>12409634</v>
      </c>
      <c r="AK977" s="2442"/>
      <c r="AL977" s="2442"/>
      <c r="AM977" s="2442"/>
      <c r="AN977" s="2442"/>
      <c r="AO977" s="2442"/>
      <c r="AP977" s="2442"/>
      <c r="AQ977" s="2443"/>
      <c r="AR977" s="1487"/>
      <c r="AS977" s="1487"/>
      <c r="AT977" s="1487"/>
      <c r="AU977" s="1487"/>
      <c r="AV977" s="1487"/>
      <c r="AW977" s="1487"/>
      <c r="AX977" s="1487"/>
      <c r="AY977" s="1487"/>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10"/>
      <c r="CS977" s="61"/>
      <c r="CT977" s="61"/>
      <c r="CU977" s="61"/>
      <c r="CV977" s="61"/>
      <c r="CW977" s="61"/>
      <c r="CX977" s="61"/>
      <c r="CY977" s="61"/>
      <c r="CZ977" s="61"/>
      <c r="DA977" s="61"/>
      <c r="DB977" s="61"/>
      <c r="DC977" s="61"/>
      <c r="DD977" s="61"/>
      <c r="DE977" s="61"/>
      <c r="DF977" s="61"/>
    </row>
    <row r="978" spans="1:110" ht="66" customHeight="1">
      <c r="A978" s="51"/>
      <c r="B978" s="412"/>
      <c r="C978" s="411"/>
      <c r="D978" s="2481" t="s">
        <v>1427</v>
      </c>
      <c r="E978" s="2482"/>
      <c r="F978" s="2482"/>
      <c r="G978" s="2482"/>
      <c r="H978" s="2482"/>
      <c r="I978" s="2482"/>
      <c r="J978" s="2482"/>
      <c r="K978" s="2482"/>
      <c r="L978" s="2482"/>
      <c r="M978" s="2482"/>
      <c r="N978" s="2482"/>
      <c r="O978" s="2482"/>
      <c r="P978" s="2482"/>
      <c r="Q978" s="2482"/>
      <c r="R978" s="2482"/>
      <c r="S978" s="2482"/>
      <c r="T978" s="2482"/>
      <c r="U978" s="2482"/>
      <c r="V978" s="2482"/>
      <c r="W978" s="2482"/>
      <c r="X978" s="2482"/>
      <c r="Y978" s="2482"/>
      <c r="Z978" s="2482"/>
      <c r="AA978" s="2482"/>
      <c r="AB978" s="2482"/>
      <c r="AC978" s="2482"/>
      <c r="AD978" s="2482"/>
      <c r="AE978" s="2483"/>
      <c r="AF978" s="110"/>
      <c r="AG978" s="112"/>
      <c r="AH978" s="112"/>
      <c r="AI978" s="121"/>
      <c r="AJ978" s="2444"/>
      <c r="AK978" s="2105"/>
      <c r="AL978" s="2105"/>
      <c r="AM978" s="2105"/>
      <c r="AN978" s="2105"/>
      <c r="AO978" s="2105"/>
      <c r="AP978" s="2105"/>
      <c r="AQ978" s="2445"/>
      <c r="AR978" s="1487"/>
      <c r="AS978" s="1487"/>
      <c r="AT978" s="1487"/>
      <c r="AU978" s="1487"/>
      <c r="AV978" s="1487"/>
      <c r="AW978" s="1487"/>
      <c r="AX978" s="1487"/>
      <c r="AY978" s="1487"/>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10"/>
      <c r="CS978" s="61"/>
      <c r="CT978" s="61"/>
      <c r="CU978" s="61"/>
      <c r="CV978" s="61"/>
      <c r="CW978" s="61"/>
      <c r="CX978" s="61"/>
      <c r="CY978" s="61"/>
      <c r="CZ978" s="61"/>
      <c r="DA978" s="61"/>
      <c r="DB978" s="61"/>
      <c r="DC978" s="61"/>
      <c r="DD978" s="61"/>
      <c r="DE978" s="61"/>
      <c r="DF978" s="61"/>
    </row>
    <row r="979" spans="1:110" ht="12.6" customHeight="1">
      <c r="A979" s="51"/>
      <c r="B979" s="412"/>
      <c r="C979" s="411"/>
      <c r="D979" s="2484" t="s">
        <v>2635</v>
      </c>
      <c r="E979" s="2485"/>
      <c r="F979" s="2485"/>
      <c r="G979" s="2485"/>
      <c r="H979" s="2485"/>
      <c r="I979" s="2485"/>
      <c r="J979" s="2485"/>
      <c r="K979" s="2485"/>
      <c r="L979" s="2485"/>
      <c r="M979" s="2485"/>
      <c r="N979" s="2485"/>
      <c r="O979" s="2485"/>
      <c r="P979" s="2485"/>
      <c r="Q979" s="2485"/>
      <c r="R979" s="2485"/>
      <c r="S979" s="2485"/>
      <c r="T979" s="2485"/>
      <c r="U979" s="2485"/>
      <c r="V979" s="2485"/>
      <c r="W979" s="2485"/>
      <c r="X979" s="2485"/>
      <c r="Y979" s="2485"/>
      <c r="Z979" s="2485"/>
      <c r="AA979" s="2485"/>
      <c r="AB979" s="2485"/>
      <c r="AC979" s="2485"/>
      <c r="AD979" s="2485"/>
      <c r="AE979" s="2486"/>
      <c r="AF979" s="115"/>
      <c r="AG979" s="11"/>
      <c r="AH979" s="11"/>
      <c r="AI979" s="116"/>
      <c r="AJ979" s="2446"/>
      <c r="AK979" s="2447"/>
      <c r="AL979" s="2447"/>
      <c r="AM979" s="2447"/>
      <c r="AN979" s="2447"/>
      <c r="AO979" s="2447"/>
      <c r="AP979" s="2447"/>
      <c r="AQ979" s="2448"/>
      <c r="AR979" s="1487"/>
      <c r="AS979" s="1487"/>
      <c r="AT979" s="1487"/>
      <c r="AU979" s="1487"/>
      <c r="AV979" s="1487"/>
      <c r="AW979" s="1487"/>
      <c r="AX979" s="1487"/>
      <c r="AY979" s="1487"/>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10"/>
      <c r="CS979" s="61"/>
      <c r="CT979" s="61"/>
      <c r="CU979" s="61"/>
      <c r="CV979" s="61"/>
      <c r="CW979" s="61"/>
      <c r="CX979" s="61"/>
      <c r="CY979" s="61"/>
      <c r="CZ979" s="61"/>
      <c r="DA979" s="61"/>
      <c r="DB979" s="61"/>
      <c r="DC979" s="61"/>
      <c r="DD979" s="61"/>
      <c r="DE979" s="61"/>
      <c r="DF979" s="61"/>
    </row>
    <row r="980" spans="1:110" ht="12.75" customHeight="1">
      <c r="A980" s="51"/>
      <c r="B980" s="410"/>
      <c r="C980" s="499"/>
      <c r="D980" s="2404" t="s">
        <v>1521</v>
      </c>
      <c r="E980" s="2405"/>
      <c r="F980" s="2405"/>
      <c r="G980" s="2405"/>
      <c r="H980" s="2405"/>
      <c r="I980" s="2405"/>
      <c r="J980" s="2405"/>
      <c r="K980" s="2405"/>
      <c r="L980" s="2405"/>
      <c r="M980" s="2405"/>
      <c r="N980" s="2405"/>
      <c r="O980" s="2405"/>
      <c r="P980" s="2405"/>
      <c r="Q980" s="2405"/>
      <c r="R980" s="2405"/>
      <c r="S980" s="2405"/>
      <c r="T980" s="2405"/>
      <c r="U980" s="2405"/>
      <c r="V980" s="2405"/>
      <c r="W980" s="2405"/>
      <c r="X980" s="2405"/>
      <c r="Y980" s="2405"/>
      <c r="Z980" s="2405"/>
      <c r="AA980" s="2405"/>
      <c r="AB980" s="2405"/>
      <c r="AC980" s="2405"/>
      <c r="AD980" s="2405"/>
      <c r="AE980" s="2406"/>
      <c r="AF980" s="117"/>
      <c r="AG980" s="2416" t="s">
        <v>706</v>
      </c>
      <c r="AH980" s="2417"/>
      <c r="AI980" s="125"/>
      <c r="AJ980" s="2441">
        <f>ROUND(IF(AG980="yes",AJ975*0.05,0),0)</f>
        <v>0</v>
      </c>
      <c r="AK980" s="2442"/>
      <c r="AL980" s="2442"/>
      <c r="AM980" s="2442"/>
      <c r="AN980" s="2442"/>
      <c r="AO980" s="2442"/>
      <c r="AP980" s="2442"/>
      <c r="AQ980" s="2443"/>
      <c r="AR980" s="1487"/>
      <c r="AS980" s="1487"/>
      <c r="AT980" s="1487"/>
      <c r="AU980" s="1487"/>
      <c r="AV980" s="1487"/>
      <c r="AW980" s="1487"/>
      <c r="AX980" s="1487"/>
      <c r="AY980" s="1487"/>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10"/>
      <c r="CS980" s="61"/>
      <c r="CT980" s="61"/>
      <c r="CU980" s="61"/>
      <c r="CV980" s="61"/>
      <c r="CW980" s="61"/>
      <c r="CX980" s="61"/>
      <c r="CY980" s="61"/>
      <c r="CZ980" s="61"/>
      <c r="DA980" s="61"/>
      <c r="DB980" s="61"/>
      <c r="DC980" s="61"/>
      <c r="DD980" s="61"/>
      <c r="DE980" s="61"/>
      <c r="DF980" s="61"/>
    </row>
    <row r="981" spans="1:110" ht="12.6" customHeight="1">
      <c r="A981" s="51"/>
      <c r="B981" s="412"/>
      <c r="C981" s="120"/>
      <c r="D981" s="2481" t="s">
        <v>1519</v>
      </c>
      <c r="E981" s="2482"/>
      <c r="F981" s="2482"/>
      <c r="G981" s="2482"/>
      <c r="H981" s="2482"/>
      <c r="I981" s="2482"/>
      <c r="J981" s="2482"/>
      <c r="K981" s="2482"/>
      <c r="L981" s="2482"/>
      <c r="M981" s="2482"/>
      <c r="N981" s="2482"/>
      <c r="O981" s="2482"/>
      <c r="P981" s="2482"/>
      <c r="Q981" s="2482"/>
      <c r="R981" s="2482"/>
      <c r="S981" s="2482"/>
      <c r="T981" s="2482"/>
      <c r="U981" s="2482"/>
      <c r="V981" s="2482"/>
      <c r="W981" s="2482"/>
      <c r="X981" s="2482"/>
      <c r="Y981" s="2482"/>
      <c r="Z981" s="2482"/>
      <c r="AA981" s="2482"/>
      <c r="AB981" s="2482"/>
      <c r="AC981" s="2482"/>
      <c r="AD981" s="2482"/>
      <c r="AE981" s="2483"/>
      <c r="AF981" s="110"/>
      <c r="AG981" s="112"/>
      <c r="AH981" s="112"/>
      <c r="AI981" s="121"/>
      <c r="AJ981" s="2444"/>
      <c r="AK981" s="2105"/>
      <c r="AL981" s="2105"/>
      <c r="AM981" s="2105"/>
      <c r="AN981" s="2105"/>
      <c r="AO981" s="2105"/>
      <c r="AP981" s="2105"/>
      <c r="AQ981" s="2445"/>
      <c r="AR981" s="1487"/>
      <c r="AS981" s="1487"/>
      <c r="AT981" s="1487"/>
      <c r="AU981" s="1487"/>
      <c r="AV981" s="1487"/>
      <c r="AW981" s="1487"/>
      <c r="AX981" s="1487"/>
      <c r="AY981" s="1487"/>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10"/>
      <c r="CS981" s="61"/>
      <c r="CT981" s="61"/>
      <c r="CU981" s="61"/>
      <c r="CV981" s="61"/>
      <c r="CW981" s="61"/>
      <c r="CX981" s="61"/>
      <c r="CY981" s="61"/>
      <c r="CZ981" s="61"/>
      <c r="DA981" s="61"/>
      <c r="DB981" s="61"/>
      <c r="DC981" s="61"/>
      <c r="DD981" s="61"/>
      <c r="DE981" s="61"/>
      <c r="DF981" s="61"/>
    </row>
    <row r="982" spans="1:110" ht="12.75" customHeight="1">
      <c r="A982" s="51"/>
      <c r="B982" s="412"/>
      <c r="C982" s="120"/>
      <c r="D982" s="2481"/>
      <c r="E982" s="2482"/>
      <c r="F982" s="2482"/>
      <c r="G982" s="2482"/>
      <c r="H982" s="2482"/>
      <c r="I982" s="2482"/>
      <c r="J982" s="2482"/>
      <c r="K982" s="2482"/>
      <c r="L982" s="2482"/>
      <c r="M982" s="2482"/>
      <c r="N982" s="2482"/>
      <c r="O982" s="2482"/>
      <c r="P982" s="2482"/>
      <c r="Q982" s="2482"/>
      <c r="R982" s="2482"/>
      <c r="S982" s="2482"/>
      <c r="T982" s="2482"/>
      <c r="U982" s="2482"/>
      <c r="V982" s="2482"/>
      <c r="W982" s="2482"/>
      <c r="X982" s="2482"/>
      <c r="Y982" s="2482"/>
      <c r="Z982" s="2482"/>
      <c r="AA982" s="2482"/>
      <c r="AB982" s="2482"/>
      <c r="AC982" s="2482"/>
      <c r="AD982" s="2482"/>
      <c r="AE982" s="2483"/>
      <c r="AF982" s="110"/>
      <c r="AG982" s="112"/>
      <c r="AH982" s="112"/>
      <c r="AI982" s="121"/>
      <c r="AJ982" s="2444"/>
      <c r="AK982" s="2105"/>
      <c r="AL982" s="2105"/>
      <c r="AM982" s="2105"/>
      <c r="AN982" s="2105"/>
      <c r="AO982" s="2105"/>
      <c r="AP982" s="2105"/>
      <c r="AQ982" s="2445"/>
      <c r="AR982" s="1487"/>
      <c r="AS982" s="1487"/>
      <c r="AT982" s="1487"/>
      <c r="AU982" s="1487"/>
      <c r="AV982" s="1487"/>
      <c r="AW982" s="1487"/>
      <c r="AX982" s="1487"/>
      <c r="AY982" s="1487"/>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10"/>
      <c r="CS982" s="61"/>
      <c r="CT982" s="61"/>
      <c r="CU982" s="61"/>
      <c r="CV982" s="61"/>
      <c r="CW982" s="61"/>
      <c r="CX982" s="61"/>
      <c r="CY982" s="61"/>
      <c r="CZ982" s="61"/>
      <c r="DA982" s="61"/>
      <c r="DB982" s="61"/>
      <c r="DC982" s="61"/>
      <c r="DD982" s="61"/>
      <c r="DE982" s="61"/>
      <c r="DF982" s="61"/>
    </row>
    <row r="983" spans="1:110" s="717" customFormat="1" ht="12.75" customHeight="1">
      <c r="A983" s="51"/>
      <c r="B983" s="412"/>
      <c r="C983" s="120"/>
      <c r="D983" s="2481"/>
      <c r="E983" s="2482"/>
      <c r="F983" s="2482"/>
      <c r="G983" s="2482"/>
      <c r="H983" s="2482"/>
      <c r="I983" s="2482"/>
      <c r="J983" s="2482"/>
      <c r="K983" s="2482"/>
      <c r="L983" s="2482"/>
      <c r="M983" s="2482"/>
      <c r="N983" s="2482"/>
      <c r="O983" s="2482"/>
      <c r="P983" s="2482"/>
      <c r="Q983" s="2482"/>
      <c r="R983" s="2482"/>
      <c r="S983" s="2482"/>
      <c r="T983" s="2482"/>
      <c r="U983" s="2482"/>
      <c r="V983" s="2482"/>
      <c r="W983" s="2482"/>
      <c r="X983" s="2482"/>
      <c r="Y983" s="2482"/>
      <c r="Z983" s="2482"/>
      <c r="AA983" s="2482"/>
      <c r="AB983" s="2482"/>
      <c r="AC983" s="2482"/>
      <c r="AD983" s="2482"/>
      <c r="AE983" s="2483"/>
      <c r="AF983" s="110"/>
      <c r="AG983" s="112"/>
      <c r="AH983" s="112"/>
      <c r="AI983" s="121"/>
      <c r="AJ983" s="2444"/>
      <c r="AK983" s="2105"/>
      <c r="AL983" s="2105"/>
      <c r="AM983" s="2105"/>
      <c r="AN983" s="2105"/>
      <c r="AO983" s="2105"/>
      <c r="AP983" s="2105"/>
      <c r="AQ983" s="2445"/>
      <c r="AR983" s="1487"/>
      <c r="AS983" s="1487"/>
      <c r="AT983" s="1487"/>
      <c r="AU983" s="1487"/>
      <c r="AV983" s="1487"/>
      <c r="AW983" s="1487"/>
      <c r="AX983" s="1487"/>
      <c r="AY983" s="1487"/>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10"/>
      <c r="CS983" s="61"/>
      <c r="CT983" s="61"/>
      <c r="CU983" s="61"/>
      <c r="CV983" s="61"/>
      <c r="CW983" s="61"/>
      <c r="CX983" s="61"/>
      <c r="CY983" s="61"/>
      <c r="CZ983" s="61"/>
      <c r="DA983" s="61"/>
      <c r="DB983" s="61"/>
      <c r="DC983" s="61"/>
      <c r="DD983" s="61"/>
      <c r="DE983" s="61"/>
      <c r="DF983" s="61"/>
    </row>
    <row r="984" spans="1:110" s="717" customFormat="1" ht="12.75" customHeight="1">
      <c r="A984" s="51"/>
      <c r="B984" s="412"/>
      <c r="C984" s="120"/>
      <c r="D984" s="2481"/>
      <c r="E984" s="2482"/>
      <c r="F984" s="2482"/>
      <c r="G984" s="2482"/>
      <c r="H984" s="2482"/>
      <c r="I984" s="2482"/>
      <c r="J984" s="2482"/>
      <c r="K984" s="2482"/>
      <c r="L984" s="2482"/>
      <c r="M984" s="2482"/>
      <c r="N984" s="2482"/>
      <c r="O984" s="2482"/>
      <c r="P984" s="2482"/>
      <c r="Q984" s="2482"/>
      <c r="R984" s="2482"/>
      <c r="S984" s="2482"/>
      <c r="T984" s="2482"/>
      <c r="U984" s="2482"/>
      <c r="V984" s="2482"/>
      <c r="W984" s="2482"/>
      <c r="X984" s="2482"/>
      <c r="Y984" s="2482"/>
      <c r="Z984" s="2482"/>
      <c r="AA984" s="2482"/>
      <c r="AB984" s="2482"/>
      <c r="AC984" s="2482"/>
      <c r="AD984" s="2482"/>
      <c r="AE984" s="2483"/>
      <c r="AF984" s="110"/>
      <c r="AG984" s="112"/>
      <c r="AH984" s="112"/>
      <c r="AI984" s="121"/>
      <c r="AJ984" s="2444"/>
      <c r="AK984" s="2105"/>
      <c r="AL984" s="2105"/>
      <c r="AM984" s="2105"/>
      <c r="AN984" s="2105"/>
      <c r="AO984" s="2105"/>
      <c r="AP984" s="2105"/>
      <c r="AQ984" s="2445"/>
      <c r="AR984" s="1487"/>
      <c r="AS984" s="1487"/>
      <c r="AT984" s="1487"/>
      <c r="AU984" s="1487"/>
      <c r="AV984" s="1487"/>
      <c r="AW984" s="1487"/>
      <c r="AX984" s="1487"/>
      <c r="AY984" s="1487"/>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10"/>
      <c r="CS984" s="61"/>
      <c r="CT984" s="61"/>
      <c r="CU984" s="61"/>
      <c r="CV984" s="61"/>
      <c r="CW984" s="61"/>
      <c r="CX984" s="61"/>
      <c r="CY984" s="61"/>
      <c r="CZ984" s="61"/>
      <c r="DA984" s="61"/>
      <c r="DB984" s="61"/>
      <c r="DC984" s="61"/>
      <c r="DD984" s="61"/>
      <c r="DE984" s="61"/>
      <c r="DF984" s="61"/>
    </row>
    <row r="985" spans="1:110" s="717" customFormat="1" ht="12.75" customHeight="1">
      <c r="A985" s="51"/>
      <c r="B985" s="113"/>
      <c r="C985" s="114"/>
      <c r="D985" s="2487"/>
      <c r="E985" s="2488"/>
      <c r="F985" s="2488"/>
      <c r="G985" s="2488"/>
      <c r="H985" s="2488"/>
      <c r="I985" s="2488"/>
      <c r="J985" s="2488"/>
      <c r="K985" s="2488"/>
      <c r="L985" s="2488"/>
      <c r="M985" s="2488"/>
      <c r="N985" s="2488"/>
      <c r="O985" s="2488"/>
      <c r="P985" s="2488"/>
      <c r="Q985" s="2488"/>
      <c r="R985" s="2488"/>
      <c r="S985" s="2488"/>
      <c r="T985" s="2488"/>
      <c r="U985" s="2488"/>
      <c r="V985" s="2488"/>
      <c r="W985" s="2488"/>
      <c r="X985" s="2488"/>
      <c r="Y985" s="2488"/>
      <c r="Z985" s="2488"/>
      <c r="AA985" s="2488"/>
      <c r="AB985" s="2488"/>
      <c r="AC985" s="2488"/>
      <c r="AD985" s="2488"/>
      <c r="AE985" s="2489"/>
      <c r="AF985" s="115"/>
      <c r="AG985" s="11"/>
      <c r="AH985" s="11"/>
      <c r="AI985" s="116"/>
      <c r="AJ985" s="2446"/>
      <c r="AK985" s="2447"/>
      <c r="AL985" s="2447"/>
      <c r="AM985" s="2447"/>
      <c r="AN985" s="2447"/>
      <c r="AO985" s="2447"/>
      <c r="AP985" s="2447"/>
      <c r="AQ985" s="2448"/>
      <c r="AR985" s="1487"/>
      <c r="AS985" s="1487"/>
      <c r="AT985" s="1487"/>
      <c r="AU985" s="1487"/>
      <c r="AV985" s="1487"/>
      <c r="AW985" s="1487"/>
      <c r="AX985" s="1487"/>
      <c r="AY985" s="1487"/>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10"/>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404" t="s">
        <v>2100</v>
      </c>
      <c r="E986" s="2405"/>
      <c r="F986" s="2405"/>
      <c r="G986" s="2405"/>
      <c r="H986" s="2405"/>
      <c r="I986" s="2405"/>
      <c r="J986" s="2405"/>
      <c r="K986" s="2405"/>
      <c r="L986" s="2405"/>
      <c r="M986" s="2405"/>
      <c r="N986" s="2405"/>
      <c r="O986" s="2405"/>
      <c r="P986" s="2405"/>
      <c r="Q986" s="2405"/>
      <c r="R986" s="2405"/>
      <c r="S986" s="2405"/>
      <c r="T986" s="2405"/>
      <c r="U986" s="2405"/>
      <c r="V986" s="2405"/>
      <c r="W986" s="2405"/>
      <c r="X986" s="2405"/>
      <c r="Y986" s="2405"/>
      <c r="Z986" s="2405"/>
      <c r="AA986" s="2405"/>
      <c r="AB986" s="2405"/>
      <c r="AC986" s="2405"/>
      <c r="AD986" s="2405"/>
      <c r="AE986" s="2406"/>
      <c r="AF986" s="124"/>
      <c r="AG986" s="2416" t="s">
        <v>706</v>
      </c>
      <c r="AH986" s="2417"/>
      <c r="AI986" s="125"/>
      <c r="AJ986" s="2441">
        <f>ROUND(IF(AG986="yes",AJ975*0.1,0),0)</f>
        <v>0</v>
      </c>
      <c r="AK986" s="2442"/>
      <c r="AL986" s="2442"/>
      <c r="AM986" s="2442"/>
      <c r="AN986" s="2442"/>
      <c r="AO986" s="2442"/>
      <c r="AP986" s="2442"/>
      <c r="AQ986" s="2443"/>
      <c r="AR986" s="1487"/>
      <c r="AS986" s="1487"/>
      <c r="AT986" s="1487"/>
      <c r="AU986" s="1487"/>
      <c r="AV986" s="1487"/>
      <c r="AW986" s="1487"/>
      <c r="AX986" s="1487"/>
      <c r="AY986" s="1487"/>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10"/>
      <c r="CS986" s="61"/>
      <c r="CT986" s="61"/>
      <c r="CU986" s="61"/>
      <c r="CV986" s="61"/>
      <c r="CW986" s="61"/>
      <c r="CX986" s="61"/>
      <c r="CY986" s="61"/>
      <c r="CZ986" s="61"/>
      <c r="DA986" s="61"/>
      <c r="DB986" s="61"/>
      <c r="DC986" s="61"/>
      <c r="DD986" s="61"/>
      <c r="DE986" s="61"/>
      <c r="DF986" s="61"/>
    </row>
    <row r="987" spans="1:110" ht="12.75" customHeight="1">
      <c r="A987" s="51"/>
      <c r="B987" s="110"/>
      <c r="C987" s="111"/>
      <c r="D987" s="2407" t="s">
        <v>1520</v>
      </c>
      <c r="E987" s="2408"/>
      <c r="F987" s="2408"/>
      <c r="G987" s="2408"/>
      <c r="H987" s="2408"/>
      <c r="I987" s="2408"/>
      <c r="J987" s="2408"/>
      <c r="K987" s="2408"/>
      <c r="L987" s="2408"/>
      <c r="M987" s="2408"/>
      <c r="N987" s="2408"/>
      <c r="O987" s="2408"/>
      <c r="P987" s="2408"/>
      <c r="Q987" s="2408"/>
      <c r="R987" s="2408"/>
      <c r="S987" s="2408"/>
      <c r="T987" s="2408"/>
      <c r="U987" s="2408"/>
      <c r="V987" s="2408"/>
      <c r="W987" s="2408"/>
      <c r="X987" s="2408"/>
      <c r="Y987" s="2408"/>
      <c r="Z987" s="2408"/>
      <c r="AA987" s="2408"/>
      <c r="AB987" s="2408"/>
      <c r="AC987" s="2408"/>
      <c r="AD987" s="2408"/>
      <c r="AE987" s="2409"/>
      <c r="AF987" s="110"/>
      <c r="AG987" s="25"/>
      <c r="AH987" s="25"/>
      <c r="AI987" s="121"/>
      <c r="AJ987" s="2444"/>
      <c r="AK987" s="2105"/>
      <c r="AL987" s="2105"/>
      <c r="AM987" s="2105"/>
      <c r="AN987" s="2105"/>
      <c r="AO987" s="2105"/>
      <c r="AP987" s="2105"/>
      <c r="AQ987" s="2445"/>
      <c r="AR987" s="1487"/>
      <c r="AS987" s="1487"/>
      <c r="AT987" s="1487"/>
      <c r="AU987" s="1487"/>
      <c r="AV987" s="1487"/>
      <c r="AW987" s="1487"/>
      <c r="AX987" s="1487"/>
      <c r="AY987" s="1487"/>
      <c r="AZ987" s="61"/>
      <c r="BA987" s="1516">
        <f>G753+O796</f>
        <v>138</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10"/>
      <c r="CS987" s="61"/>
      <c r="CT987" s="61"/>
      <c r="CU987" s="61"/>
      <c r="CV987" s="61"/>
      <c r="CW987" s="61"/>
      <c r="CX987" s="61"/>
      <c r="CY987" s="61"/>
      <c r="CZ987" s="61"/>
      <c r="DA987" s="61"/>
      <c r="DB987" s="61"/>
      <c r="DC987" s="61"/>
      <c r="DD987" s="61"/>
      <c r="DE987" s="61"/>
      <c r="DF987" s="61"/>
    </row>
    <row r="988" spans="1:110" ht="12.75" customHeight="1">
      <c r="A988" s="51"/>
      <c r="B988" s="110"/>
      <c r="C988" s="111"/>
      <c r="D988" s="2407"/>
      <c r="E988" s="2408"/>
      <c r="F988" s="2408"/>
      <c r="G988" s="2408"/>
      <c r="H988" s="2408"/>
      <c r="I988" s="2408"/>
      <c r="J988" s="2408"/>
      <c r="K988" s="2408"/>
      <c r="L988" s="2408"/>
      <c r="M988" s="2408"/>
      <c r="N988" s="2408"/>
      <c r="O988" s="2408"/>
      <c r="P988" s="2408"/>
      <c r="Q988" s="2408"/>
      <c r="R988" s="2408"/>
      <c r="S988" s="2408"/>
      <c r="T988" s="2408"/>
      <c r="U988" s="2408"/>
      <c r="V988" s="2408"/>
      <c r="W988" s="2408"/>
      <c r="X988" s="2408"/>
      <c r="Y988" s="2408"/>
      <c r="Z988" s="2408"/>
      <c r="AA988" s="2408"/>
      <c r="AB988" s="2408"/>
      <c r="AC988" s="2408"/>
      <c r="AD988" s="2408"/>
      <c r="AE988" s="2409"/>
      <c r="AF988" s="110"/>
      <c r="AG988" s="112"/>
      <c r="AH988" s="112"/>
      <c r="AI988" s="121"/>
      <c r="AJ988" s="2444"/>
      <c r="AK988" s="2105"/>
      <c r="AL988" s="2105"/>
      <c r="AM988" s="2105"/>
      <c r="AN988" s="2105"/>
      <c r="AO988" s="2105"/>
      <c r="AP988" s="2105"/>
      <c r="AQ988" s="2445"/>
      <c r="AR988" s="1487"/>
      <c r="AS988" s="1487"/>
      <c r="AT988" s="1487"/>
      <c r="AU988" s="1487"/>
      <c r="AV988" s="1487"/>
      <c r="AW988" s="1487"/>
      <c r="AX988" s="1487"/>
      <c r="AY988" s="1487"/>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10"/>
      <c r="CS988" s="61"/>
      <c r="CT988" s="61"/>
      <c r="CU988" s="61"/>
      <c r="CV988" s="61"/>
      <c r="CW988" s="61"/>
      <c r="CX988" s="61"/>
      <c r="CY988" s="61"/>
      <c r="CZ988" s="61"/>
      <c r="DA988" s="61"/>
      <c r="DB988" s="61"/>
      <c r="DC988" s="61"/>
      <c r="DD988" s="61"/>
      <c r="DE988" s="61"/>
      <c r="DF988" s="61"/>
    </row>
    <row r="989" spans="1:110" ht="12.75" customHeight="1">
      <c r="A989" s="51"/>
      <c r="B989" s="123"/>
      <c r="C989" s="114"/>
      <c r="D989" s="2420"/>
      <c r="E989" s="2421"/>
      <c r="F989" s="2421"/>
      <c r="G989" s="2421"/>
      <c r="H989" s="2421"/>
      <c r="I989" s="2421"/>
      <c r="J989" s="2421"/>
      <c r="K989" s="2421"/>
      <c r="L989" s="2421"/>
      <c r="M989" s="2421"/>
      <c r="N989" s="2421"/>
      <c r="O989" s="2421"/>
      <c r="P989" s="2421"/>
      <c r="Q989" s="2421"/>
      <c r="R989" s="2421"/>
      <c r="S989" s="2421"/>
      <c r="T989" s="2421"/>
      <c r="U989" s="2421"/>
      <c r="V989" s="2421"/>
      <c r="W989" s="2421"/>
      <c r="X989" s="2421"/>
      <c r="Y989" s="2421"/>
      <c r="Z989" s="2421"/>
      <c r="AA989" s="2421"/>
      <c r="AB989" s="2421"/>
      <c r="AC989" s="2421"/>
      <c r="AD989" s="2421"/>
      <c r="AE989" s="2422"/>
      <c r="AF989" s="115"/>
      <c r="AG989" s="11"/>
      <c r="AH989" s="11"/>
      <c r="AI989" s="116"/>
      <c r="AJ989" s="2446"/>
      <c r="AK989" s="2447"/>
      <c r="AL989" s="2447"/>
      <c r="AM989" s="2447"/>
      <c r="AN989" s="2447"/>
      <c r="AO989" s="2447"/>
      <c r="AP989" s="2447"/>
      <c r="AQ989" s="2448"/>
      <c r="AR989" s="1487"/>
      <c r="AS989" s="1487"/>
      <c r="AT989" s="1487"/>
      <c r="AU989" s="1487"/>
      <c r="AV989" s="1487"/>
      <c r="AW989" s="1487"/>
      <c r="AX989" s="1487"/>
      <c r="AY989" s="1487"/>
      <c r="AZ989" s="61"/>
      <c r="BA989" s="1515">
        <f>ROUNDDOWN(X1027/I1027,2)</f>
        <v>0.53</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10"/>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04" t="s">
        <v>1522</v>
      </c>
      <c r="E990" s="2405"/>
      <c r="F990" s="2405"/>
      <c r="G990" s="2405"/>
      <c r="H990" s="2405"/>
      <c r="I990" s="2405"/>
      <c r="J990" s="2405"/>
      <c r="K990" s="2405"/>
      <c r="L990" s="2405"/>
      <c r="M990" s="2405"/>
      <c r="N990" s="2405"/>
      <c r="O990" s="2405"/>
      <c r="P990" s="2405"/>
      <c r="Q990" s="2405"/>
      <c r="R990" s="2405"/>
      <c r="S990" s="2405"/>
      <c r="T990" s="2405"/>
      <c r="U990" s="2405"/>
      <c r="V990" s="2405"/>
      <c r="W990" s="2405"/>
      <c r="X990" s="2405"/>
      <c r="Y990" s="2405"/>
      <c r="Z990" s="2405"/>
      <c r="AA990" s="2405"/>
      <c r="AB990" s="2405"/>
      <c r="AC990" s="2405"/>
      <c r="AD990" s="2405"/>
      <c r="AE990" s="2406"/>
      <c r="AF990" s="117"/>
      <c r="AG990" s="2416" t="s">
        <v>706</v>
      </c>
      <c r="AH990" s="2417"/>
      <c r="AI990" s="125"/>
      <c r="AJ990" s="2441">
        <f>ROUND(IF(AG990="yes",AJ975*0.02,0),0)</f>
        <v>0</v>
      </c>
      <c r="AK990" s="2442"/>
      <c r="AL990" s="2442"/>
      <c r="AM990" s="2442"/>
      <c r="AN990" s="2442"/>
      <c r="AO990" s="2442"/>
      <c r="AP990" s="2442"/>
      <c r="AQ990" s="2443"/>
      <c r="AR990" s="1487"/>
      <c r="AS990" s="1487"/>
      <c r="AT990" s="1487"/>
      <c r="AU990" s="1487"/>
      <c r="AV990" s="1487"/>
      <c r="AW990" s="1487"/>
      <c r="AX990" s="1487"/>
      <c r="AY990" s="1487"/>
      <c r="AZ990" s="61"/>
      <c r="BA990" s="1515">
        <f>ROUNDDOWN(X1031/I1031,2)</f>
        <v>0.46</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10"/>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20" t="s">
        <v>1523</v>
      </c>
      <c r="E991" s="2421"/>
      <c r="F991" s="2421"/>
      <c r="G991" s="2421"/>
      <c r="H991" s="2421"/>
      <c r="I991" s="2421"/>
      <c r="J991" s="2421"/>
      <c r="K991" s="2421"/>
      <c r="L991" s="2421"/>
      <c r="M991" s="2421"/>
      <c r="N991" s="2421"/>
      <c r="O991" s="2421"/>
      <c r="P991" s="2421"/>
      <c r="Q991" s="2421"/>
      <c r="R991" s="2421"/>
      <c r="S991" s="2421"/>
      <c r="T991" s="2421"/>
      <c r="U991" s="2421"/>
      <c r="V991" s="2421"/>
      <c r="W991" s="2421"/>
      <c r="X991" s="2421"/>
      <c r="Y991" s="2421"/>
      <c r="Z991" s="2421"/>
      <c r="AA991" s="2421"/>
      <c r="AB991" s="2421"/>
      <c r="AC991" s="2421"/>
      <c r="AD991" s="2421"/>
      <c r="AE991" s="2422"/>
      <c r="AF991" s="115"/>
      <c r="AG991" s="11"/>
      <c r="AH991" s="11"/>
      <c r="AI991" s="116"/>
      <c r="AJ991" s="2446"/>
      <c r="AK991" s="2447"/>
      <c r="AL991" s="2447"/>
      <c r="AM991" s="2447"/>
      <c r="AN991" s="2447"/>
      <c r="AO991" s="2447"/>
      <c r="AP991" s="2447"/>
      <c r="AQ991" s="2448"/>
      <c r="AR991" s="1487"/>
      <c r="AS991" s="1487"/>
      <c r="AT991" s="1487"/>
      <c r="AU991" s="1487"/>
      <c r="AV991" s="1487"/>
      <c r="AW991" s="1487"/>
      <c r="AX991" s="1487"/>
      <c r="AY991" s="1487"/>
      <c r="BB991" s="61"/>
      <c r="BC991" s="61"/>
      <c r="BD991" s="61"/>
      <c r="BE991" s="61"/>
      <c r="BF991" s="61"/>
      <c r="CR991" s="204"/>
    </row>
    <row r="992" spans="1:110" ht="12.75" customHeight="1">
      <c r="A992" s="51"/>
      <c r="B992" s="117"/>
      <c r="C992" s="118" t="s">
        <v>221</v>
      </c>
      <c r="D992" s="2404" t="s">
        <v>1524</v>
      </c>
      <c r="E992" s="2405"/>
      <c r="F992" s="2405"/>
      <c r="G992" s="2405"/>
      <c r="H992" s="2405"/>
      <c r="I992" s="2405"/>
      <c r="J992" s="2405"/>
      <c r="K992" s="2405"/>
      <c r="L992" s="2405"/>
      <c r="M992" s="2405"/>
      <c r="N992" s="2405"/>
      <c r="O992" s="2405"/>
      <c r="P992" s="2405"/>
      <c r="Q992" s="2405"/>
      <c r="R992" s="2405"/>
      <c r="S992" s="2405"/>
      <c r="T992" s="2405"/>
      <c r="U992" s="2405"/>
      <c r="V992" s="2405"/>
      <c r="W992" s="2405"/>
      <c r="X992" s="2405"/>
      <c r="Y992" s="2405"/>
      <c r="Z992" s="2405"/>
      <c r="AA992" s="2405"/>
      <c r="AB992" s="2405"/>
      <c r="AC992" s="2405"/>
      <c r="AD992" s="2405"/>
      <c r="AE992" s="2406"/>
      <c r="AF992" s="117"/>
      <c r="AG992" s="2416" t="s">
        <v>706</v>
      </c>
      <c r="AH992" s="2417"/>
      <c r="AI992" s="117"/>
      <c r="AJ992" s="2441">
        <f>ROUND(IF(AG992="yes",AJ975*0.02,0),0)</f>
        <v>0</v>
      </c>
      <c r="AK992" s="2442"/>
      <c r="AL992" s="2442"/>
      <c r="AM992" s="2442"/>
      <c r="AN992" s="2442"/>
      <c r="AO992" s="2442"/>
      <c r="AP992" s="2442"/>
      <c r="AQ992" s="2443"/>
      <c r="AR992" s="1487"/>
      <c r="AS992" s="1487"/>
      <c r="AT992" s="1487"/>
      <c r="AU992" s="1487"/>
      <c r="AV992" s="1487"/>
      <c r="AW992" s="1487"/>
      <c r="AX992" s="1487"/>
      <c r="AY992" s="1487"/>
      <c r="BB992" s="32"/>
      <c r="BC992" s="32"/>
      <c r="BD992" s="32"/>
      <c r="BE992" s="32"/>
      <c r="BF992" s="32"/>
    </row>
    <row r="993" spans="1:96" s="717" customFormat="1" ht="12.75" customHeight="1">
      <c r="A993" s="51"/>
      <c r="B993" s="110"/>
      <c r="C993" s="111"/>
      <c r="D993" s="2407" t="s">
        <v>1525</v>
      </c>
      <c r="E993" s="2408"/>
      <c r="F993" s="2408"/>
      <c r="G993" s="2408"/>
      <c r="H993" s="2408"/>
      <c r="I993" s="2408"/>
      <c r="J993" s="2408"/>
      <c r="K993" s="2408"/>
      <c r="L993" s="2408"/>
      <c r="M993" s="2408"/>
      <c r="N993" s="2408"/>
      <c r="O993" s="2408"/>
      <c r="P993" s="2408"/>
      <c r="Q993" s="2408"/>
      <c r="R993" s="2408"/>
      <c r="S993" s="2408"/>
      <c r="T993" s="2408"/>
      <c r="U993" s="2408"/>
      <c r="V993" s="2408"/>
      <c r="W993" s="2408"/>
      <c r="X993" s="2408"/>
      <c r="Y993" s="2408"/>
      <c r="Z993" s="2408"/>
      <c r="AA993" s="2408"/>
      <c r="AB993" s="2408"/>
      <c r="AC993" s="2408"/>
      <c r="AD993" s="2408"/>
      <c r="AE993" s="2409"/>
      <c r="AF993" s="110"/>
      <c r="AG993" s="25"/>
      <c r="AH993" s="25"/>
      <c r="AI993" s="112"/>
      <c r="AJ993" s="2444"/>
      <c r="AK993" s="2105"/>
      <c r="AL993" s="2105"/>
      <c r="AM993" s="2105"/>
      <c r="AN993" s="2105"/>
      <c r="AO993" s="2105"/>
      <c r="AP993" s="2105"/>
      <c r="AQ993" s="2445"/>
      <c r="AR993" s="1487"/>
      <c r="AS993" s="1487"/>
      <c r="AT993" s="1487"/>
      <c r="AU993" s="1487"/>
      <c r="AV993" s="1487"/>
      <c r="AW993" s="1487"/>
      <c r="AX993" s="1487"/>
      <c r="AY993" s="1487"/>
      <c r="BB993" s="900"/>
      <c r="BC993" s="900"/>
      <c r="BD993" s="900"/>
      <c r="BE993" s="900"/>
      <c r="BF993" s="900"/>
      <c r="CR993" s="25"/>
    </row>
    <row r="994" spans="1:96" ht="12.75" customHeight="1">
      <c r="A994" s="51"/>
      <c r="B994" s="113"/>
      <c r="C994" s="114"/>
      <c r="D994" s="2420"/>
      <c r="E994" s="2421"/>
      <c r="F994" s="2421"/>
      <c r="G994" s="2421"/>
      <c r="H994" s="2421"/>
      <c r="I994" s="2421"/>
      <c r="J994" s="2421"/>
      <c r="K994" s="2421"/>
      <c r="L994" s="2421"/>
      <c r="M994" s="2421"/>
      <c r="N994" s="2421"/>
      <c r="O994" s="2421"/>
      <c r="P994" s="2421"/>
      <c r="Q994" s="2421"/>
      <c r="R994" s="2421"/>
      <c r="S994" s="2421"/>
      <c r="T994" s="2421"/>
      <c r="U994" s="2421"/>
      <c r="V994" s="2421"/>
      <c r="W994" s="2421"/>
      <c r="X994" s="2421"/>
      <c r="Y994" s="2421"/>
      <c r="Z994" s="2421"/>
      <c r="AA994" s="2421"/>
      <c r="AB994" s="2421"/>
      <c r="AC994" s="2421"/>
      <c r="AD994" s="2421"/>
      <c r="AE994" s="2422"/>
      <c r="AF994" s="115"/>
      <c r="AG994" s="11"/>
      <c r="AH994" s="11"/>
      <c r="AI994" s="116"/>
      <c r="AJ994" s="2446"/>
      <c r="AK994" s="2447"/>
      <c r="AL994" s="2447"/>
      <c r="AM994" s="2447"/>
      <c r="AN994" s="2447"/>
      <c r="AO994" s="2447"/>
      <c r="AP994" s="2447"/>
      <c r="AQ994" s="2448"/>
      <c r="AR994" s="1487"/>
      <c r="AS994" s="1487"/>
      <c r="AT994" s="1487"/>
      <c r="AU994" s="1487"/>
      <c r="AV994" s="1487"/>
      <c r="AW994" s="1487"/>
      <c r="AX994" s="1487"/>
      <c r="AY994" s="1487"/>
    </row>
    <row r="995" spans="1:96" s="717" customFormat="1" ht="12.75" customHeight="1">
      <c r="A995" s="51"/>
      <c r="B995" s="117"/>
      <c r="C995" s="118" t="s">
        <v>224</v>
      </c>
      <c r="D995" s="2452" t="s">
        <v>1526</v>
      </c>
      <c r="E995" s="2453"/>
      <c r="F995" s="2453"/>
      <c r="G995" s="2453"/>
      <c r="H995" s="2453"/>
      <c r="I995" s="2453"/>
      <c r="J995" s="2453"/>
      <c r="K995" s="2453"/>
      <c r="L995" s="2453"/>
      <c r="M995" s="2453"/>
      <c r="N995" s="2453"/>
      <c r="O995" s="2453"/>
      <c r="P995" s="2453"/>
      <c r="Q995" s="2453"/>
      <c r="R995" s="2453"/>
      <c r="S995" s="2453"/>
      <c r="T995" s="2453"/>
      <c r="U995" s="2453"/>
      <c r="V995" s="2453"/>
      <c r="W995" s="2453"/>
      <c r="X995" s="2453"/>
      <c r="Y995" s="2453"/>
      <c r="Z995" s="2453"/>
      <c r="AA995" s="2453"/>
      <c r="AB995" s="2453"/>
      <c r="AC995" s="2453"/>
      <c r="AD995" s="2453"/>
      <c r="AE995" s="2454"/>
      <c r="AF995" s="117"/>
      <c r="AG995" s="2416" t="s">
        <v>706</v>
      </c>
      <c r="AH995" s="2417"/>
      <c r="AI995" s="125"/>
      <c r="AJ995" s="2441">
        <f>IF(AG995="yes",AJ975*BA995,0)</f>
        <v>0</v>
      </c>
      <c r="AK995" s="2442"/>
      <c r="AL995" s="2442"/>
      <c r="AM995" s="2442"/>
      <c r="AN995" s="2442"/>
      <c r="AO995" s="2442"/>
      <c r="AP995" s="2442"/>
      <c r="AQ995" s="2443"/>
      <c r="AR995" s="1487"/>
      <c r="AS995" s="1487"/>
      <c r="AT995" s="1487"/>
      <c r="AU995" s="1487"/>
      <c r="AV995" s="1487"/>
      <c r="AW995" s="1487"/>
      <c r="AX995" s="1487"/>
      <c r="AY995" s="1487"/>
      <c r="BA995" s="322">
        <f>IF(SUM(BA997:BA1005)&lt;=0.1,SUM(BA997:BA1005),0.1)</f>
        <v>0</v>
      </c>
      <c r="CR995" s="25"/>
    </row>
    <row r="996" spans="1:96" ht="12.75" customHeight="1">
      <c r="A996" s="51"/>
      <c r="B996" s="110"/>
      <c r="C996" s="111"/>
      <c r="D996" s="2407" t="s">
        <v>1527</v>
      </c>
      <c r="E996" s="2408"/>
      <c r="F996" s="2408"/>
      <c r="G996" s="2408"/>
      <c r="H996" s="2408"/>
      <c r="I996" s="2408"/>
      <c r="J996" s="2408"/>
      <c r="K996" s="2408"/>
      <c r="L996" s="2408"/>
      <c r="M996" s="2408"/>
      <c r="N996" s="2408"/>
      <c r="O996" s="2408"/>
      <c r="P996" s="2408"/>
      <c r="Q996" s="2408"/>
      <c r="R996" s="2408"/>
      <c r="S996" s="2408"/>
      <c r="T996" s="2408"/>
      <c r="U996" s="2408"/>
      <c r="V996" s="2408"/>
      <c r="W996" s="2408"/>
      <c r="X996" s="2408"/>
      <c r="Y996" s="2408"/>
      <c r="Z996" s="2408"/>
      <c r="AA996" s="2408"/>
      <c r="AB996" s="2408"/>
      <c r="AC996" s="2408"/>
      <c r="AD996" s="2408"/>
      <c r="AE996" s="2409"/>
      <c r="AF996" s="110"/>
      <c r="AG996" s="112"/>
      <c r="AH996" s="112"/>
      <c r="AI996" s="121"/>
      <c r="AJ996" s="2444"/>
      <c r="AK996" s="2105"/>
      <c r="AL996" s="2105"/>
      <c r="AM996" s="2105"/>
      <c r="AN996" s="2105"/>
      <c r="AO996" s="2105"/>
      <c r="AP996" s="2105"/>
      <c r="AQ996" s="2445"/>
      <c r="AR996" s="1487"/>
      <c r="AS996" s="1487"/>
      <c r="AT996" s="1487"/>
      <c r="AU996" s="1487"/>
      <c r="AV996" s="1487"/>
      <c r="AW996" s="1487"/>
      <c r="AX996" s="1487"/>
      <c r="AY996" s="1487"/>
    </row>
    <row r="997" spans="1:96" ht="12.75" customHeight="1">
      <c r="A997" s="51"/>
      <c r="B997" s="110"/>
      <c r="C997" s="111"/>
      <c r="D997" s="2407"/>
      <c r="E997" s="2408"/>
      <c r="F997" s="2408"/>
      <c r="G997" s="2408"/>
      <c r="H997" s="2408"/>
      <c r="I997" s="2408"/>
      <c r="J997" s="2408"/>
      <c r="K997" s="2408"/>
      <c r="L997" s="2408"/>
      <c r="M997" s="2408"/>
      <c r="N997" s="2408"/>
      <c r="O997" s="2408"/>
      <c r="P997" s="2408"/>
      <c r="Q997" s="2408"/>
      <c r="R997" s="2408"/>
      <c r="S997" s="2408"/>
      <c r="T997" s="2408"/>
      <c r="U997" s="2408"/>
      <c r="V997" s="2408"/>
      <c r="W997" s="2408"/>
      <c r="X997" s="2408"/>
      <c r="Y997" s="2408"/>
      <c r="Z997" s="2408"/>
      <c r="AA997" s="2408"/>
      <c r="AB997" s="2408"/>
      <c r="AC997" s="2408"/>
      <c r="AD997" s="2408"/>
      <c r="AE997" s="2409"/>
      <c r="AF997" s="110"/>
      <c r="AG997" s="112"/>
      <c r="AH997" s="112"/>
      <c r="AI997" s="121"/>
      <c r="AJ997" s="2444"/>
      <c r="AK997" s="2105"/>
      <c r="AL997" s="2105"/>
      <c r="AM997" s="2105"/>
      <c r="AN997" s="2105"/>
      <c r="AO997" s="2105"/>
      <c r="AP997" s="2105"/>
      <c r="AQ997" s="2445"/>
      <c r="AR997" s="1487"/>
      <c r="AS997" s="1487"/>
      <c r="AT997" s="1487"/>
      <c r="AU997" s="1487"/>
      <c r="AV997" s="1487"/>
      <c r="AW997" s="1487"/>
      <c r="AX997" s="1487"/>
      <c r="AY997" s="1487"/>
      <c r="BA997" s="320">
        <f>IF(A1044="Yes",0.05,0)</f>
        <v>0</v>
      </c>
    </row>
    <row r="998" spans="1:96" ht="15" customHeight="1">
      <c r="A998" s="51"/>
      <c r="B998" s="119"/>
      <c r="C998" s="120"/>
      <c r="D998" s="2420"/>
      <c r="E998" s="2421"/>
      <c r="F998" s="2421"/>
      <c r="G998" s="2421"/>
      <c r="H998" s="2421"/>
      <c r="I998" s="2421"/>
      <c r="J998" s="2421"/>
      <c r="K998" s="2421"/>
      <c r="L998" s="2421"/>
      <c r="M998" s="2421"/>
      <c r="N998" s="2421"/>
      <c r="O998" s="2421"/>
      <c r="P998" s="2421"/>
      <c r="Q998" s="2421"/>
      <c r="R998" s="2421"/>
      <c r="S998" s="2421"/>
      <c r="T998" s="2421"/>
      <c r="U998" s="2421"/>
      <c r="V998" s="2421"/>
      <c r="W998" s="2421"/>
      <c r="X998" s="2421"/>
      <c r="Y998" s="2421"/>
      <c r="Z998" s="2421"/>
      <c r="AA998" s="2421"/>
      <c r="AB998" s="2421"/>
      <c r="AC998" s="2421"/>
      <c r="AD998" s="2421"/>
      <c r="AE998" s="2422"/>
      <c r="AF998" s="115"/>
      <c r="AG998" s="11"/>
      <c r="AH998" s="11"/>
      <c r="AI998" s="116"/>
      <c r="AJ998" s="2446"/>
      <c r="AK998" s="2447"/>
      <c r="AL998" s="2447"/>
      <c r="AM998" s="2447"/>
      <c r="AN998" s="2447"/>
      <c r="AO998" s="2447"/>
      <c r="AP998" s="2447"/>
      <c r="AQ998" s="2448"/>
      <c r="AR998" s="1487"/>
      <c r="AS998" s="1487"/>
      <c r="AT998" s="1487"/>
      <c r="AU998" s="1487"/>
      <c r="AV998" s="1487"/>
      <c r="AW998" s="1487"/>
      <c r="AX998" s="1487"/>
      <c r="AY998" s="1487"/>
      <c r="BA998" s="320">
        <f>IF(A1050="Yes",0.02,0)</f>
        <v>0</v>
      </c>
    </row>
    <row r="999" spans="1:96" s="717" customFormat="1" ht="15" customHeight="1">
      <c r="A999" s="51"/>
      <c r="B999" s="117"/>
      <c r="C999" s="118" t="s">
        <v>229</v>
      </c>
      <c r="D999" s="2502" t="s">
        <v>1528</v>
      </c>
      <c r="E999" s="2503"/>
      <c r="F999" s="2503"/>
      <c r="G999" s="2503"/>
      <c r="H999" s="2503"/>
      <c r="I999" s="2503"/>
      <c r="J999" s="2503"/>
      <c r="K999" s="2503"/>
      <c r="L999" s="2503"/>
      <c r="M999" s="2503"/>
      <c r="N999" s="2503"/>
      <c r="O999" s="2503"/>
      <c r="P999" s="2503"/>
      <c r="Q999" s="2503"/>
      <c r="R999" s="2503"/>
      <c r="S999" s="2503"/>
      <c r="T999" s="2503"/>
      <c r="U999" s="2503"/>
      <c r="V999" s="2503"/>
      <c r="W999" s="2503"/>
      <c r="X999" s="2503"/>
      <c r="Y999" s="2503"/>
      <c r="Z999" s="2503"/>
      <c r="AA999" s="2503"/>
      <c r="AB999" s="2503"/>
      <c r="AC999" s="2503"/>
      <c r="AD999" s="2503"/>
      <c r="AE999" s="2504"/>
      <c r="AF999" s="117"/>
      <c r="AG999" s="2416" t="s">
        <v>578</v>
      </c>
      <c r="AH999" s="2417"/>
      <c r="AI999" s="125"/>
      <c r="AJ999" s="2469"/>
      <c r="AK999" s="2470"/>
      <c r="AL999" s="2470"/>
      <c r="AM999" s="2470"/>
      <c r="AN999" s="2470"/>
      <c r="AO999" s="2470"/>
      <c r="AP999" s="2470"/>
      <c r="AQ999" s="2471"/>
      <c r="AR999" s="1487"/>
      <c r="AS999" s="1487"/>
      <c r="AT999" s="1487"/>
      <c r="AU999" s="1487"/>
      <c r="AV999" s="1487"/>
      <c r="AW999" s="1487"/>
      <c r="AX999" s="1487"/>
      <c r="AY999" s="1487"/>
      <c r="BA999" s="320">
        <f>IF(A1056="Yes",0.04,0)</f>
        <v>0</v>
      </c>
      <c r="CR999" s="25"/>
    </row>
    <row r="1000" spans="1:96" ht="12.75">
      <c r="A1000" s="51"/>
      <c r="B1000" s="119"/>
      <c r="C1000" s="122"/>
      <c r="D1000" s="2505"/>
      <c r="E1000" s="2506"/>
      <c r="F1000" s="2506"/>
      <c r="G1000" s="2506"/>
      <c r="H1000" s="2506"/>
      <c r="I1000" s="2506"/>
      <c r="J1000" s="2506"/>
      <c r="K1000" s="2506"/>
      <c r="L1000" s="2506"/>
      <c r="M1000" s="2506"/>
      <c r="N1000" s="2506"/>
      <c r="O1000" s="2506"/>
      <c r="P1000" s="2506"/>
      <c r="Q1000" s="2506"/>
      <c r="R1000" s="2506"/>
      <c r="S1000" s="2506"/>
      <c r="T1000" s="2506"/>
      <c r="U1000" s="2506"/>
      <c r="V1000" s="2506"/>
      <c r="W1000" s="2506"/>
      <c r="X1000" s="2506"/>
      <c r="Y1000" s="2506"/>
      <c r="Z1000" s="2506"/>
      <c r="AA1000" s="2506"/>
      <c r="AB1000" s="2506"/>
      <c r="AC1000" s="2506"/>
      <c r="AD1000" s="2506"/>
      <c r="AE1000" s="2507"/>
      <c r="AF1000" s="2490" t="str">
        <f>IF(AG999="yes","Please Select Type and Enter Amount:",0)</f>
        <v>Please Select Type and Enter Amount:</v>
      </c>
      <c r="AG1000" s="2491"/>
      <c r="AH1000" s="2491"/>
      <c r="AI1000" s="2492"/>
      <c r="AJ1000" s="2472"/>
      <c r="AK1000" s="2473"/>
      <c r="AL1000" s="2473"/>
      <c r="AM1000" s="2473"/>
      <c r="AN1000" s="2473"/>
      <c r="AO1000" s="2473"/>
      <c r="AP1000" s="2473"/>
      <c r="AQ1000" s="2474"/>
      <c r="AR1000" s="1487"/>
      <c r="AS1000" s="1487"/>
      <c r="AT1000" s="1487"/>
      <c r="AU1000" s="1487"/>
      <c r="AV1000" s="1487"/>
      <c r="AW1000" s="1487"/>
      <c r="AX1000" s="1487"/>
      <c r="AY1000" s="1487"/>
      <c r="BA1000" s="320">
        <f>IF(A1063="Yes",0.04,0)</f>
        <v>0</v>
      </c>
    </row>
    <row r="1001" spans="1:96" ht="12.75" customHeight="1">
      <c r="A1001" s="51"/>
      <c r="B1001" s="119"/>
      <c r="C1001" s="122"/>
      <c r="D1001" s="2407" t="s">
        <v>1529</v>
      </c>
      <c r="E1001" s="2408"/>
      <c r="F1001" s="2408"/>
      <c r="G1001" s="2408"/>
      <c r="H1001" s="2408"/>
      <c r="I1001" s="2408"/>
      <c r="J1001" s="2408"/>
      <c r="K1001" s="2408"/>
      <c r="L1001" s="2408"/>
      <c r="M1001" s="2408"/>
      <c r="N1001" s="2408"/>
      <c r="O1001" s="2408"/>
      <c r="P1001" s="2408"/>
      <c r="Q1001" s="2408"/>
      <c r="R1001" s="2408"/>
      <c r="S1001" s="2408"/>
      <c r="T1001" s="2408"/>
      <c r="U1001" s="2408"/>
      <c r="V1001" s="2408"/>
      <c r="W1001" s="2408"/>
      <c r="X1001" s="2408"/>
      <c r="Y1001" s="2408"/>
      <c r="Z1001" s="2408"/>
      <c r="AA1001" s="2408"/>
      <c r="AB1001" s="2408"/>
      <c r="AC1001" s="2408"/>
      <c r="AD1001" s="2408"/>
      <c r="AE1001" s="2409"/>
      <c r="AF1001" s="2490"/>
      <c r="AG1001" s="2491"/>
      <c r="AH1001" s="2491"/>
      <c r="AI1001" s="2492"/>
      <c r="AJ1001" s="2472"/>
      <c r="AK1001" s="2473"/>
      <c r="AL1001" s="2473"/>
      <c r="AM1001" s="2473"/>
      <c r="AN1001" s="2473"/>
      <c r="AO1001" s="2473"/>
      <c r="AP1001" s="2473"/>
      <c r="AQ1001" s="2474"/>
      <c r="AR1001" s="1487"/>
      <c r="AS1001" s="1487"/>
      <c r="AT1001" s="1487"/>
      <c r="AU1001" s="1487"/>
      <c r="AV1001" s="1487"/>
      <c r="AW1001" s="1487"/>
      <c r="AX1001" s="1487"/>
      <c r="AY1001" s="1487"/>
      <c r="BA1001" s="320">
        <f>IF(A1066="Yes",0.01,0)</f>
        <v>0</v>
      </c>
    </row>
    <row r="1002" spans="1:96" ht="12.75" customHeight="1">
      <c r="A1002" s="51"/>
      <c r="B1002" s="119"/>
      <c r="C1002" s="122"/>
      <c r="D1002" s="2407"/>
      <c r="E1002" s="2408"/>
      <c r="F1002" s="2408"/>
      <c r="G1002" s="2408"/>
      <c r="H1002" s="2408"/>
      <c r="I1002" s="2408"/>
      <c r="J1002" s="2408"/>
      <c r="K1002" s="2408"/>
      <c r="L1002" s="2408"/>
      <c r="M1002" s="2408"/>
      <c r="N1002" s="2408"/>
      <c r="O1002" s="2408"/>
      <c r="P1002" s="2408"/>
      <c r="Q1002" s="2408"/>
      <c r="R1002" s="2408"/>
      <c r="S1002" s="2408"/>
      <c r="T1002" s="2408"/>
      <c r="U1002" s="2408"/>
      <c r="V1002" s="2408"/>
      <c r="W1002" s="2408"/>
      <c r="X1002" s="2408"/>
      <c r="Y1002" s="2408"/>
      <c r="Z1002" s="2408"/>
      <c r="AA1002" s="2408"/>
      <c r="AB1002" s="2408"/>
      <c r="AC1002" s="2408"/>
      <c r="AD1002" s="2408"/>
      <c r="AE1002" s="2409"/>
      <c r="AF1002" s="2490"/>
      <c r="AG1002" s="2491"/>
      <c r="AH1002" s="2491"/>
      <c r="AI1002" s="2492"/>
      <c r="AJ1002" s="2472"/>
      <c r="AK1002" s="2473"/>
      <c r="AL1002" s="2473"/>
      <c r="AM1002" s="2473"/>
      <c r="AN1002" s="2473"/>
      <c r="AO1002" s="2473"/>
      <c r="AP1002" s="2473"/>
      <c r="AQ1002" s="2474"/>
      <c r="AR1002" s="1487"/>
      <c r="AS1002" s="1487"/>
      <c r="AT1002" s="1487"/>
      <c r="AU1002" s="1487"/>
      <c r="AV1002" s="1487"/>
      <c r="AW1002" s="1487"/>
      <c r="AX1002" s="1487"/>
      <c r="AY1002" s="1487"/>
      <c r="BA1002" s="320">
        <f>IF(A1071="Yes",0.01,0)</f>
        <v>0</v>
      </c>
    </row>
    <row r="1003" spans="1:96" s="717" customFormat="1" ht="12.75" customHeight="1">
      <c r="A1003" s="51"/>
      <c r="B1003" s="119"/>
      <c r="C1003" s="122"/>
      <c r="D1003" s="904" t="s">
        <v>369</v>
      </c>
      <c r="E1003" s="133"/>
      <c r="F1003" s="133"/>
      <c r="G1003" s="160"/>
      <c r="H1003" s="160"/>
      <c r="I1003" s="81"/>
      <c r="J1003" s="2508" t="s">
        <v>626</v>
      </c>
      <c r="K1003" s="2509"/>
      <c r="L1003" s="2509"/>
      <c r="M1003" s="2509"/>
      <c r="N1003" s="2509"/>
      <c r="O1003" s="2509"/>
      <c r="P1003" s="2509"/>
      <c r="Q1003" s="2509"/>
      <c r="R1003" s="2509"/>
      <c r="S1003" s="2509"/>
      <c r="T1003" s="2509"/>
      <c r="U1003" s="2509"/>
      <c r="V1003" s="2509"/>
      <c r="W1003" s="2509"/>
      <c r="X1003" s="2509"/>
      <c r="Y1003" s="2509"/>
      <c r="Z1003" s="2509"/>
      <c r="AA1003" s="2509"/>
      <c r="AB1003" s="2509"/>
      <c r="AC1003" s="2509"/>
      <c r="AD1003" s="2509"/>
      <c r="AE1003" s="2510"/>
      <c r="AF1003" s="2493"/>
      <c r="AG1003" s="2494"/>
      <c r="AH1003" s="2494"/>
      <c r="AI1003" s="2495"/>
      <c r="AJ1003" s="2475"/>
      <c r="AK1003" s="2476"/>
      <c r="AL1003" s="2476"/>
      <c r="AM1003" s="2476"/>
      <c r="AN1003" s="2476"/>
      <c r="AO1003" s="2476"/>
      <c r="AP1003" s="2476"/>
      <c r="AQ1003" s="2477"/>
      <c r="AR1003" s="1487"/>
      <c r="AS1003" s="1487"/>
      <c r="AT1003" s="1487"/>
      <c r="AU1003" s="1487"/>
      <c r="AV1003" s="1487"/>
      <c r="AW1003" s="1487"/>
      <c r="AX1003" s="1487"/>
      <c r="AY1003" s="1487"/>
      <c r="BA1003" s="320">
        <f>IF(A1074="Yes",0.01,0)</f>
        <v>0</v>
      </c>
      <c r="CR1003" s="25"/>
    </row>
    <row r="1004" spans="1:96" ht="12.75" customHeight="1">
      <c r="A1004" s="51"/>
      <c r="B1004" s="117"/>
      <c r="C1004" s="118" t="s">
        <v>235</v>
      </c>
      <c r="D1004" s="2404" t="s">
        <v>1530</v>
      </c>
      <c r="E1004" s="2405"/>
      <c r="F1004" s="2405"/>
      <c r="G1004" s="2405"/>
      <c r="H1004" s="2405"/>
      <c r="I1004" s="2405"/>
      <c r="J1004" s="2405"/>
      <c r="K1004" s="2405"/>
      <c r="L1004" s="2405"/>
      <c r="M1004" s="2405"/>
      <c r="N1004" s="2405"/>
      <c r="O1004" s="2405"/>
      <c r="P1004" s="2405"/>
      <c r="Q1004" s="2405"/>
      <c r="R1004" s="2405"/>
      <c r="S1004" s="2405"/>
      <c r="T1004" s="2405"/>
      <c r="U1004" s="2405"/>
      <c r="V1004" s="2405"/>
      <c r="W1004" s="2405"/>
      <c r="X1004" s="2405"/>
      <c r="Y1004" s="2405"/>
      <c r="Z1004" s="2405"/>
      <c r="AA1004" s="2405"/>
      <c r="AB1004" s="2405"/>
      <c r="AC1004" s="2405"/>
      <c r="AD1004" s="2405"/>
      <c r="AE1004" s="2406"/>
      <c r="AF1004" s="117"/>
      <c r="AG1004" s="2416" t="s">
        <v>578</v>
      </c>
      <c r="AH1004" s="2417"/>
      <c r="AI1004" s="125"/>
      <c r="AJ1004" s="2469">
        <v>303670</v>
      </c>
      <c r="AK1004" s="2470"/>
      <c r="AL1004" s="2470"/>
      <c r="AM1004" s="2470"/>
      <c r="AN1004" s="2470"/>
      <c r="AO1004" s="2470"/>
      <c r="AP1004" s="2470"/>
      <c r="AQ1004" s="2471"/>
      <c r="AR1004" s="1487"/>
      <c r="AS1004" s="1487"/>
      <c r="AT1004" s="1487"/>
      <c r="AU1004" s="1487"/>
      <c r="AV1004" s="1487"/>
      <c r="AW1004" s="1487"/>
      <c r="AX1004" s="1487"/>
      <c r="AY1004" s="1487"/>
      <c r="BA1004" s="320">
        <f>IF(A1078="Yes",0.02,0)</f>
        <v>0</v>
      </c>
    </row>
    <row r="1005" spans="1:96" ht="12.75" customHeight="1">
      <c r="A1005" s="51"/>
      <c r="B1005" s="110"/>
      <c r="C1005" s="111"/>
      <c r="D1005" s="2407" t="s">
        <v>2107</v>
      </c>
      <c r="E1005" s="2408"/>
      <c r="F1005" s="2408"/>
      <c r="G1005" s="2408"/>
      <c r="H1005" s="2408"/>
      <c r="I1005" s="2408"/>
      <c r="J1005" s="2408"/>
      <c r="K1005" s="2408"/>
      <c r="L1005" s="2408"/>
      <c r="M1005" s="2408"/>
      <c r="N1005" s="2408"/>
      <c r="O1005" s="2408"/>
      <c r="P1005" s="2408"/>
      <c r="Q1005" s="2408"/>
      <c r="R1005" s="2408"/>
      <c r="S1005" s="2408"/>
      <c r="T1005" s="2408"/>
      <c r="U1005" s="2408"/>
      <c r="V1005" s="2408"/>
      <c r="W1005" s="2408"/>
      <c r="X1005" s="2408"/>
      <c r="Y1005" s="2408"/>
      <c r="Z1005" s="2408"/>
      <c r="AA1005" s="2408"/>
      <c r="AB1005" s="2408"/>
      <c r="AC1005" s="2408"/>
      <c r="AD1005" s="2408"/>
      <c r="AE1005" s="2409"/>
      <c r="AF1005" s="2496" t="str">
        <f>IF(AG1004="yes","Please Enter Amount:",0)</f>
        <v>Please Enter Amount:</v>
      </c>
      <c r="AG1005" s="2497"/>
      <c r="AH1005" s="2497"/>
      <c r="AI1005" s="2498"/>
      <c r="AJ1005" s="2472"/>
      <c r="AK1005" s="2473"/>
      <c r="AL1005" s="2473"/>
      <c r="AM1005" s="2473"/>
      <c r="AN1005" s="2473"/>
      <c r="AO1005" s="2473"/>
      <c r="AP1005" s="2473"/>
      <c r="AQ1005" s="2474"/>
      <c r="AR1005" s="1487"/>
      <c r="AS1005" s="1487"/>
      <c r="AT1005" s="1487"/>
      <c r="AU1005" s="1487"/>
      <c r="AV1005" s="1487"/>
      <c r="AW1005" s="1487"/>
      <c r="AX1005" s="1487"/>
      <c r="AY1005" s="1487"/>
      <c r="BA1005" s="321">
        <f>IF(A1082="Yes",0.02,0)</f>
        <v>0</v>
      </c>
    </row>
    <row r="1006" spans="1:96" ht="12.75" customHeight="1">
      <c r="A1006" s="51"/>
      <c r="B1006" s="110"/>
      <c r="C1006" s="111"/>
      <c r="D1006" s="2407"/>
      <c r="E1006" s="2408"/>
      <c r="F1006" s="2408"/>
      <c r="G1006" s="2408"/>
      <c r="H1006" s="2408"/>
      <c r="I1006" s="2408"/>
      <c r="J1006" s="2408"/>
      <c r="K1006" s="2408"/>
      <c r="L1006" s="2408"/>
      <c r="M1006" s="2408"/>
      <c r="N1006" s="2408"/>
      <c r="O1006" s="2408"/>
      <c r="P1006" s="2408"/>
      <c r="Q1006" s="2408"/>
      <c r="R1006" s="2408"/>
      <c r="S1006" s="2408"/>
      <c r="T1006" s="2408"/>
      <c r="U1006" s="2408"/>
      <c r="V1006" s="2408"/>
      <c r="W1006" s="2408"/>
      <c r="X1006" s="2408"/>
      <c r="Y1006" s="2408"/>
      <c r="Z1006" s="2408"/>
      <c r="AA1006" s="2408"/>
      <c r="AB1006" s="2408"/>
      <c r="AC1006" s="2408"/>
      <c r="AD1006" s="2408"/>
      <c r="AE1006" s="2409"/>
      <c r="AF1006" s="2496"/>
      <c r="AG1006" s="2497"/>
      <c r="AH1006" s="2497"/>
      <c r="AI1006" s="2498"/>
      <c r="AJ1006" s="2472"/>
      <c r="AK1006" s="2473"/>
      <c r="AL1006" s="2473"/>
      <c r="AM1006" s="2473"/>
      <c r="AN1006" s="2473"/>
      <c r="AO1006" s="2473"/>
      <c r="AP1006" s="2473"/>
      <c r="AQ1006" s="2474"/>
      <c r="AR1006" s="1487"/>
      <c r="AS1006" s="1487"/>
      <c r="AT1006" s="1487"/>
      <c r="AU1006" s="1487"/>
      <c r="AV1006" s="1487"/>
      <c r="AW1006" s="1487"/>
      <c r="AX1006" s="1487"/>
      <c r="AY1006" s="1487"/>
    </row>
    <row r="1007" spans="1:96" ht="12.75" customHeight="1">
      <c r="A1007" s="51"/>
      <c r="B1007" s="123"/>
      <c r="C1007" s="122"/>
      <c r="D1007" s="2420"/>
      <c r="E1007" s="2421"/>
      <c r="F1007" s="2421"/>
      <c r="G1007" s="2421"/>
      <c r="H1007" s="2421"/>
      <c r="I1007" s="2421"/>
      <c r="J1007" s="2421"/>
      <c r="K1007" s="2421"/>
      <c r="L1007" s="2421"/>
      <c r="M1007" s="2421"/>
      <c r="N1007" s="2421"/>
      <c r="O1007" s="2421"/>
      <c r="P1007" s="2421"/>
      <c r="Q1007" s="2421"/>
      <c r="R1007" s="2421"/>
      <c r="S1007" s="2421"/>
      <c r="T1007" s="2421"/>
      <c r="U1007" s="2421"/>
      <c r="V1007" s="2421"/>
      <c r="W1007" s="2421"/>
      <c r="X1007" s="2421"/>
      <c r="Y1007" s="2421"/>
      <c r="Z1007" s="2421"/>
      <c r="AA1007" s="2421"/>
      <c r="AB1007" s="2421"/>
      <c r="AC1007" s="2421"/>
      <c r="AD1007" s="2421"/>
      <c r="AE1007" s="2422"/>
      <c r="AF1007" s="2499"/>
      <c r="AG1007" s="2500"/>
      <c r="AH1007" s="2500"/>
      <c r="AI1007" s="2501"/>
      <c r="AJ1007" s="2475"/>
      <c r="AK1007" s="2476"/>
      <c r="AL1007" s="2476"/>
      <c r="AM1007" s="2476"/>
      <c r="AN1007" s="2476"/>
      <c r="AO1007" s="2476"/>
      <c r="AP1007" s="2476"/>
      <c r="AQ1007" s="2477"/>
      <c r="AR1007" s="1487"/>
      <c r="AS1007" s="1487"/>
      <c r="AT1007" s="1487"/>
      <c r="AU1007" s="1487"/>
      <c r="AV1007" s="1487"/>
      <c r="AW1007" s="1487"/>
      <c r="AX1007" s="1487"/>
      <c r="AY1007" s="1487"/>
    </row>
    <row r="1008" spans="1:96" s="717" customFormat="1" ht="12.75" customHeight="1">
      <c r="A1008" s="51"/>
      <c r="B1008" s="117"/>
      <c r="C1008" s="118" t="s">
        <v>240</v>
      </c>
      <c r="D1008" s="2452" t="s">
        <v>1531</v>
      </c>
      <c r="E1008" s="2453"/>
      <c r="F1008" s="2453"/>
      <c r="G1008" s="2453"/>
      <c r="H1008" s="2453"/>
      <c r="I1008" s="2453"/>
      <c r="J1008" s="2453"/>
      <c r="K1008" s="2453"/>
      <c r="L1008" s="2453"/>
      <c r="M1008" s="2453"/>
      <c r="N1008" s="2453"/>
      <c r="O1008" s="2453"/>
      <c r="P1008" s="2453"/>
      <c r="Q1008" s="2453"/>
      <c r="R1008" s="2453"/>
      <c r="S1008" s="2453"/>
      <c r="T1008" s="2453"/>
      <c r="U1008" s="2453"/>
      <c r="V1008" s="2453"/>
      <c r="W1008" s="2453"/>
      <c r="X1008" s="2453"/>
      <c r="Y1008" s="2453"/>
      <c r="Z1008" s="2453"/>
      <c r="AA1008" s="2453"/>
      <c r="AB1008" s="2453"/>
      <c r="AC1008" s="2453"/>
      <c r="AD1008" s="2453"/>
      <c r="AE1008" s="2454"/>
      <c r="AF1008" s="117"/>
      <c r="AG1008" s="2416" t="s">
        <v>578</v>
      </c>
      <c r="AH1008" s="2417"/>
      <c r="AI1008" s="125"/>
      <c r="AJ1008" s="2441">
        <f>ROUND(IF(AG1008="yes",(AJ975*0.1),0),0)</f>
        <v>6204817</v>
      </c>
      <c r="AK1008" s="2442"/>
      <c r="AL1008" s="2442"/>
      <c r="AM1008" s="2442"/>
      <c r="AN1008" s="2442"/>
      <c r="AO1008" s="2442"/>
      <c r="AP1008" s="2442"/>
      <c r="AQ1008" s="2443"/>
      <c r="AR1008" s="1487"/>
      <c r="AS1008" s="1487"/>
      <c r="AT1008" s="1487"/>
      <c r="AU1008" s="1487"/>
      <c r="AV1008" s="1487"/>
      <c r="AW1008" s="1487"/>
      <c r="AX1008" s="1487"/>
      <c r="AY1008" s="1487"/>
      <c r="CR1008" s="25"/>
    </row>
    <row r="1009" spans="1:96" ht="12.75" customHeight="1">
      <c r="A1009" s="51"/>
      <c r="B1009" s="110"/>
      <c r="C1009" s="111"/>
      <c r="D1009" s="2407" t="s">
        <v>1532</v>
      </c>
      <c r="E1009" s="2408"/>
      <c r="F1009" s="2408"/>
      <c r="G1009" s="2408"/>
      <c r="H1009" s="2408"/>
      <c r="I1009" s="2408"/>
      <c r="J1009" s="2408"/>
      <c r="K1009" s="2408"/>
      <c r="L1009" s="2408"/>
      <c r="M1009" s="2408"/>
      <c r="N1009" s="2408"/>
      <c r="O1009" s="2408"/>
      <c r="P1009" s="2408"/>
      <c r="Q1009" s="2408"/>
      <c r="R1009" s="2408"/>
      <c r="S1009" s="2408"/>
      <c r="T1009" s="2408"/>
      <c r="U1009" s="2408"/>
      <c r="V1009" s="2408"/>
      <c r="W1009" s="2408"/>
      <c r="X1009" s="2408"/>
      <c r="Y1009" s="2408"/>
      <c r="Z1009" s="2408"/>
      <c r="AA1009" s="2408"/>
      <c r="AB1009" s="2408"/>
      <c r="AC1009" s="2408"/>
      <c r="AD1009" s="2408"/>
      <c r="AE1009" s="2409"/>
      <c r="AF1009" s="110"/>
      <c r="AG1009" s="112"/>
      <c r="AH1009" s="112"/>
      <c r="AI1009" s="121"/>
      <c r="AJ1009" s="2444"/>
      <c r="AK1009" s="2105"/>
      <c r="AL1009" s="2105"/>
      <c r="AM1009" s="2105"/>
      <c r="AN1009" s="2105"/>
      <c r="AO1009" s="2105"/>
      <c r="AP1009" s="2105"/>
      <c r="AQ1009" s="2445"/>
      <c r="AR1009" s="1487"/>
      <c r="AS1009" s="1487"/>
      <c r="AT1009" s="1487"/>
      <c r="AU1009" s="1487"/>
      <c r="AV1009" s="1487"/>
      <c r="AW1009" s="1487"/>
      <c r="AX1009" s="1487"/>
      <c r="AY1009" s="1487"/>
    </row>
    <row r="1010" spans="1:96" ht="12.75" customHeight="1">
      <c r="A1010" s="51"/>
      <c r="B1010" s="115"/>
      <c r="C1010" s="111"/>
      <c r="D1010" s="2420"/>
      <c r="E1010" s="2421"/>
      <c r="F1010" s="2421"/>
      <c r="G1010" s="2421"/>
      <c r="H1010" s="2421"/>
      <c r="I1010" s="2421"/>
      <c r="J1010" s="2421"/>
      <c r="K1010" s="2421"/>
      <c r="L1010" s="2421"/>
      <c r="M1010" s="2421"/>
      <c r="N1010" s="2421"/>
      <c r="O1010" s="2421"/>
      <c r="P1010" s="2421"/>
      <c r="Q1010" s="2421"/>
      <c r="R1010" s="2421"/>
      <c r="S1010" s="2421"/>
      <c r="T1010" s="2421"/>
      <c r="U1010" s="2421"/>
      <c r="V1010" s="2421"/>
      <c r="W1010" s="2421"/>
      <c r="X1010" s="2421"/>
      <c r="Y1010" s="2421"/>
      <c r="Z1010" s="2421"/>
      <c r="AA1010" s="2421"/>
      <c r="AB1010" s="2421"/>
      <c r="AC1010" s="2421"/>
      <c r="AD1010" s="2421"/>
      <c r="AE1010" s="2422"/>
      <c r="AF1010" s="110"/>
      <c r="AG1010" s="112"/>
      <c r="AH1010" s="112"/>
      <c r="AI1010" s="121"/>
      <c r="AJ1010" s="2446"/>
      <c r="AK1010" s="2447"/>
      <c r="AL1010" s="2447"/>
      <c r="AM1010" s="2447"/>
      <c r="AN1010" s="2447"/>
      <c r="AO1010" s="2447"/>
      <c r="AP1010" s="2447"/>
      <c r="AQ1010" s="2448"/>
      <c r="AR1010" s="1487"/>
      <c r="AS1010" s="1487"/>
      <c r="AT1010" s="1487"/>
      <c r="AU1010" s="1487"/>
      <c r="AV1010" s="1487"/>
      <c r="AW1010" s="1487"/>
      <c r="AX1010" s="1487"/>
      <c r="AY1010" s="1487"/>
    </row>
    <row r="1011" spans="1:96" s="717" customFormat="1" ht="12.75" customHeight="1">
      <c r="A1011" s="51"/>
      <c r="B1011" s="110"/>
      <c r="C1011" s="529" t="s">
        <v>725</v>
      </c>
      <c r="D1011" s="2404" t="s">
        <v>2103</v>
      </c>
      <c r="E1011" s="2405"/>
      <c r="F1011" s="2405"/>
      <c r="G1011" s="2405"/>
      <c r="H1011" s="2405"/>
      <c r="I1011" s="2405"/>
      <c r="J1011" s="2405"/>
      <c r="K1011" s="2405"/>
      <c r="L1011" s="2405"/>
      <c r="M1011" s="2405"/>
      <c r="N1011" s="2405"/>
      <c r="O1011" s="2405"/>
      <c r="P1011" s="2405"/>
      <c r="Q1011" s="2405"/>
      <c r="R1011" s="2405"/>
      <c r="S1011" s="2405"/>
      <c r="T1011" s="2405"/>
      <c r="U1011" s="2405"/>
      <c r="V1011" s="2405"/>
      <c r="W1011" s="2405"/>
      <c r="X1011" s="2405"/>
      <c r="Y1011" s="2405"/>
      <c r="Z1011" s="2405"/>
      <c r="AA1011" s="2405"/>
      <c r="AB1011" s="2405"/>
      <c r="AC1011" s="2405"/>
      <c r="AD1011" s="2405"/>
      <c r="AE1011" s="2406"/>
      <c r="AF1011" s="117"/>
      <c r="AG1011" s="2416" t="s">
        <v>706</v>
      </c>
      <c r="AH1011" s="2417"/>
      <c r="AI1011" s="125"/>
      <c r="AJ1011" s="2441">
        <f>ROUND(IF(AG1011="yes",(AJ975*0.15),0),0)</f>
        <v>0</v>
      </c>
      <c r="AK1011" s="2442"/>
      <c r="AL1011" s="2442"/>
      <c r="AM1011" s="2442"/>
      <c r="AN1011" s="2442"/>
      <c r="AO1011" s="2442"/>
      <c r="AP1011" s="2442"/>
      <c r="AQ1011" s="2443"/>
      <c r="AR1011" s="1487"/>
      <c r="AS1011" s="1487"/>
      <c r="AT1011" s="1487"/>
      <c r="AU1011" s="1487"/>
      <c r="AV1011" s="1487"/>
      <c r="AW1011" s="1487"/>
      <c r="AX1011" s="1487"/>
      <c r="AY1011" s="1487"/>
      <c r="CR1011" s="25"/>
    </row>
    <row r="1012" spans="1:96" s="717" customFormat="1" ht="12.75" customHeight="1">
      <c r="A1012" s="51"/>
      <c r="B1012" s="110"/>
      <c r="C1012" s="111"/>
      <c r="D1012" s="2435" t="s">
        <v>2104</v>
      </c>
      <c r="E1012" s="2436"/>
      <c r="F1012" s="2436"/>
      <c r="G1012" s="2436"/>
      <c r="H1012" s="2436"/>
      <c r="I1012" s="2436"/>
      <c r="J1012" s="2436"/>
      <c r="K1012" s="2436"/>
      <c r="L1012" s="2436"/>
      <c r="M1012" s="2436"/>
      <c r="N1012" s="2436"/>
      <c r="O1012" s="2436"/>
      <c r="P1012" s="2436"/>
      <c r="Q1012" s="2436"/>
      <c r="R1012" s="2436"/>
      <c r="S1012" s="2436"/>
      <c r="T1012" s="2436"/>
      <c r="U1012" s="2436"/>
      <c r="V1012" s="2436"/>
      <c r="W1012" s="2436"/>
      <c r="X1012" s="2436"/>
      <c r="Y1012" s="2436"/>
      <c r="Z1012" s="2436"/>
      <c r="AA1012" s="2436"/>
      <c r="AB1012" s="2436"/>
      <c r="AC1012" s="2436"/>
      <c r="AD1012" s="2436"/>
      <c r="AE1012" s="2437"/>
      <c r="AF1012" s="1517"/>
      <c r="AG1012" s="1518"/>
      <c r="AH1012" s="1518"/>
      <c r="AI1012" s="1519"/>
      <c r="AJ1012" s="2444"/>
      <c r="AK1012" s="2105"/>
      <c r="AL1012" s="2105"/>
      <c r="AM1012" s="2105"/>
      <c r="AN1012" s="2105"/>
      <c r="AO1012" s="2105"/>
      <c r="AP1012" s="2105"/>
      <c r="AQ1012" s="2445"/>
      <c r="AR1012" s="1487"/>
      <c r="AS1012" s="1487"/>
      <c r="AT1012" s="1487"/>
      <c r="AU1012" s="1487"/>
      <c r="AV1012" s="1487"/>
      <c r="AW1012" s="1487"/>
      <c r="AX1012" s="1487"/>
      <c r="AY1012" s="1487"/>
      <c r="CR1012" s="25"/>
    </row>
    <row r="1013" spans="1:96" s="717" customFormat="1" ht="12.75" customHeight="1">
      <c r="A1013" s="51"/>
      <c r="B1013" s="110"/>
      <c r="C1013" s="111"/>
      <c r="D1013" s="2435"/>
      <c r="E1013" s="2436"/>
      <c r="F1013" s="2436"/>
      <c r="G1013" s="2436"/>
      <c r="H1013" s="2436"/>
      <c r="I1013" s="2436"/>
      <c r="J1013" s="2436"/>
      <c r="K1013" s="2436"/>
      <c r="L1013" s="2436"/>
      <c r="M1013" s="2436"/>
      <c r="N1013" s="2436"/>
      <c r="O1013" s="2436"/>
      <c r="P1013" s="2436"/>
      <c r="Q1013" s="2436"/>
      <c r="R1013" s="2436"/>
      <c r="S1013" s="2436"/>
      <c r="T1013" s="2436"/>
      <c r="U1013" s="2436"/>
      <c r="V1013" s="2436"/>
      <c r="W1013" s="2436"/>
      <c r="X1013" s="2436"/>
      <c r="Y1013" s="2436"/>
      <c r="Z1013" s="2436"/>
      <c r="AA1013" s="2436"/>
      <c r="AB1013" s="2436"/>
      <c r="AC1013" s="2436"/>
      <c r="AD1013" s="2436"/>
      <c r="AE1013" s="2437"/>
      <c r="AF1013" s="1517"/>
      <c r="AG1013" s="1518"/>
      <c r="AH1013" s="1518"/>
      <c r="AI1013" s="1519"/>
      <c r="AJ1013" s="2444"/>
      <c r="AK1013" s="2105"/>
      <c r="AL1013" s="2105"/>
      <c r="AM1013" s="2105"/>
      <c r="AN1013" s="2105"/>
      <c r="AO1013" s="2105"/>
      <c r="AP1013" s="2105"/>
      <c r="AQ1013" s="2445"/>
      <c r="AR1013" s="1487"/>
      <c r="AS1013" s="1487"/>
      <c r="AT1013" s="1487"/>
      <c r="AU1013" s="1487"/>
      <c r="AV1013" s="1487"/>
      <c r="AW1013" s="1487"/>
      <c r="AX1013" s="1487"/>
      <c r="AY1013" s="1487"/>
      <c r="CR1013" s="25"/>
    </row>
    <row r="1014" spans="1:96" s="717" customFormat="1" ht="12.75" customHeight="1">
      <c r="A1014" s="51"/>
      <c r="B1014" s="110"/>
      <c r="C1014" s="111"/>
      <c r="D1014" s="2438"/>
      <c r="E1014" s="2439"/>
      <c r="F1014" s="2439"/>
      <c r="G1014" s="2439"/>
      <c r="H1014" s="2439"/>
      <c r="I1014" s="2439"/>
      <c r="J1014" s="2439"/>
      <c r="K1014" s="2439"/>
      <c r="L1014" s="2439"/>
      <c r="M1014" s="2439"/>
      <c r="N1014" s="2439"/>
      <c r="O1014" s="2439"/>
      <c r="P1014" s="2439"/>
      <c r="Q1014" s="2439"/>
      <c r="R1014" s="2439"/>
      <c r="S1014" s="2439"/>
      <c r="T1014" s="2439"/>
      <c r="U1014" s="2439"/>
      <c r="V1014" s="2439"/>
      <c r="W1014" s="2439"/>
      <c r="X1014" s="2439"/>
      <c r="Y1014" s="2439"/>
      <c r="Z1014" s="2439"/>
      <c r="AA1014" s="2439"/>
      <c r="AB1014" s="2439"/>
      <c r="AC1014" s="2439"/>
      <c r="AD1014" s="2439"/>
      <c r="AE1014" s="2440"/>
      <c r="AF1014" s="1520"/>
      <c r="AG1014" s="1521"/>
      <c r="AH1014" s="1521"/>
      <c r="AI1014" s="1522"/>
      <c r="AJ1014" s="2446"/>
      <c r="AK1014" s="2447"/>
      <c r="AL1014" s="2447"/>
      <c r="AM1014" s="2447"/>
      <c r="AN1014" s="2447"/>
      <c r="AO1014" s="2447"/>
      <c r="AP1014" s="2447"/>
      <c r="AQ1014" s="2448"/>
      <c r="AR1014" s="1487"/>
      <c r="AS1014" s="1487"/>
      <c r="AT1014" s="1487"/>
      <c r="AU1014" s="1487"/>
      <c r="AV1014" s="1487"/>
      <c r="AW1014" s="1487"/>
      <c r="AX1014" s="1487"/>
      <c r="AY1014" s="1487"/>
      <c r="CR1014" s="25"/>
    </row>
    <row r="1015" spans="1:96" s="717" customFormat="1" ht="12.75" customHeight="1">
      <c r="A1015" s="51"/>
      <c r="B1015" s="110"/>
      <c r="C1015" s="529" t="s">
        <v>725</v>
      </c>
      <c r="D1015" s="2452" t="s">
        <v>2105</v>
      </c>
      <c r="E1015" s="2453"/>
      <c r="F1015" s="2453"/>
      <c r="G1015" s="2453"/>
      <c r="H1015" s="2453"/>
      <c r="I1015" s="2453"/>
      <c r="J1015" s="2453"/>
      <c r="K1015" s="2453"/>
      <c r="L1015" s="2453"/>
      <c r="M1015" s="2453"/>
      <c r="N1015" s="2453"/>
      <c r="O1015" s="2453"/>
      <c r="P1015" s="2453"/>
      <c r="Q1015" s="2453"/>
      <c r="R1015" s="2453"/>
      <c r="S1015" s="2453"/>
      <c r="T1015" s="2453"/>
      <c r="U1015" s="2453"/>
      <c r="V1015" s="2453"/>
      <c r="W1015" s="2453"/>
      <c r="X1015" s="2453"/>
      <c r="Y1015" s="2453"/>
      <c r="Z1015" s="2453"/>
      <c r="AA1015" s="2453"/>
      <c r="AB1015" s="2453"/>
      <c r="AC1015" s="2453"/>
      <c r="AD1015" s="2453"/>
      <c r="AE1015" s="2454"/>
      <c r="AF1015" s="110"/>
      <c r="AG1015" s="2418" t="s">
        <v>706</v>
      </c>
      <c r="AH1015" s="2419"/>
      <c r="AI1015" s="121"/>
      <c r="AJ1015" s="2441">
        <f>ROUND(IF(AG1015="yes",(AJ975*0.1),0),0)</f>
        <v>0</v>
      </c>
      <c r="AK1015" s="2442"/>
      <c r="AL1015" s="2442"/>
      <c r="AM1015" s="2442"/>
      <c r="AN1015" s="2442"/>
      <c r="AO1015" s="2442"/>
      <c r="AP1015" s="2442"/>
      <c r="AQ1015" s="2443"/>
      <c r="AR1015" s="1487"/>
      <c r="AS1015" s="1487"/>
      <c r="AT1015" s="1487"/>
      <c r="AU1015" s="1487"/>
      <c r="AV1015" s="1487"/>
      <c r="AW1015" s="1487"/>
      <c r="AX1015" s="1487"/>
      <c r="AY1015" s="1487"/>
      <c r="CR1015" s="25"/>
    </row>
    <row r="1016" spans="1:96" s="717" customFormat="1" ht="12.75" customHeight="1">
      <c r="A1016" s="51"/>
      <c r="B1016" s="110"/>
      <c r="C1016" s="111"/>
      <c r="D1016" s="2435" t="s">
        <v>2106</v>
      </c>
      <c r="E1016" s="2436"/>
      <c r="F1016" s="2436"/>
      <c r="G1016" s="2436"/>
      <c r="H1016" s="2436"/>
      <c r="I1016" s="2436"/>
      <c r="J1016" s="2436"/>
      <c r="K1016" s="2436"/>
      <c r="L1016" s="2436"/>
      <c r="M1016" s="2436"/>
      <c r="N1016" s="2436"/>
      <c r="O1016" s="2436"/>
      <c r="P1016" s="2436"/>
      <c r="Q1016" s="2436"/>
      <c r="R1016" s="2436"/>
      <c r="S1016" s="2436"/>
      <c r="T1016" s="2436"/>
      <c r="U1016" s="2436"/>
      <c r="V1016" s="2436"/>
      <c r="W1016" s="2436"/>
      <c r="X1016" s="2436"/>
      <c r="Y1016" s="2436"/>
      <c r="Z1016" s="2436"/>
      <c r="AA1016" s="2436"/>
      <c r="AB1016" s="2436"/>
      <c r="AC1016" s="2436"/>
      <c r="AD1016" s="2436"/>
      <c r="AE1016" s="2437"/>
      <c r="AF1016" s="110"/>
      <c r="AG1016" s="112"/>
      <c r="AH1016" s="112"/>
      <c r="AI1016" s="121"/>
      <c r="AJ1016" s="2444"/>
      <c r="AK1016" s="2105"/>
      <c r="AL1016" s="2105"/>
      <c r="AM1016" s="2105"/>
      <c r="AN1016" s="2105"/>
      <c r="AO1016" s="2105"/>
      <c r="AP1016" s="2105"/>
      <c r="AQ1016" s="2445"/>
      <c r="AR1016" s="1487"/>
      <c r="AS1016" s="1487"/>
      <c r="AT1016" s="1487"/>
      <c r="AU1016" s="1487"/>
      <c r="AV1016" s="1487"/>
      <c r="AW1016" s="1487"/>
      <c r="AX1016" s="1487"/>
      <c r="AY1016" s="1487"/>
      <c r="CR1016" s="25"/>
    </row>
    <row r="1017" spans="1:96" s="717" customFormat="1" ht="12.75" customHeight="1">
      <c r="A1017" s="51"/>
      <c r="B1017" s="110"/>
      <c r="C1017" s="111"/>
      <c r="D1017" s="2435"/>
      <c r="E1017" s="2436"/>
      <c r="F1017" s="2436"/>
      <c r="G1017" s="2436"/>
      <c r="H1017" s="2436"/>
      <c r="I1017" s="2436"/>
      <c r="J1017" s="2436"/>
      <c r="K1017" s="2436"/>
      <c r="L1017" s="2436"/>
      <c r="M1017" s="2436"/>
      <c r="N1017" s="2436"/>
      <c r="O1017" s="2436"/>
      <c r="P1017" s="2436"/>
      <c r="Q1017" s="2436"/>
      <c r="R1017" s="2436"/>
      <c r="S1017" s="2436"/>
      <c r="T1017" s="2436"/>
      <c r="U1017" s="2436"/>
      <c r="V1017" s="2436"/>
      <c r="W1017" s="2436"/>
      <c r="X1017" s="2436"/>
      <c r="Y1017" s="2436"/>
      <c r="Z1017" s="2436"/>
      <c r="AA1017" s="2436"/>
      <c r="AB1017" s="2436"/>
      <c r="AC1017" s="2436"/>
      <c r="AD1017" s="2436"/>
      <c r="AE1017" s="2437"/>
      <c r="AF1017" s="110"/>
      <c r="AG1017" s="112"/>
      <c r="AH1017" s="112"/>
      <c r="AI1017" s="121"/>
      <c r="AJ1017" s="2444"/>
      <c r="AK1017" s="2105"/>
      <c r="AL1017" s="2105"/>
      <c r="AM1017" s="2105"/>
      <c r="AN1017" s="2105"/>
      <c r="AO1017" s="2105"/>
      <c r="AP1017" s="2105"/>
      <c r="AQ1017" s="2445"/>
      <c r="AR1017" s="1487"/>
      <c r="AS1017" s="1487"/>
      <c r="AT1017" s="1487"/>
      <c r="AU1017" s="1487"/>
      <c r="AV1017" s="1487"/>
      <c r="AW1017" s="1487"/>
      <c r="AX1017" s="1487"/>
      <c r="AY1017" s="1487"/>
      <c r="CR1017" s="25"/>
    </row>
    <row r="1018" spans="1:96" s="717" customFormat="1" ht="12.75" customHeight="1">
      <c r="A1018" s="51"/>
      <c r="B1018" s="110"/>
      <c r="C1018" s="111"/>
      <c r="D1018" s="2435"/>
      <c r="E1018" s="2436"/>
      <c r="F1018" s="2436"/>
      <c r="G1018" s="2436"/>
      <c r="H1018" s="2436"/>
      <c r="I1018" s="2436"/>
      <c r="J1018" s="2436"/>
      <c r="K1018" s="2436"/>
      <c r="L1018" s="2436"/>
      <c r="M1018" s="2436"/>
      <c r="N1018" s="2436"/>
      <c r="O1018" s="2436"/>
      <c r="P1018" s="2436"/>
      <c r="Q1018" s="2436"/>
      <c r="R1018" s="2436"/>
      <c r="S1018" s="2436"/>
      <c r="T1018" s="2436"/>
      <c r="U1018" s="2436"/>
      <c r="V1018" s="2436"/>
      <c r="W1018" s="2436"/>
      <c r="X1018" s="2436"/>
      <c r="Y1018" s="2436"/>
      <c r="Z1018" s="2436"/>
      <c r="AA1018" s="2436"/>
      <c r="AB1018" s="2436"/>
      <c r="AC1018" s="2436"/>
      <c r="AD1018" s="2436"/>
      <c r="AE1018" s="2437"/>
      <c r="AF1018" s="110"/>
      <c r="AG1018" s="112"/>
      <c r="AH1018" s="112"/>
      <c r="AI1018" s="121"/>
      <c r="AJ1018" s="2444"/>
      <c r="AK1018" s="2105"/>
      <c r="AL1018" s="2105"/>
      <c r="AM1018" s="2105"/>
      <c r="AN1018" s="2105"/>
      <c r="AO1018" s="2105"/>
      <c r="AP1018" s="2105"/>
      <c r="AQ1018" s="2445"/>
      <c r="AR1018" s="1487"/>
      <c r="AS1018" s="1487"/>
      <c r="AT1018" s="1487"/>
      <c r="AU1018" s="1487"/>
      <c r="AV1018" s="1487"/>
      <c r="AW1018" s="1487"/>
      <c r="AX1018" s="1487"/>
      <c r="AY1018" s="1487"/>
      <c r="CR1018" s="25"/>
    </row>
    <row r="1019" spans="1:96" s="717" customFormat="1" ht="12.75" customHeight="1">
      <c r="A1019" s="51"/>
      <c r="B1019" s="110"/>
      <c r="C1019" s="111"/>
      <c r="D1019" s="2438"/>
      <c r="E1019" s="2439"/>
      <c r="F1019" s="2439"/>
      <c r="G1019" s="2439"/>
      <c r="H1019" s="2439"/>
      <c r="I1019" s="2439"/>
      <c r="J1019" s="2439"/>
      <c r="K1019" s="2439"/>
      <c r="L1019" s="2439"/>
      <c r="M1019" s="2439"/>
      <c r="N1019" s="2439"/>
      <c r="O1019" s="2439"/>
      <c r="P1019" s="2439"/>
      <c r="Q1019" s="2439"/>
      <c r="R1019" s="2439"/>
      <c r="S1019" s="2439"/>
      <c r="T1019" s="2439"/>
      <c r="U1019" s="2439"/>
      <c r="V1019" s="2439"/>
      <c r="W1019" s="2439"/>
      <c r="X1019" s="2439"/>
      <c r="Y1019" s="2439"/>
      <c r="Z1019" s="2439"/>
      <c r="AA1019" s="2439"/>
      <c r="AB1019" s="2439"/>
      <c r="AC1019" s="2439"/>
      <c r="AD1019" s="2439"/>
      <c r="AE1019" s="2440"/>
      <c r="AF1019" s="110"/>
      <c r="AG1019" s="112"/>
      <c r="AH1019" s="112"/>
      <c r="AI1019" s="121"/>
      <c r="AJ1019" s="2444"/>
      <c r="AK1019" s="2105"/>
      <c r="AL1019" s="2105"/>
      <c r="AM1019" s="2105"/>
      <c r="AN1019" s="2105"/>
      <c r="AO1019" s="2105"/>
      <c r="AP1019" s="2105"/>
      <c r="AQ1019" s="2445"/>
      <c r="AR1019" s="1487"/>
      <c r="AS1019" s="1487"/>
      <c r="AT1019" s="1487"/>
      <c r="AU1019" s="1487"/>
      <c r="AV1019" s="1487"/>
      <c r="AW1019" s="1487"/>
      <c r="AX1019" s="1487"/>
      <c r="AY1019" s="1487"/>
      <c r="CR1019" s="25"/>
    </row>
    <row r="1020" spans="1:96" s="717" customFormat="1" ht="12.75" customHeight="1">
      <c r="A1020" s="51"/>
      <c r="B1020" s="117"/>
      <c r="C1020" s="198" t="s">
        <v>1113</v>
      </c>
      <c r="D1020" s="2404" t="s">
        <v>1533</v>
      </c>
      <c r="E1020" s="2405"/>
      <c r="F1020" s="2405"/>
      <c r="G1020" s="2405"/>
      <c r="H1020" s="2405"/>
      <c r="I1020" s="2405"/>
      <c r="J1020" s="2405"/>
      <c r="K1020" s="2405"/>
      <c r="L1020" s="2405"/>
      <c r="M1020" s="2405"/>
      <c r="N1020" s="2405"/>
      <c r="O1020" s="2405"/>
      <c r="P1020" s="2405"/>
      <c r="Q1020" s="2405"/>
      <c r="R1020" s="2405"/>
      <c r="S1020" s="2405"/>
      <c r="T1020" s="2405"/>
      <c r="U1020" s="2405"/>
      <c r="V1020" s="2405"/>
      <c r="W1020" s="2405"/>
      <c r="X1020" s="2405"/>
      <c r="Y1020" s="2405"/>
      <c r="Z1020" s="2405"/>
      <c r="AA1020" s="2405"/>
      <c r="AB1020" s="2405"/>
      <c r="AC1020" s="2405"/>
      <c r="AD1020" s="2405"/>
      <c r="AE1020" s="2406"/>
      <c r="AF1020" s="117"/>
      <c r="AG1020" s="2416" t="s">
        <v>706</v>
      </c>
      <c r="AH1020" s="2417"/>
      <c r="AI1020" s="125"/>
      <c r="AJ1020" s="2441">
        <f>ROUND(IF(AG1020="yes",(AJ975*0.1),0),0)</f>
        <v>0</v>
      </c>
      <c r="AK1020" s="2442"/>
      <c r="AL1020" s="2442"/>
      <c r="AM1020" s="2442"/>
      <c r="AN1020" s="2442"/>
      <c r="AO1020" s="2442"/>
      <c r="AP1020" s="2442"/>
      <c r="AQ1020" s="2443"/>
      <c r="AR1020" s="1487"/>
      <c r="AS1020" s="1487"/>
      <c r="AT1020" s="1487"/>
      <c r="AU1020" s="1487"/>
      <c r="AV1020" s="1487"/>
      <c r="AW1020" s="1487"/>
      <c r="AX1020" s="1487"/>
      <c r="AY1020" s="1487"/>
      <c r="CR1020" s="25"/>
    </row>
    <row r="1021" spans="1:96" ht="12.75" customHeight="1">
      <c r="A1021" s="51"/>
      <c r="B1021" s="110"/>
      <c r="C1021" s="111"/>
      <c r="D1021" s="2407" t="s">
        <v>1534</v>
      </c>
      <c r="E1021" s="2408"/>
      <c r="F1021" s="2408"/>
      <c r="G1021" s="2408"/>
      <c r="H1021" s="2408"/>
      <c r="I1021" s="2408"/>
      <c r="J1021" s="2408"/>
      <c r="K1021" s="2408"/>
      <c r="L1021" s="2408"/>
      <c r="M1021" s="2408"/>
      <c r="N1021" s="2408"/>
      <c r="O1021" s="2408"/>
      <c r="P1021" s="2408"/>
      <c r="Q1021" s="2408"/>
      <c r="R1021" s="2408"/>
      <c r="S1021" s="2408"/>
      <c r="T1021" s="2408"/>
      <c r="U1021" s="2408"/>
      <c r="V1021" s="2408"/>
      <c r="W1021" s="2408"/>
      <c r="X1021" s="2408"/>
      <c r="Y1021" s="2408"/>
      <c r="Z1021" s="2408"/>
      <c r="AA1021" s="2408"/>
      <c r="AB1021" s="2408"/>
      <c r="AC1021" s="2408"/>
      <c r="AD1021" s="2408"/>
      <c r="AE1021" s="2409"/>
      <c r="AF1021" s="110"/>
      <c r="AG1021" s="112"/>
      <c r="AH1021" s="112"/>
      <c r="AI1021" s="121"/>
      <c r="AJ1021" s="2444"/>
      <c r="AK1021" s="2105"/>
      <c r="AL1021" s="2105"/>
      <c r="AM1021" s="2105"/>
      <c r="AN1021" s="2105"/>
      <c r="AO1021" s="2105"/>
      <c r="AP1021" s="2105"/>
      <c r="AQ1021" s="2445"/>
      <c r="AR1021" s="1487"/>
      <c r="AS1021" s="1487"/>
      <c r="AT1021" s="1487"/>
      <c r="AU1021" s="1487"/>
      <c r="AV1021" s="1487"/>
      <c r="AW1021" s="1487"/>
      <c r="AX1021" s="1487"/>
      <c r="AY1021" s="1487"/>
    </row>
    <row r="1022" spans="1:96" ht="12.75" customHeight="1">
      <c r="A1022" s="51"/>
      <c r="B1022" s="110"/>
      <c r="C1022" s="111"/>
      <c r="D1022" s="2407"/>
      <c r="E1022" s="2408"/>
      <c r="F1022" s="2408"/>
      <c r="G1022" s="2408"/>
      <c r="H1022" s="2408"/>
      <c r="I1022" s="2408"/>
      <c r="J1022" s="2408"/>
      <c r="K1022" s="2408"/>
      <c r="L1022" s="2408"/>
      <c r="M1022" s="2408"/>
      <c r="N1022" s="2408"/>
      <c r="O1022" s="2408"/>
      <c r="P1022" s="2408"/>
      <c r="Q1022" s="2408"/>
      <c r="R1022" s="2408"/>
      <c r="S1022" s="2408"/>
      <c r="T1022" s="2408"/>
      <c r="U1022" s="2408"/>
      <c r="V1022" s="2408"/>
      <c r="W1022" s="2408"/>
      <c r="X1022" s="2408"/>
      <c r="Y1022" s="2408"/>
      <c r="Z1022" s="2408"/>
      <c r="AA1022" s="2408"/>
      <c r="AB1022" s="2408"/>
      <c r="AC1022" s="2408"/>
      <c r="AD1022" s="2408"/>
      <c r="AE1022" s="2409"/>
      <c r="AF1022" s="110"/>
      <c r="AG1022" s="112"/>
      <c r="AH1022" s="112"/>
      <c r="AI1022" s="121"/>
      <c r="AJ1022" s="2444"/>
      <c r="AK1022" s="2105"/>
      <c r="AL1022" s="2105"/>
      <c r="AM1022" s="2105"/>
      <c r="AN1022" s="2105"/>
      <c r="AO1022" s="2105"/>
      <c r="AP1022" s="2105"/>
      <c r="AQ1022" s="2445"/>
      <c r="AR1022" s="1487"/>
      <c r="AS1022" s="1487"/>
      <c r="AT1022" s="1487"/>
      <c r="AU1022" s="1487"/>
      <c r="AV1022" s="1487"/>
      <c r="AW1022" s="1487"/>
      <c r="AX1022" s="1487"/>
      <c r="AY1022" s="1487"/>
    </row>
    <row r="1023" spans="1:96" s="680" customFormat="1" ht="12.75" customHeight="1">
      <c r="A1023" s="51"/>
      <c r="B1023" s="110"/>
      <c r="C1023" s="111"/>
      <c r="D1023" s="2420"/>
      <c r="E1023" s="2421"/>
      <c r="F1023" s="2421"/>
      <c r="G1023" s="2421"/>
      <c r="H1023" s="2421"/>
      <c r="I1023" s="2421"/>
      <c r="J1023" s="2421"/>
      <c r="K1023" s="2421"/>
      <c r="L1023" s="2421"/>
      <c r="M1023" s="2421"/>
      <c r="N1023" s="2421"/>
      <c r="O1023" s="2421"/>
      <c r="P1023" s="2421"/>
      <c r="Q1023" s="2421"/>
      <c r="R1023" s="2421"/>
      <c r="S1023" s="2421"/>
      <c r="T1023" s="2421"/>
      <c r="U1023" s="2421"/>
      <c r="V1023" s="2421"/>
      <c r="W1023" s="2421"/>
      <c r="X1023" s="2421"/>
      <c r="Y1023" s="2421"/>
      <c r="Z1023" s="2421"/>
      <c r="AA1023" s="2421"/>
      <c r="AB1023" s="2421"/>
      <c r="AC1023" s="2421"/>
      <c r="AD1023" s="2421"/>
      <c r="AE1023" s="2422"/>
      <c r="AF1023" s="110"/>
      <c r="AG1023" s="112"/>
      <c r="AH1023" s="112"/>
      <c r="AI1023" s="121"/>
      <c r="AJ1023" s="2446"/>
      <c r="AK1023" s="2447"/>
      <c r="AL1023" s="2447"/>
      <c r="AM1023" s="2447"/>
      <c r="AN1023" s="2447"/>
      <c r="AO1023" s="2447"/>
      <c r="AP1023" s="2447"/>
      <c r="AQ1023" s="2448"/>
      <c r="AR1023" s="1487"/>
      <c r="AS1023" s="1487"/>
      <c r="AT1023" s="1487"/>
      <c r="AU1023" s="1487"/>
      <c r="AV1023" s="1487"/>
      <c r="AW1023" s="1487"/>
      <c r="AX1023" s="1487"/>
      <c r="AY1023" s="1487"/>
      <c r="CR1023" s="25"/>
    </row>
    <row r="1024" spans="1:96" ht="12.75" customHeight="1">
      <c r="A1024" s="51"/>
      <c r="B1024" s="117"/>
      <c r="C1024" s="198" t="s">
        <v>2101</v>
      </c>
      <c r="D1024" s="2452" t="s">
        <v>2307</v>
      </c>
      <c r="E1024" s="2453"/>
      <c r="F1024" s="2453"/>
      <c r="G1024" s="2453"/>
      <c r="H1024" s="2453"/>
      <c r="I1024" s="2453"/>
      <c r="J1024" s="2453"/>
      <c r="K1024" s="2453"/>
      <c r="L1024" s="2453"/>
      <c r="M1024" s="2453"/>
      <c r="N1024" s="2453"/>
      <c r="O1024" s="2453"/>
      <c r="P1024" s="2453"/>
      <c r="Q1024" s="2453"/>
      <c r="R1024" s="2453"/>
      <c r="S1024" s="2453"/>
      <c r="T1024" s="2453"/>
      <c r="U1024" s="2453"/>
      <c r="V1024" s="2453"/>
      <c r="W1024" s="2453"/>
      <c r="X1024" s="2453"/>
      <c r="Y1024" s="2453"/>
      <c r="Z1024" s="2453"/>
      <c r="AA1024" s="2453"/>
      <c r="AB1024" s="2453"/>
      <c r="AC1024" s="2453"/>
      <c r="AD1024" s="2453"/>
      <c r="AE1024" s="2454"/>
      <c r="AF1024" s="117"/>
      <c r="AG1024" s="2414" t="str">
        <f>IF(X1027&gt;0,"Yes","No")</f>
        <v>Yes</v>
      </c>
      <c r="AH1024" s="2415"/>
      <c r="AI1024" s="125"/>
      <c r="AJ1024" s="2423">
        <f>IF((X1027=0),0,BA989*AJ975)</f>
        <v>32885529.040000003</v>
      </c>
      <c r="AK1024" s="2424"/>
      <c r="AL1024" s="2424"/>
      <c r="AM1024" s="2424"/>
      <c r="AN1024" s="2424"/>
      <c r="AO1024" s="2424"/>
      <c r="AP1024" s="2424"/>
      <c r="AQ1024" s="2425"/>
      <c r="AR1024" s="1487"/>
      <c r="AS1024" s="1487"/>
      <c r="AT1024" s="1487"/>
      <c r="AU1024" s="1487"/>
      <c r="AV1024" s="1487"/>
      <c r="AW1024" s="1487"/>
      <c r="AX1024" s="1487"/>
      <c r="AY1024" s="1487"/>
    </row>
    <row r="1025" spans="1:96" ht="12.75" customHeight="1">
      <c r="A1025" s="51"/>
      <c r="B1025" s="110"/>
      <c r="C1025" s="700"/>
      <c r="D1025" s="2407" t="s">
        <v>1536</v>
      </c>
      <c r="E1025" s="2408"/>
      <c r="F1025" s="2408"/>
      <c r="G1025" s="2408"/>
      <c r="H1025" s="2408"/>
      <c r="I1025" s="2408"/>
      <c r="J1025" s="2408"/>
      <c r="K1025" s="2408"/>
      <c r="L1025" s="2408"/>
      <c r="M1025" s="2408"/>
      <c r="N1025" s="2408"/>
      <c r="O1025" s="2408"/>
      <c r="P1025" s="2408"/>
      <c r="Q1025" s="2408"/>
      <c r="R1025" s="2408"/>
      <c r="S1025" s="2408"/>
      <c r="T1025" s="2408"/>
      <c r="U1025" s="2408"/>
      <c r="V1025" s="2408"/>
      <c r="W1025" s="2408"/>
      <c r="X1025" s="2408"/>
      <c r="Y1025" s="2408"/>
      <c r="Z1025" s="2408"/>
      <c r="AA1025" s="2408"/>
      <c r="AB1025" s="2408"/>
      <c r="AC1025" s="2408"/>
      <c r="AD1025" s="2408"/>
      <c r="AE1025" s="2409"/>
      <c r="AF1025" s="110"/>
      <c r="AG1025" s="701"/>
      <c r="AH1025" s="701"/>
      <c r="AI1025" s="121"/>
      <c r="AJ1025" s="2426"/>
      <c r="AK1025" s="2427"/>
      <c r="AL1025" s="2427"/>
      <c r="AM1025" s="2427"/>
      <c r="AN1025" s="2427"/>
      <c r="AO1025" s="2427"/>
      <c r="AP1025" s="2427"/>
      <c r="AQ1025" s="2428"/>
      <c r="AR1025" s="1487"/>
      <c r="AS1025" s="1487"/>
      <c r="AT1025" s="1487"/>
      <c r="AU1025" s="1487"/>
      <c r="AV1025" s="1487"/>
      <c r="AW1025" s="1487"/>
      <c r="AX1025" s="1487"/>
      <c r="AY1025" s="1487"/>
    </row>
    <row r="1026" spans="1:96" ht="12.75" customHeight="1">
      <c r="A1026" s="51"/>
      <c r="B1026" s="110"/>
      <c r="C1026" s="700"/>
      <c r="D1026" s="2407"/>
      <c r="E1026" s="2408"/>
      <c r="F1026" s="2408"/>
      <c r="G1026" s="2408"/>
      <c r="H1026" s="2408"/>
      <c r="I1026" s="2408"/>
      <c r="J1026" s="2408"/>
      <c r="K1026" s="2408"/>
      <c r="L1026" s="2408"/>
      <c r="M1026" s="2408"/>
      <c r="N1026" s="2408"/>
      <c r="O1026" s="2408"/>
      <c r="P1026" s="2408"/>
      <c r="Q1026" s="2408"/>
      <c r="R1026" s="2408"/>
      <c r="S1026" s="2408"/>
      <c r="T1026" s="2408"/>
      <c r="U1026" s="2408"/>
      <c r="V1026" s="2408"/>
      <c r="W1026" s="2408"/>
      <c r="X1026" s="2408"/>
      <c r="Y1026" s="2408"/>
      <c r="Z1026" s="2408"/>
      <c r="AA1026" s="2408"/>
      <c r="AB1026" s="2408"/>
      <c r="AC1026" s="2408"/>
      <c r="AD1026" s="2408"/>
      <c r="AE1026" s="2409"/>
      <c r="AF1026" s="110"/>
      <c r="AG1026" s="701"/>
      <c r="AH1026" s="701"/>
      <c r="AI1026" s="121"/>
      <c r="AJ1026" s="2426"/>
      <c r="AK1026" s="2427"/>
      <c r="AL1026" s="2427"/>
      <c r="AM1026" s="2427"/>
      <c r="AN1026" s="2427"/>
      <c r="AO1026" s="2427"/>
      <c r="AP1026" s="2427"/>
      <c r="AQ1026" s="2428"/>
      <c r="AR1026" s="1487"/>
      <c r="AS1026" s="1487"/>
      <c r="AT1026" s="1487"/>
      <c r="AU1026" s="1487"/>
      <c r="AV1026" s="1487"/>
      <c r="AW1026" s="1487"/>
      <c r="AX1026" s="1487"/>
      <c r="AY1026" s="1487"/>
    </row>
    <row r="1027" spans="1:96" s="717" customFormat="1" ht="12.75" customHeight="1">
      <c r="A1027" s="51"/>
      <c r="B1027" s="115"/>
      <c r="C1027" s="116"/>
      <c r="D1027" s="199" t="s">
        <v>1050</v>
      </c>
      <c r="E1027" s="200"/>
      <c r="F1027" s="200"/>
      <c r="G1027" s="200"/>
      <c r="H1027" s="200"/>
      <c r="I1027" s="2412">
        <f>BA987</f>
        <v>138</v>
      </c>
      <c r="J1027" s="2413"/>
      <c r="K1027" s="11"/>
      <c r="L1027" s="200"/>
      <c r="M1027" s="200"/>
      <c r="N1027" s="200"/>
      <c r="O1027" s="200"/>
      <c r="P1027" s="200"/>
      <c r="Q1027" s="200"/>
      <c r="R1027" s="200"/>
      <c r="S1027" s="200"/>
      <c r="T1027" s="200"/>
      <c r="U1027" s="200"/>
      <c r="V1027" s="201" t="s">
        <v>1051</v>
      </c>
      <c r="W1027" s="80"/>
      <c r="X1027" s="2410">
        <f>BG635</f>
        <v>74</v>
      </c>
      <c r="Y1027" s="2411"/>
      <c r="Z1027" s="80"/>
      <c r="AA1027" s="80"/>
      <c r="AB1027" s="80"/>
      <c r="AC1027" s="80"/>
      <c r="AD1027" s="80"/>
      <c r="AE1027" s="81"/>
      <c r="AF1027" s="1526"/>
      <c r="AG1027" s="1527"/>
      <c r="AH1027" s="1527"/>
      <c r="AI1027" s="1528"/>
      <c r="AJ1027" s="2429"/>
      <c r="AK1027" s="2430"/>
      <c r="AL1027" s="2430"/>
      <c r="AM1027" s="2430"/>
      <c r="AN1027" s="2430"/>
      <c r="AO1027" s="2430"/>
      <c r="AP1027" s="2430"/>
      <c r="AQ1027" s="2431"/>
      <c r="AR1027" s="1487"/>
      <c r="AS1027" s="1487"/>
      <c r="AT1027" s="1487"/>
      <c r="AU1027" s="1487"/>
      <c r="AV1027" s="1487"/>
      <c r="AW1027" s="1487"/>
      <c r="AX1027" s="1487"/>
      <c r="AY1027" s="1487"/>
      <c r="CR1027" s="25"/>
    </row>
    <row r="1028" spans="1:96" ht="12.75" customHeight="1">
      <c r="A1028" s="51"/>
      <c r="B1028" s="117"/>
      <c r="C1028" s="198" t="s">
        <v>2102</v>
      </c>
      <c r="D1028" s="2404" t="s">
        <v>2308</v>
      </c>
      <c r="E1028" s="2405"/>
      <c r="F1028" s="2405"/>
      <c r="G1028" s="2405"/>
      <c r="H1028" s="2405"/>
      <c r="I1028" s="2405"/>
      <c r="J1028" s="2405"/>
      <c r="K1028" s="2405"/>
      <c r="L1028" s="2405"/>
      <c r="M1028" s="2405"/>
      <c r="N1028" s="2405"/>
      <c r="O1028" s="2405"/>
      <c r="P1028" s="2405"/>
      <c r="Q1028" s="2405"/>
      <c r="R1028" s="2405"/>
      <c r="S1028" s="2405"/>
      <c r="T1028" s="2405"/>
      <c r="U1028" s="2405"/>
      <c r="V1028" s="2405"/>
      <c r="W1028" s="2405"/>
      <c r="X1028" s="2405"/>
      <c r="Y1028" s="2405"/>
      <c r="Z1028" s="2405"/>
      <c r="AA1028" s="2405"/>
      <c r="AB1028" s="2405"/>
      <c r="AC1028" s="2405"/>
      <c r="AD1028" s="2405"/>
      <c r="AE1028" s="2406"/>
      <c r="AF1028" s="110"/>
      <c r="AG1028" s="2414" t="str">
        <f>IF(X1031&gt;0,"Yes","No")</f>
        <v>Yes</v>
      </c>
      <c r="AH1028" s="2415"/>
      <c r="AI1028" s="121"/>
      <c r="AJ1028" s="2423">
        <f>IF((X1031=0),0,(2*BA990)*AJ975)</f>
        <v>57084314.560000002</v>
      </c>
      <c r="AK1028" s="2424"/>
      <c r="AL1028" s="2424"/>
      <c r="AM1028" s="2424"/>
      <c r="AN1028" s="2424"/>
      <c r="AO1028" s="2424"/>
      <c r="AP1028" s="2424"/>
      <c r="AQ1028" s="2425"/>
      <c r="AR1028" s="1487"/>
      <c r="AS1028" s="1487"/>
      <c r="AT1028" s="1487"/>
      <c r="AU1028" s="1487"/>
      <c r="AV1028" s="1487"/>
      <c r="AW1028" s="1487"/>
      <c r="AX1028" s="1487"/>
      <c r="AY1028" s="1487"/>
    </row>
    <row r="1029" spans="1:96" ht="12.75" customHeight="1">
      <c r="A1029" s="51"/>
      <c r="B1029" s="110"/>
      <c r="C1029" s="700"/>
      <c r="D1029" s="2407" t="s">
        <v>1535</v>
      </c>
      <c r="E1029" s="2408"/>
      <c r="F1029" s="2408"/>
      <c r="G1029" s="2408"/>
      <c r="H1029" s="2408"/>
      <c r="I1029" s="2408"/>
      <c r="J1029" s="2408"/>
      <c r="K1029" s="2408"/>
      <c r="L1029" s="2408"/>
      <c r="M1029" s="2408"/>
      <c r="N1029" s="2408"/>
      <c r="O1029" s="2408"/>
      <c r="P1029" s="2408"/>
      <c r="Q1029" s="2408"/>
      <c r="R1029" s="2408"/>
      <c r="S1029" s="2408"/>
      <c r="T1029" s="2408"/>
      <c r="U1029" s="2408"/>
      <c r="V1029" s="2408"/>
      <c r="W1029" s="2408"/>
      <c r="X1029" s="2408"/>
      <c r="Y1029" s="2408"/>
      <c r="Z1029" s="2408"/>
      <c r="AA1029" s="2408"/>
      <c r="AB1029" s="2408"/>
      <c r="AC1029" s="2408"/>
      <c r="AD1029" s="2408"/>
      <c r="AE1029" s="2409"/>
      <c r="AF1029" s="110"/>
      <c r="AG1029" s="701"/>
      <c r="AH1029" s="701"/>
      <c r="AI1029" s="121"/>
      <c r="AJ1029" s="2426"/>
      <c r="AK1029" s="2427"/>
      <c r="AL1029" s="2427"/>
      <c r="AM1029" s="2427"/>
      <c r="AN1029" s="2427"/>
      <c r="AO1029" s="2427"/>
      <c r="AP1029" s="2427"/>
      <c r="AQ1029" s="2428"/>
      <c r="AR1029" s="1487"/>
      <c r="AS1029" s="1487"/>
      <c r="AT1029" s="1487"/>
      <c r="AU1029" s="1487"/>
      <c r="AV1029" s="1487"/>
      <c r="AW1029" s="1487"/>
      <c r="AX1029" s="1487"/>
      <c r="AY1029" s="1487"/>
    </row>
    <row r="1030" spans="1:96" ht="12.75" customHeight="1">
      <c r="A1030" s="51"/>
      <c r="B1030" s="110"/>
      <c r="C1030" s="121"/>
      <c r="D1030" s="2407"/>
      <c r="E1030" s="2408"/>
      <c r="F1030" s="2408"/>
      <c r="G1030" s="2408"/>
      <c r="H1030" s="2408"/>
      <c r="I1030" s="2408"/>
      <c r="J1030" s="2408"/>
      <c r="K1030" s="2408"/>
      <c r="L1030" s="2408"/>
      <c r="M1030" s="2408"/>
      <c r="N1030" s="2408"/>
      <c r="O1030" s="2408"/>
      <c r="P1030" s="2408"/>
      <c r="Q1030" s="2408"/>
      <c r="R1030" s="2408"/>
      <c r="S1030" s="2408"/>
      <c r="T1030" s="2408"/>
      <c r="U1030" s="2408"/>
      <c r="V1030" s="2408"/>
      <c r="W1030" s="2408"/>
      <c r="X1030" s="2408"/>
      <c r="Y1030" s="2408"/>
      <c r="Z1030" s="2408"/>
      <c r="AA1030" s="2408"/>
      <c r="AB1030" s="2408"/>
      <c r="AC1030" s="2408"/>
      <c r="AD1030" s="2408"/>
      <c r="AE1030" s="2409"/>
      <c r="AF1030" s="1523"/>
      <c r="AG1030" s="1524"/>
      <c r="AH1030" s="1524"/>
      <c r="AI1030" s="1525"/>
      <c r="AJ1030" s="2426"/>
      <c r="AK1030" s="2427"/>
      <c r="AL1030" s="2427"/>
      <c r="AM1030" s="2427"/>
      <c r="AN1030" s="2427"/>
      <c r="AO1030" s="2427"/>
      <c r="AP1030" s="2427"/>
      <c r="AQ1030" s="2428"/>
      <c r="AR1030" s="1487"/>
      <c r="AS1030" s="1487"/>
      <c r="AT1030" s="1487"/>
      <c r="AU1030" s="1487"/>
      <c r="AV1030" s="1487"/>
      <c r="AW1030" s="1487"/>
      <c r="AX1030" s="1487"/>
      <c r="AY1030" s="1487"/>
    </row>
    <row r="1031" spans="1:96" s="717" customFormat="1" ht="12.75" customHeight="1">
      <c r="A1031" s="51"/>
      <c r="B1031" s="115"/>
      <c r="C1031" s="116"/>
      <c r="D1031" s="199" t="s">
        <v>1050</v>
      </c>
      <c r="E1031" s="200"/>
      <c r="F1031" s="200"/>
      <c r="G1031" s="200"/>
      <c r="H1031" s="200"/>
      <c r="I1031" s="2412">
        <f>BA987</f>
        <v>138</v>
      </c>
      <c r="J1031" s="2413"/>
      <c r="K1031" s="51"/>
      <c r="L1031" s="200"/>
      <c r="M1031" s="200"/>
      <c r="N1031" s="200"/>
      <c r="O1031" s="200"/>
      <c r="P1031" s="200"/>
      <c r="Q1031" s="200"/>
      <c r="R1031" s="200"/>
      <c r="S1031" s="200"/>
      <c r="T1031" s="200"/>
      <c r="U1031" s="200"/>
      <c r="V1031" s="201" t="s">
        <v>1052</v>
      </c>
      <c r="X1031" s="2410">
        <f>BK635</f>
        <v>64</v>
      </c>
      <c r="Y1031" s="2411"/>
      <c r="AF1031" s="1526"/>
      <c r="AG1031" s="1527"/>
      <c r="AH1031" s="1527"/>
      <c r="AI1031" s="1528"/>
      <c r="AJ1031" s="2429"/>
      <c r="AK1031" s="2430"/>
      <c r="AL1031" s="2430"/>
      <c r="AM1031" s="2430"/>
      <c r="AN1031" s="2430"/>
      <c r="AO1031" s="2430"/>
      <c r="AP1031" s="2430"/>
      <c r="AQ1031" s="2431"/>
      <c r="AR1031" s="1487"/>
      <c r="AS1031" s="1487"/>
      <c r="AT1031" s="1487"/>
      <c r="AU1031" s="1487"/>
      <c r="AV1031" s="1487"/>
      <c r="AW1031" s="1487"/>
      <c r="AX1031" s="1487"/>
      <c r="AY1031" s="1487"/>
      <c r="CR1031" s="25"/>
    </row>
    <row r="1032" spans="1:96" ht="12.75" customHeight="1">
      <c r="A1032" s="51"/>
      <c r="B1032" s="158"/>
      <c r="C1032" s="159"/>
      <c r="D1032" s="2402" t="s">
        <v>546</v>
      </c>
      <c r="E1032" s="2402"/>
      <c r="F1032" s="2402"/>
      <c r="G1032" s="2402"/>
      <c r="H1032" s="2402"/>
      <c r="I1032" s="2402"/>
      <c r="J1032" s="2402"/>
      <c r="K1032" s="2402"/>
      <c r="L1032" s="2402"/>
      <c r="M1032" s="2402"/>
      <c r="N1032" s="2402"/>
      <c r="O1032" s="2402"/>
      <c r="P1032" s="2402"/>
      <c r="Q1032" s="2402"/>
      <c r="R1032" s="2402"/>
      <c r="S1032" s="2402"/>
      <c r="T1032" s="2402"/>
      <c r="U1032" s="2402"/>
      <c r="V1032" s="2402"/>
      <c r="W1032" s="2402"/>
      <c r="X1032" s="2402"/>
      <c r="Y1032" s="2402"/>
      <c r="Z1032" s="2402"/>
      <c r="AA1032" s="2402"/>
      <c r="AB1032" s="2402"/>
      <c r="AC1032" s="2402"/>
      <c r="AD1032" s="2402"/>
      <c r="AE1032" s="2402"/>
      <c r="AF1032" s="2402"/>
      <c r="AG1032" s="2402"/>
      <c r="AH1032" s="2402"/>
      <c r="AI1032" s="2403"/>
      <c r="AJ1032" s="2432">
        <f>SUM(AJ975:AQ1031)</f>
        <v>170936132.60000002</v>
      </c>
      <c r="AK1032" s="2433"/>
      <c r="AL1032" s="2433"/>
      <c r="AM1032" s="2433"/>
      <c r="AN1032" s="2433"/>
      <c r="AO1032" s="2433"/>
      <c r="AP1032" s="2433"/>
      <c r="AQ1032" s="2434"/>
      <c r="AR1032" s="1487"/>
      <c r="AS1032" s="1487"/>
      <c r="AT1032" s="1487"/>
      <c r="AU1032" s="1487"/>
      <c r="AV1032" s="1487"/>
      <c r="AW1032" s="1487"/>
      <c r="AX1032" s="1487"/>
      <c r="AY1032" s="1487"/>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87"/>
      <c r="AN1033" s="1487"/>
      <c r="AO1033" s="1487"/>
      <c r="AP1033" s="1487"/>
      <c r="AQ1033" s="1487"/>
      <c r="AR1033" s="1487"/>
      <c r="AS1033" s="1487"/>
      <c r="AT1033" s="1487"/>
      <c r="AU1033" s="1487"/>
      <c r="AV1033" s="1487"/>
      <c r="AW1033" s="1487"/>
      <c r="AX1033" s="1487"/>
      <c r="AY1033" s="1487"/>
    </row>
    <row r="1034" spans="1:96" ht="12.75" customHeight="1">
      <c r="A1034" s="51"/>
      <c r="B1034" s="2066" t="s">
        <v>1922</v>
      </c>
      <c r="C1034" s="2066"/>
      <c r="D1034" s="2066"/>
      <c r="E1034" s="2066"/>
      <c r="F1034" s="2066"/>
      <c r="G1034" s="2066"/>
      <c r="H1034" s="2066"/>
      <c r="I1034" s="2066"/>
      <c r="J1034" s="2066"/>
      <c r="K1034" s="2066"/>
      <c r="L1034" s="2066"/>
      <c r="M1034" s="2066"/>
      <c r="N1034" s="2066"/>
      <c r="O1034" s="2066"/>
      <c r="P1034" s="2066"/>
      <c r="Q1034" s="2066"/>
      <c r="R1034" s="2066"/>
      <c r="S1034" s="2066"/>
      <c r="T1034" s="2066"/>
      <c r="U1034" s="2066"/>
      <c r="V1034" s="2066"/>
      <c r="W1034" s="2066"/>
      <c r="X1034" s="2066"/>
      <c r="Y1034" s="2066"/>
      <c r="Z1034" s="343"/>
      <c r="AA1034" s="343"/>
      <c r="AB1034" s="343"/>
      <c r="AC1034" s="343"/>
      <c r="AL1034" s="105"/>
      <c r="AM1034" s="1487"/>
      <c r="AN1034" s="1487"/>
      <c r="AO1034" s="1487"/>
      <c r="AP1034" s="1487"/>
      <c r="AQ1034" s="1487"/>
      <c r="AR1034" s="1487"/>
      <c r="AS1034" s="1487"/>
      <c r="AT1034" s="1487"/>
      <c r="AU1034" s="1487"/>
      <c r="AV1034" s="1487"/>
      <c r="AW1034" s="1487"/>
      <c r="AX1034" s="1487"/>
      <c r="AY1034" s="1487"/>
    </row>
    <row r="1035" spans="1:96" ht="12.75" customHeight="1">
      <c r="A1035" s="51"/>
      <c r="B1035" s="112" t="s">
        <v>1923</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59"/>
      <c r="Y1035" s="2359"/>
      <c r="Z1035" s="2359"/>
      <c r="AA1035" s="2359"/>
      <c r="AB1035" s="2359"/>
      <c r="AC1035" s="2359"/>
      <c r="AD1035" s="2085">
        <f>R971</f>
        <v>534400</v>
      </c>
      <c r="AE1035" s="2086"/>
      <c r="AF1035" s="2086"/>
      <c r="AG1035" s="2086"/>
      <c r="AH1035" s="2086"/>
      <c r="AI1035" s="2086"/>
      <c r="AJ1035" s="2086"/>
      <c r="AK1035" s="2086"/>
      <c r="AL1035" s="105"/>
      <c r="AM1035" s="1487"/>
      <c r="AN1035" s="1487"/>
      <c r="AO1035" s="1487"/>
      <c r="AP1035" s="1487"/>
      <c r="AQ1035" s="1487"/>
      <c r="AR1035" s="1487"/>
      <c r="AS1035" s="1487"/>
      <c r="AT1035" s="1487"/>
      <c r="AU1035" s="1487"/>
      <c r="AV1035" s="1487"/>
      <c r="AW1035" s="1487"/>
      <c r="AX1035" s="1487"/>
      <c r="AY1035" s="1487"/>
    </row>
    <row r="1036" spans="1:96" ht="12.75" customHeight="1">
      <c r="A1036" s="51"/>
      <c r="B1036" s="112" t="s">
        <v>2404</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60"/>
      <c r="Y1036" s="2360"/>
      <c r="Z1036" s="2360"/>
      <c r="AA1036" s="2360"/>
      <c r="AB1036" s="2360"/>
      <c r="AC1036" s="2360"/>
      <c r="AD1036" s="2105">
        <f>MEDIAN((BR809:BR866))</f>
        <v>388000</v>
      </c>
      <c r="AE1036" s="2105"/>
      <c r="AF1036" s="2105"/>
      <c r="AG1036" s="2105"/>
      <c r="AH1036" s="2105"/>
      <c r="AI1036" s="2105"/>
      <c r="AJ1036" s="2105"/>
      <c r="AK1036" s="2105"/>
      <c r="AL1036" s="105"/>
      <c r="AM1036" s="1487"/>
      <c r="AN1036" s="1487"/>
      <c r="AO1036" s="1487"/>
      <c r="AP1036" s="1487"/>
      <c r="AQ1036" s="1487"/>
      <c r="AR1036" s="1487"/>
      <c r="AS1036" s="1487"/>
      <c r="AT1036" s="1487"/>
      <c r="AU1036" s="1487"/>
      <c r="AV1036" s="1487"/>
      <c r="AW1036" s="1487"/>
      <c r="AX1036" s="1487"/>
      <c r="AY1036" s="1487"/>
    </row>
    <row r="1037" spans="1:96" ht="12.75" customHeight="1">
      <c r="A1037" s="51"/>
      <c r="B1037" s="2087" t="s">
        <v>1924</v>
      </c>
      <c r="C1037" s="2087"/>
      <c r="D1037" s="2087"/>
      <c r="E1037" s="2087"/>
      <c r="F1037" s="2087"/>
      <c r="G1037" s="2087"/>
      <c r="H1037" s="2087"/>
      <c r="I1037" s="2087"/>
      <c r="J1037" s="2087"/>
      <c r="K1037" s="2087"/>
      <c r="L1037" s="2087"/>
      <c r="M1037" s="2087"/>
      <c r="N1037" s="2087"/>
      <c r="O1037" s="2087"/>
      <c r="P1037" s="2087"/>
      <c r="Q1037" s="2087"/>
      <c r="R1037" s="2087"/>
      <c r="S1037" s="2087"/>
      <c r="T1037" s="2087"/>
      <c r="U1037" s="2087"/>
      <c r="V1037" s="2087"/>
      <c r="W1037" s="2087"/>
      <c r="X1037" s="2087"/>
      <c r="Y1037" s="2087"/>
      <c r="Z1037" s="1412"/>
      <c r="AA1037" s="1412"/>
      <c r="AB1037" s="1412"/>
      <c r="AC1037" s="1412"/>
      <c r="AD1037" s="2082">
        <f>IF(((AD1035-AD1036)/AD1036)&gt;0.3,0.3,((AD1035-AD1036)/AD1036))</f>
        <v>0.3</v>
      </c>
      <c r="AE1037" s="2083"/>
      <c r="AF1037" s="2083"/>
      <c r="AG1037" s="2083"/>
      <c r="AH1037" s="2083"/>
      <c r="AI1037" s="2083"/>
      <c r="AJ1037" s="2083"/>
      <c r="AK1037" s="2084"/>
      <c r="AL1037" s="105"/>
      <c r="AM1037" s="1487"/>
      <c r="AN1037" s="1487"/>
      <c r="AO1037" s="1487"/>
      <c r="AP1037" s="1487"/>
      <c r="AQ1037" s="1487"/>
      <c r="AR1037" s="1487"/>
      <c r="AS1037" s="1487"/>
      <c r="AT1037" s="1487"/>
      <c r="AU1037" s="1487"/>
      <c r="AV1037" s="1487"/>
      <c r="AW1037" s="1487"/>
      <c r="AX1037" s="1487"/>
      <c r="AY1037" s="1487"/>
    </row>
    <row r="1038" spans="1:96" ht="12.75" customHeight="1">
      <c r="A1038" s="51"/>
      <c r="B1038" s="112"/>
      <c r="C1038" s="337"/>
      <c r="D1038" s="1412"/>
      <c r="E1038" s="1412"/>
      <c r="F1038" s="1412"/>
      <c r="G1038" s="1412"/>
      <c r="H1038" s="1412"/>
      <c r="I1038" s="1412"/>
      <c r="J1038" s="1412"/>
      <c r="K1038" s="1412"/>
      <c r="L1038" s="1412"/>
      <c r="M1038" s="1412"/>
      <c r="N1038" s="1412"/>
      <c r="O1038" s="1412"/>
      <c r="P1038" s="1412"/>
      <c r="Q1038" s="1412"/>
      <c r="R1038" s="1412"/>
      <c r="S1038" s="1412"/>
      <c r="T1038" s="1412"/>
      <c r="U1038" s="1412"/>
      <c r="V1038" s="1412"/>
      <c r="W1038" s="1412"/>
      <c r="X1038" s="1412"/>
      <c r="Y1038" s="1412"/>
      <c r="Z1038" s="1412"/>
      <c r="AA1038" s="1412"/>
      <c r="AB1038" s="1412"/>
      <c r="AC1038" s="1412"/>
      <c r="AD1038" s="1412"/>
      <c r="AE1038" s="1412"/>
      <c r="AF1038" s="1412"/>
      <c r="AG1038" s="1412"/>
      <c r="AH1038" s="1412"/>
      <c r="AI1038" s="1412"/>
      <c r="AJ1038" s="1412"/>
      <c r="AK1038" s="1412"/>
      <c r="AL1038" s="105"/>
      <c r="AM1038" s="1487"/>
      <c r="AN1038" s="1487"/>
      <c r="AO1038" s="1487"/>
      <c r="AP1038" s="1487"/>
      <c r="AQ1038" s="1487"/>
      <c r="AR1038" s="1487"/>
      <c r="AS1038" s="1487"/>
      <c r="AT1038" s="1487"/>
      <c r="AU1038" s="1487"/>
      <c r="AV1038" s="1487"/>
      <c r="AW1038" s="1487"/>
      <c r="AX1038" s="1487"/>
      <c r="AY1038" s="1487"/>
    </row>
    <row r="1039" spans="1:96" ht="12.6" customHeight="1">
      <c r="A1039" s="128"/>
      <c r="B1039" s="2357">
        <f>IF(ISNA(IF((AJ999&gt;(AJ975*0.15)),"(f) cannot be greater than 15% of unadjusted eligible basis.",0)),"",(IF((AJ999&gt;(AJ975*0.15)),"(f) cannot be greater than 15% of unadjusted eligible basis.",0)))</f>
        <v>0</v>
      </c>
      <c r="C1039" s="2357"/>
      <c r="D1039" s="2357"/>
      <c r="E1039" s="2357"/>
      <c r="F1039" s="2357"/>
      <c r="G1039" s="2357"/>
      <c r="H1039" s="2357"/>
      <c r="I1039" s="2357"/>
      <c r="J1039" s="2357"/>
      <c r="K1039" s="2357"/>
      <c r="L1039" s="2357"/>
      <c r="M1039" s="2357"/>
      <c r="N1039" s="2357"/>
      <c r="O1039" s="2357"/>
      <c r="P1039" s="2357"/>
      <c r="Q1039" s="2357"/>
      <c r="R1039" s="2357"/>
      <c r="S1039" s="2357"/>
      <c r="T1039" s="2357"/>
      <c r="U1039" s="2357"/>
      <c r="V1039" s="2357"/>
      <c r="W1039" s="2357"/>
      <c r="X1039" s="2357"/>
      <c r="Y1039" s="2357"/>
      <c r="Z1039" s="2357"/>
      <c r="AA1039" s="2357"/>
      <c r="AB1039" s="2357"/>
      <c r="AC1039" s="2357"/>
      <c r="AD1039" s="2357"/>
      <c r="AE1039" s="2357"/>
      <c r="AF1039" s="2357"/>
      <c r="AG1039" s="2357"/>
      <c r="AH1039" s="2357"/>
      <c r="AI1039" s="2357"/>
      <c r="AJ1039" s="2357"/>
      <c r="AK1039" s="2357"/>
      <c r="AL1039" s="105"/>
      <c r="AM1039" s="1487"/>
      <c r="AN1039" s="1487"/>
      <c r="AO1039" s="1487"/>
      <c r="AP1039" s="1487"/>
      <c r="AQ1039" s="1487"/>
      <c r="AR1039" s="1487"/>
      <c r="AS1039" s="1487"/>
      <c r="AT1039" s="1487"/>
      <c r="AU1039" s="1487"/>
      <c r="AV1039" s="1487"/>
      <c r="AW1039" s="1487"/>
      <c r="AX1039" s="1487"/>
      <c r="AY1039" s="1487"/>
    </row>
    <row r="1040" spans="1:96" ht="12.6" customHeight="1" thickBot="1">
      <c r="A1040" s="2316" t="s">
        <v>852</v>
      </c>
      <c r="B1040" s="2316"/>
      <c r="C1040" s="2316"/>
      <c r="D1040" s="2316"/>
      <c r="E1040" s="2316"/>
      <c r="F1040" s="2316"/>
      <c r="G1040" s="2316"/>
      <c r="H1040" s="2316"/>
      <c r="I1040" s="2316"/>
      <c r="J1040" s="2316"/>
      <c r="K1040" s="2316"/>
      <c r="L1040" s="2316"/>
      <c r="M1040" s="2316"/>
      <c r="N1040" s="2316"/>
      <c r="O1040" s="2316"/>
      <c r="P1040" s="2316"/>
      <c r="Q1040" s="2316"/>
      <c r="R1040" s="2316"/>
      <c r="S1040" s="2316"/>
      <c r="T1040" s="2316"/>
      <c r="U1040" s="2316"/>
      <c r="V1040" s="2316"/>
      <c r="W1040" s="2316"/>
      <c r="X1040" s="2316"/>
      <c r="Y1040" s="2316"/>
      <c r="Z1040" s="2316"/>
      <c r="AA1040" s="2316"/>
      <c r="AB1040" s="2316"/>
      <c r="AC1040" s="2316"/>
      <c r="AD1040" s="2316"/>
      <c r="AE1040" s="2316"/>
      <c r="AF1040" s="2316"/>
      <c r="AG1040" s="2316"/>
      <c r="AH1040" s="2316"/>
      <c r="AI1040" s="2316"/>
      <c r="AJ1040" s="2316"/>
      <c r="AK1040" s="2316"/>
      <c r="AL1040" s="2316"/>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1995" t="s">
        <v>626</v>
      </c>
      <c r="B1044" s="1995"/>
      <c r="C1044" s="13">
        <v>1</v>
      </c>
      <c r="D1044" s="1838" t="s">
        <v>1219</v>
      </c>
      <c r="E1044" s="1838"/>
      <c r="F1044" s="1838"/>
      <c r="G1044" s="1838"/>
      <c r="H1044" s="1838"/>
      <c r="I1044" s="1838"/>
      <c r="J1044" s="1838"/>
      <c r="K1044" s="1838"/>
      <c r="L1044" s="1838"/>
      <c r="M1044" s="1838"/>
      <c r="N1044" s="1838"/>
      <c r="O1044" s="1838"/>
      <c r="P1044" s="1838"/>
      <c r="Q1044" s="1838"/>
      <c r="R1044" s="1838"/>
      <c r="S1044" s="1838"/>
      <c r="T1044" s="1838"/>
      <c r="U1044" s="1838"/>
      <c r="V1044" s="1838"/>
      <c r="W1044" s="1838"/>
      <c r="X1044" s="1838"/>
      <c r="Y1044" s="1838"/>
      <c r="Z1044" s="1838"/>
      <c r="AA1044" s="1838"/>
      <c r="AB1044" s="1838"/>
      <c r="AC1044" s="1838"/>
      <c r="AD1044" s="1838"/>
      <c r="AE1044" s="1838"/>
      <c r="AF1044" s="1838"/>
      <c r="AG1044" s="1838"/>
      <c r="AH1044" s="1838"/>
      <c r="AI1044" s="1838"/>
      <c r="AJ1044" s="1838"/>
      <c r="AK1044" s="1838"/>
      <c r="AL1044" s="131"/>
      <c r="AM1044" s="1488"/>
      <c r="AN1044" s="1488"/>
      <c r="AO1044" s="1488"/>
      <c r="AP1044" s="1488"/>
      <c r="AQ1044" s="1488"/>
      <c r="AR1044" s="1488"/>
      <c r="AS1044" s="1488"/>
      <c r="AT1044" s="1488"/>
      <c r="AU1044" s="1488"/>
      <c r="AV1044" s="1488"/>
      <c r="AW1044" s="1488"/>
      <c r="AX1044" s="1488"/>
      <c r="AY1044" s="1488"/>
    </row>
    <row r="1045" spans="1:51" ht="12.6" customHeight="1">
      <c r="A1045" s="235"/>
      <c r="B1045" s="235"/>
      <c r="C1045" s="13"/>
      <c r="D1045" s="1838"/>
      <c r="E1045" s="1838"/>
      <c r="F1045" s="1838"/>
      <c r="G1045" s="1838"/>
      <c r="H1045" s="1838"/>
      <c r="I1045" s="1838"/>
      <c r="J1045" s="1838"/>
      <c r="K1045" s="1838"/>
      <c r="L1045" s="1838"/>
      <c r="M1045" s="1838"/>
      <c r="N1045" s="1838"/>
      <c r="O1045" s="1838"/>
      <c r="P1045" s="1838"/>
      <c r="Q1045" s="1838"/>
      <c r="R1045" s="1838"/>
      <c r="S1045" s="1838"/>
      <c r="T1045" s="1838"/>
      <c r="U1045" s="1838"/>
      <c r="V1045" s="1838"/>
      <c r="W1045" s="1838"/>
      <c r="X1045" s="1838"/>
      <c r="Y1045" s="1838"/>
      <c r="Z1045" s="1838"/>
      <c r="AA1045" s="1838"/>
      <c r="AB1045" s="1838"/>
      <c r="AC1045" s="1838"/>
      <c r="AD1045" s="1838"/>
      <c r="AE1045" s="1838"/>
      <c r="AF1045" s="1838"/>
      <c r="AG1045" s="1838"/>
      <c r="AH1045" s="1838"/>
      <c r="AI1045" s="1838"/>
      <c r="AJ1045" s="1838"/>
      <c r="AK1045" s="1838"/>
      <c r="AL1045" s="131"/>
      <c r="AM1045" s="1488"/>
      <c r="AN1045" s="1488"/>
      <c r="AO1045" s="1488"/>
      <c r="AP1045" s="1488"/>
      <c r="AQ1045" s="1488"/>
      <c r="AR1045" s="1488"/>
      <c r="AS1045" s="1488"/>
      <c r="AT1045" s="1488"/>
      <c r="AU1045" s="1488"/>
      <c r="AV1045" s="1488"/>
      <c r="AW1045" s="1488"/>
      <c r="AX1045" s="1488"/>
      <c r="AY1045" s="1488"/>
    </row>
    <row r="1046" spans="1:51" ht="12.6" customHeight="1">
      <c r="A1046" s="235"/>
      <c r="B1046" s="235"/>
      <c r="C1046" s="13"/>
      <c r="D1046" s="1838"/>
      <c r="E1046" s="1838"/>
      <c r="F1046" s="1838"/>
      <c r="G1046" s="1838"/>
      <c r="H1046" s="1838"/>
      <c r="I1046" s="1838"/>
      <c r="J1046" s="1838"/>
      <c r="K1046" s="1838"/>
      <c r="L1046" s="1838"/>
      <c r="M1046" s="1838"/>
      <c r="N1046" s="1838"/>
      <c r="O1046" s="1838"/>
      <c r="P1046" s="1838"/>
      <c r="Q1046" s="1838"/>
      <c r="R1046" s="1838"/>
      <c r="S1046" s="1838"/>
      <c r="T1046" s="1838"/>
      <c r="U1046" s="1838"/>
      <c r="V1046" s="1838"/>
      <c r="W1046" s="1838"/>
      <c r="X1046" s="1838"/>
      <c r="Y1046" s="1838"/>
      <c r="Z1046" s="1838"/>
      <c r="AA1046" s="1838"/>
      <c r="AB1046" s="1838"/>
      <c r="AC1046" s="1838"/>
      <c r="AD1046" s="1838"/>
      <c r="AE1046" s="1838"/>
      <c r="AF1046" s="1838"/>
      <c r="AG1046" s="1838"/>
      <c r="AH1046" s="1838"/>
      <c r="AI1046" s="1838"/>
      <c r="AJ1046" s="1838"/>
      <c r="AK1046" s="1838"/>
      <c r="AL1046" s="105"/>
      <c r="AM1046" s="1487"/>
      <c r="AN1046" s="1487"/>
      <c r="AO1046" s="1487"/>
      <c r="AP1046" s="1487"/>
      <c r="AQ1046" s="1487"/>
      <c r="AR1046" s="1487"/>
      <c r="AS1046" s="1487"/>
      <c r="AT1046" s="1487"/>
      <c r="AU1046" s="1487"/>
      <c r="AV1046" s="1487"/>
      <c r="AW1046" s="1487"/>
      <c r="AX1046" s="1487"/>
      <c r="AY1046" s="1487"/>
    </row>
    <row r="1047" spans="1:51" ht="12.6" customHeight="1">
      <c r="A1047" s="235"/>
      <c r="B1047" s="235"/>
      <c r="C1047" s="13"/>
      <c r="D1047" s="1838"/>
      <c r="E1047" s="1838"/>
      <c r="F1047" s="1838"/>
      <c r="G1047" s="1838"/>
      <c r="H1047" s="1838"/>
      <c r="I1047" s="1838"/>
      <c r="J1047" s="1838"/>
      <c r="K1047" s="1838"/>
      <c r="L1047" s="1838"/>
      <c r="M1047" s="1838"/>
      <c r="N1047" s="1838"/>
      <c r="O1047" s="1838"/>
      <c r="P1047" s="1838"/>
      <c r="Q1047" s="1838"/>
      <c r="R1047" s="1838"/>
      <c r="S1047" s="1838"/>
      <c r="T1047" s="1838"/>
      <c r="U1047" s="1838"/>
      <c r="V1047" s="1838"/>
      <c r="W1047" s="1838"/>
      <c r="X1047" s="1838"/>
      <c r="Y1047" s="1838"/>
      <c r="Z1047" s="1838"/>
      <c r="AA1047" s="1838"/>
      <c r="AB1047" s="1838"/>
      <c r="AC1047" s="1838"/>
      <c r="AD1047" s="1838"/>
      <c r="AE1047" s="1838"/>
      <c r="AF1047" s="1838"/>
      <c r="AG1047" s="1838"/>
      <c r="AH1047" s="1838"/>
      <c r="AI1047" s="1838"/>
      <c r="AJ1047" s="1838"/>
      <c r="AK1047" s="1838"/>
      <c r="AL1047" s="105"/>
      <c r="AM1047" s="1487"/>
      <c r="AN1047" s="1487"/>
      <c r="AO1047" s="1487"/>
      <c r="AP1047" s="1487"/>
      <c r="AQ1047" s="1487"/>
      <c r="AR1047" s="1487"/>
      <c r="AS1047" s="1487"/>
      <c r="AT1047" s="1487"/>
      <c r="AU1047" s="1487"/>
      <c r="AV1047" s="1487"/>
      <c r="AW1047" s="1487"/>
      <c r="AX1047" s="1487"/>
      <c r="AY1047" s="1487"/>
    </row>
    <row r="1048" spans="1:51" ht="12.6" customHeight="1">
      <c r="A1048" s="235"/>
      <c r="B1048" s="235"/>
      <c r="C1048" s="13"/>
      <c r="D1048" s="1838"/>
      <c r="E1048" s="1838"/>
      <c r="F1048" s="1838"/>
      <c r="G1048" s="1838"/>
      <c r="H1048" s="1838"/>
      <c r="I1048" s="1838"/>
      <c r="J1048" s="1838"/>
      <c r="K1048" s="1838"/>
      <c r="L1048" s="1838"/>
      <c r="M1048" s="1838"/>
      <c r="N1048" s="1838"/>
      <c r="O1048" s="1838"/>
      <c r="P1048" s="1838"/>
      <c r="Q1048" s="1838"/>
      <c r="R1048" s="1838"/>
      <c r="S1048" s="1838"/>
      <c r="T1048" s="1838"/>
      <c r="U1048" s="1838"/>
      <c r="V1048" s="1838"/>
      <c r="W1048" s="1838"/>
      <c r="X1048" s="1838"/>
      <c r="Y1048" s="1838"/>
      <c r="Z1048" s="1838"/>
      <c r="AA1048" s="1838"/>
      <c r="AB1048" s="1838"/>
      <c r="AC1048" s="1838"/>
      <c r="AD1048" s="1838"/>
      <c r="AE1048" s="1838"/>
      <c r="AF1048" s="1838"/>
      <c r="AG1048" s="1838"/>
      <c r="AH1048" s="1838"/>
      <c r="AI1048" s="1838"/>
      <c r="AJ1048" s="1838"/>
      <c r="AK1048" s="1838"/>
      <c r="AL1048" s="105"/>
      <c r="AM1048" s="1487"/>
      <c r="AN1048" s="1487"/>
      <c r="AO1048" s="1487"/>
      <c r="AP1048" s="1487"/>
      <c r="AQ1048" s="1487"/>
      <c r="AR1048" s="1487"/>
      <c r="AS1048" s="1487"/>
      <c r="AT1048" s="1487"/>
      <c r="AU1048" s="1487"/>
      <c r="AV1048" s="1487"/>
      <c r="AW1048" s="1487"/>
      <c r="AX1048" s="1487"/>
      <c r="AY1048" s="1487"/>
    </row>
    <row r="1049" spans="1:51" ht="12.6" customHeight="1">
      <c r="A1049" s="37"/>
      <c r="B1049" s="66"/>
      <c r="C1049" s="13"/>
      <c r="D1049" s="1838"/>
      <c r="E1049" s="1838"/>
      <c r="F1049" s="1838"/>
      <c r="G1049" s="1838"/>
      <c r="H1049" s="1838"/>
      <c r="I1049" s="1838"/>
      <c r="J1049" s="1838"/>
      <c r="K1049" s="1838"/>
      <c r="L1049" s="1838"/>
      <c r="M1049" s="1838"/>
      <c r="N1049" s="1838"/>
      <c r="O1049" s="1838"/>
      <c r="P1049" s="1838"/>
      <c r="Q1049" s="1838"/>
      <c r="R1049" s="1838"/>
      <c r="S1049" s="1838"/>
      <c r="T1049" s="1838"/>
      <c r="U1049" s="1838"/>
      <c r="V1049" s="1838"/>
      <c r="W1049" s="1838"/>
      <c r="X1049" s="1838"/>
      <c r="Y1049" s="1838"/>
      <c r="Z1049" s="1838"/>
      <c r="AA1049" s="1838"/>
      <c r="AB1049" s="1838"/>
      <c r="AC1049" s="1838"/>
      <c r="AD1049" s="1838"/>
      <c r="AE1049" s="1838"/>
      <c r="AF1049" s="1838"/>
      <c r="AG1049" s="1838"/>
      <c r="AH1049" s="1838"/>
      <c r="AI1049" s="1838"/>
      <c r="AJ1049" s="1838"/>
      <c r="AK1049" s="1838"/>
      <c r="AL1049" s="105"/>
      <c r="AM1049" s="1487"/>
      <c r="AN1049" s="1487"/>
      <c r="AO1049" s="1487"/>
      <c r="AP1049" s="1487"/>
      <c r="AQ1049" s="1487"/>
      <c r="AR1049" s="1487"/>
      <c r="AS1049" s="1487"/>
      <c r="AT1049" s="1487"/>
      <c r="AU1049" s="1487"/>
      <c r="AV1049" s="1487"/>
      <c r="AW1049" s="1487"/>
      <c r="AX1049" s="1487"/>
      <c r="AY1049" s="1487"/>
    </row>
    <row r="1050" spans="1:51" ht="12.6" customHeight="1">
      <c r="A1050" s="1995" t="s">
        <v>626</v>
      </c>
      <c r="B1050" s="1995"/>
      <c r="C1050" s="13">
        <v>2</v>
      </c>
      <c r="D1050" s="1838" t="s">
        <v>1218</v>
      </c>
      <c r="E1050" s="1838"/>
      <c r="F1050" s="1838"/>
      <c r="G1050" s="1838"/>
      <c r="H1050" s="1838"/>
      <c r="I1050" s="1838"/>
      <c r="J1050" s="1838"/>
      <c r="K1050" s="1838"/>
      <c r="L1050" s="1838"/>
      <c r="M1050" s="1838"/>
      <c r="N1050" s="1838"/>
      <c r="O1050" s="1838"/>
      <c r="P1050" s="1838"/>
      <c r="Q1050" s="1838"/>
      <c r="R1050" s="1838"/>
      <c r="S1050" s="1838"/>
      <c r="T1050" s="1838"/>
      <c r="U1050" s="1838"/>
      <c r="V1050" s="1838"/>
      <c r="W1050" s="1838"/>
      <c r="X1050" s="1838"/>
      <c r="Y1050" s="1838"/>
      <c r="Z1050" s="1838"/>
      <c r="AA1050" s="1838"/>
      <c r="AB1050" s="1838"/>
      <c r="AC1050" s="1838"/>
      <c r="AD1050" s="1838"/>
      <c r="AE1050" s="1838"/>
      <c r="AF1050" s="1838"/>
      <c r="AG1050" s="1838"/>
      <c r="AH1050" s="1838"/>
      <c r="AI1050" s="1838"/>
      <c r="AJ1050" s="1838"/>
      <c r="AK1050" s="1838"/>
      <c r="AL1050" s="105"/>
      <c r="AM1050" s="1487"/>
      <c r="AN1050" s="1487"/>
      <c r="AO1050" s="1487"/>
      <c r="AP1050" s="1487"/>
      <c r="AQ1050" s="1487"/>
      <c r="AR1050" s="1487"/>
      <c r="AS1050" s="1487"/>
      <c r="AT1050" s="1487"/>
      <c r="AU1050" s="1487"/>
      <c r="AV1050" s="1487"/>
      <c r="AW1050" s="1487"/>
      <c r="AX1050" s="1487"/>
      <c r="AY1050" s="1487"/>
    </row>
    <row r="1051" spans="1:51" ht="12.6" customHeight="1">
      <c r="A1051" s="235"/>
      <c r="B1051" s="235"/>
      <c r="C1051" s="13"/>
      <c r="D1051" s="1838"/>
      <c r="E1051" s="1838"/>
      <c r="F1051" s="1838"/>
      <c r="G1051" s="1838"/>
      <c r="H1051" s="1838"/>
      <c r="I1051" s="1838"/>
      <c r="J1051" s="1838"/>
      <c r="K1051" s="1838"/>
      <c r="L1051" s="1838"/>
      <c r="M1051" s="1838"/>
      <c r="N1051" s="1838"/>
      <c r="O1051" s="1838"/>
      <c r="P1051" s="1838"/>
      <c r="Q1051" s="1838"/>
      <c r="R1051" s="1838"/>
      <c r="S1051" s="1838"/>
      <c r="T1051" s="1838"/>
      <c r="U1051" s="1838"/>
      <c r="V1051" s="1838"/>
      <c r="W1051" s="1838"/>
      <c r="X1051" s="1838"/>
      <c r="Y1051" s="1838"/>
      <c r="Z1051" s="1838"/>
      <c r="AA1051" s="1838"/>
      <c r="AB1051" s="1838"/>
      <c r="AC1051" s="1838"/>
      <c r="AD1051" s="1838"/>
      <c r="AE1051" s="1838"/>
      <c r="AF1051" s="1838"/>
      <c r="AG1051" s="1838"/>
      <c r="AH1051" s="1838"/>
      <c r="AI1051" s="1838"/>
      <c r="AJ1051" s="1838"/>
      <c r="AK1051" s="1838"/>
      <c r="AL1051" s="105"/>
      <c r="AM1051" s="1487"/>
      <c r="AN1051" s="1487"/>
      <c r="AO1051" s="1487"/>
      <c r="AP1051" s="1487"/>
      <c r="AQ1051" s="1487"/>
      <c r="AR1051" s="1487"/>
      <c r="AS1051" s="1487"/>
      <c r="AT1051" s="1487"/>
      <c r="AU1051" s="1487"/>
      <c r="AV1051" s="1487"/>
      <c r="AW1051" s="1487"/>
      <c r="AX1051" s="1487"/>
      <c r="AY1051" s="1487"/>
    </row>
    <row r="1052" spans="1:51" ht="12.6" customHeight="1">
      <c r="A1052" s="235"/>
      <c r="B1052" s="235"/>
      <c r="C1052" s="13"/>
      <c r="D1052" s="1838"/>
      <c r="E1052" s="1838"/>
      <c r="F1052" s="1838"/>
      <c r="G1052" s="1838"/>
      <c r="H1052" s="1838"/>
      <c r="I1052" s="1838"/>
      <c r="J1052" s="1838"/>
      <c r="K1052" s="1838"/>
      <c r="L1052" s="1838"/>
      <c r="M1052" s="1838"/>
      <c r="N1052" s="1838"/>
      <c r="O1052" s="1838"/>
      <c r="P1052" s="1838"/>
      <c r="Q1052" s="1838"/>
      <c r="R1052" s="1838"/>
      <c r="S1052" s="1838"/>
      <c r="T1052" s="1838"/>
      <c r="U1052" s="1838"/>
      <c r="V1052" s="1838"/>
      <c r="W1052" s="1838"/>
      <c r="X1052" s="1838"/>
      <c r="Y1052" s="1838"/>
      <c r="Z1052" s="1838"/>
      <c r="AA1052" s="1838"/>
      <c r="AB1052" s="1838"/>
      <c r="AC1052" s="1838"/>
      <c r="AD1052" s="1838"/>
      <c r="AE1052" s="1838"/>
      <c r="AF1052" s="1838"/>
      <c r="AG1052" s="1838"/>
      <c r="AH1052" s="1838"/>
      <c r="AI1052" s="1838"/>
      <c r="AJ1052" s="1838"/>
      <c r="AK1052" s="1838"/>
      <c r="AL1052" s="105"/>
      <c r="AM1052" s="1487"/>
      <c r="AN1052" s="1487"/>
      <c r="AO1052" s="1487"/>
      <c r="AP1052" s="1487"/>
      <c r="AQ1052" s="1487"/>
      <c r="AR1052" s="1487"/>
      <c r="AS1052" s="1487"/>
      <c r="AT1052" s="1487"/>
      <c r="AU1052" s="1487"/>
      <c r="AV1052" s="1487"/>
      <c r="AW1052" s="1487"/>
      <c r="AX1052" s="1487"/>
      <c r="AY1052" s="1487"/>
    </row>
    <row r="1053" spans="1:51" ht="12.6" customHeight="1">
      <c r="A1053" s="235"/>
      <c r="B1053" s="235"/>
      <c r="C1053" s="13"/>
      <c r="D1053" s="1838"/>
      <c r="E1053" s="1838"/>
      <c r="F1053" s="1838"/>
      <c r="G1053" s="1838"/>
      <c r="H1053" s="1838"/>
      <c r="I1053" s="1838"/>
      <c r="J1053" s="1838"/>
      <c r="K1053" s="1838"/>
      <c r="L1053" s="1838"/>
      <c r="M1053" s="1838"/>
      <c r="N1053" s="1838"/>
      <c r="O1053" s="1838"/>
      <c r="P1053" s="1838"/>
      <c r="Q1053" s="1838"/>
      <c r="R1053" s="1838"/>
      <c r="S1053" s="1838"/>
      <c r="T1053" s="1838"/>
      <c r="U1053" s="1838"/>
      <c r="V1053" s="1838"/>
      <c r="W1053" s="1838"/>
      <c r="X1053" s="1838"/>
      <c r="Y1053" s="1838"/>
      <c r="Z1053" s="1838"/>
      <c r="AA1053" s="1838"/>
      <c r="AB1053" s="1838"/>
      <c r="AC1053" s="1838"/>
      <c r="AD1053" s="1838"/>
      <c r="AE1053" s="1838"/>
      <c r="AF1053" s="1838"/>
      <c r="AG1053" s="1838"/>
      <c r="AH1053" s="1838"/>
      <c r="AI1053" s="1838"/>
      <c r="AJ1053" s="1838"/>
      <c r="AK1053" s="1838"/>
      <c r="AL1053" s="105"/>
      <c r="AM1053" s="1487"/>
      <c r="AN1053" s="1487"/>
      <c r="AO1053" s="1487"/>
      <c r="AP1053" s="1487"/>
      <c r="AQ1053" s="1487"/>
      <c r="AR1053" s="1487"/>
      <c r="AS1053" s="1487"/>
      <c r="AT1053" s="1487"/>
      <c r="AU1053" s="1487"/>
      <c r="AV1053" s="1487"/>
      <c r="AW1053" s="1487"/>
      <c r="AX1053" s="1487"/>
      <c r="AY1053" s="1487"/>
    </row>
    <row r="1054" spans="1:51" ht="12.6" customHeight="1">
      <c r="A1054" s="235"/>
      <c r="B1054" s="235"/>
      <c r="C1054" s="13"/>
      <c r="D1054" s="1838"/>
      <c r="E1054" s="1838"/>
      <c r="F1054" s="1838"/>
      <c r="G1054" s="1838"/>
      <c r="H1054" s="1838"/>
      <c r="I1054" s="1838"/>
      <c r="J1054" s="1838"/>
      <c r="K1054" s="1838"/>
      <c r="L1054" s="1838"/>
      <c r="M1054" s="1838"/>
      <c r="N1054" s="1838"/>
      <c r="O1054" s="1838"/>
      <c r="P1054" s="1838"/>
      <c r="Q1054" s="1838"/>
      <c r="R1054" s="1838"/>
      <c r="S1054" s="1838"/>
      <c r="T1054" s="1838"/>
      <c r="U1054" s="1838"/>
      <c r="V1054" s="1838"/>
      <c r="W1054" s="1838"/>
      <c r="X1054" s="1838"/>
      <c r="Y1054" s="1838"/>
      <c r="Z1054" s="1838"/>
      <c r="AA1054" s="1838"/>
      <c r="AB1054" s="1838"/>
      <c r="AC1054" s="1838"/>
      <c r="AD1054" s="1838"/>
      <c r="AE1054" s="1838"/>
      <c r="AF1054" s="1838"/>
      <c r="AG1054" s="1838"/>
      <c r="AH1054" s="1838"/>
      <c r="AI1054" s="1838"/>
      <c r="AJ1054" s="1838"/>
      <c r="AK1054" s="1838"/>
      <c r="AL1054" s="105"/>
      <c r="AM1054" s="1487"/>
      <c r="AN1054" s="1487"/>
      <c r="AO1054" s="1487"/>
      <c r="AP1054" s="1487"/>
      <c r="AQ1054" s="1487"/>
      <c r="AR1054" s="1487"/>
      <c r="AS1054" s="1487"/>
      <c r="AT1054" s="1487"/>
      <c r="AU1054" s="1487"/>
      <c r="AV1054" s="1487"/>
      <c r="AW1054" s="1487"/>
      <c r="AX1054" s="1487"/>
      <c r="AY1054" s="1487"/>
    </row>
    <row r="1055" spans="1:51" ht="12.6" customHeight="1">
      <c r="A1055" s="235"/>
      <c r="B1055" s="235"/>
      <c r="C1055" s="13"/>
      <c r="D1055" s="1838"/>
      <c r="E1055" s="1838"/>
      <c r="F1055" s="1838"/>
      <c r="G1055" s="1838"/>
      <c r="H1055" s="1838"/>
      <c r="I1055" s="1838"/>
      <c r="J1055" s="1838"/>
      <c r="K1055" s="1838"/>
      <c r="L1055" s="1838"/>
      <c r="M1055" s="1838"/>
      <c r="N1055" s="1838"/>
      <c r="O1055" s="1838"/>
      <c r="P1055" s="1838"/>
      <c r="Q1055" s="1838"/>
      <c r="R1055" s="1838"/>
      <c r="S1055" s="1838"/>
      <c r="T1055" s="1838"/>
      <c r="U1055" s="1838"/>
      <c r="V1055" s="1838"/>
      <c r="W1055" s="1838"/>
      <c r="X1055" s="1838"/>
      <c r="Y1055" s="1838"/>
      <c r="Z1055" s="1838"/>
      <c r="AA1055" s="1838"/>
      <c r="AB1055" s="1838"/>
      <c r="AC1055" s="1838"/>
      <c r="AD1055" s="1838"/>
      <c r="AE1055" s="1838"/>
      <c r="AF1055" s="1838"/>
      <c r="AG1055" s="1838"/>
      <c r="AH1055" s="1838"/>
      <c r="AI1055" s="1838"/>
      <c r="AJ1055" s="1838"/>
      <c r="AK1055" s="1838"/>
    </row>
    <row r="1056" spans="1:51" ht="12.6" customHeight="1">
      <c r="A1056" s="1995" t="s">
        <v>626</v>
      </c>
      <c r="B1056" s="1995"/>
      <c r="C1056" s="13">
        <v>3</v>
      </c>
      <c r="D1056" s="1838" t="s">
        <v>1518</v>
      </c>
      <c r="E1056" s="1838"/>
      <c r="F1056" s="1838"/>
      <c r="G1056" s="1838"/>
      <c r="H1056" s="1838"/>
      <c r="I1056" s="1838"/>
      <c r="J1056" s="1838"/>
      <c r="K1056" s="1838"/>
      <c r="L1056" s="1838"/>
      <c r="M1056" s="1838"/>
      <c r="N1056" s="1838"/>
      <c r="O1056" s="1838"/>
      <c r="P1056" s="1838"/>
      <c r="Q1056" s="1838"/>
      <c r="R1056" s="1838"/>
      <c r="S1056" s="1838"/>
      <c r="T1056" s="1838"/>
      <c r="U1056" s="1838"/>
      <c r="V1056" s="1838"/>
      <c r="W1056" s="1838"/>
      <c r="X1056" s="1838"/>
      <c r="Y1056" s="1838"/>
      <c r="Z1056" s="1838"/>
      <c r="AA1056" s="1838"/>
      <c r="AB1056" s="1838"/>
      <c r="AC1056" s="1838"/>
      <c r="AD1056" s="1838"/>
      <c r="AE1056" s="1838"/>
      <c r="AF1056" s="1838"/>
      <c r="AG1056" s="1838"/>
      <c r="AH1056" s="1838"/>
      <c r="AI1056" s="1838"/>
      <c r="AJ1056" s="1838"/>
      <c r="AK1056" s="1838"/>
    </row>
    <row r="1057" spans="1:96" ht="12.6" customHeight="1">
      <c r="A1057" s="130"/>
      <c r="B1057" s="130"/>
      <c r="C1057" s="13"/>
      <c r="D1057" s="1838"/>
      <c r="E1057" s="1838"/>
      <c r="F1057" s="1838"/>
      <c r="G1057" s="1838"/>
      <c r="H1057" s="1838"/>
      <c r="I1057" s="1838"/>
      <c r="J1057" s="1838"/>
      <c r="K1057" s="1838"/>
      <c r="L1057" s="1838"/>
      <c r="M1057" s="1838"/>
      <c r="N1057" s="1838"/>
      <c r="O1057" s="1838"/>
      <c r="P1057" s="1838"/>
      <c r="Q1057" s="1838"/>
      <c r="R1057" s="1838"/>
      <c r="S1057" s="1838"/>
      <c r="T1057" s="1838"/>
      <c r="U1057" s="1838"/>
      <c r="V1057" s="1838"/>
      <c r="W1057" s="1838"/>
      <c r="X1057" s="1838"/>
      <c r="Y1057" s="1838"/>
      <c r="Z1057" s="1838"/>
      <c r="AA1057" s="1838"/>
      <c r="AB1057" s="1838"/>
      <c r="AC1057" s="1838"/>
      <c r="AD1057" s="1838"/>
      <c r="AE1057" s="1838"/>
      <c r="AF1057" s="1838"/>
      <c r="AG1057" s="1838"/>
      <c r="AH1057" s="1838"/>
      <c r="AI1057" s="1838"/>
      <c r="AJ1057" s="1838"/>
      <c r="AK1057" s="1838"/>
      <c r="AL1057" s="717"/>
    </row>
    <row r="1058" spans="1:96" ht="12.6" customHeight="1">
      <c r="A1058" s="130"/>
      <c r="B1058" s="130"/>
      <c r="C1058" s="13"/>
      <c r="D1058" s="1838"/>
      <c r="E1058" s="1838"/>
      <c r="F1058" s="1838"/>
      <c r="G1058" s="1838"/>
      <c r="H1058" s="1838"/>
      <c r="I1058" s="1838"/>
      <c r="J1058" s="1838"/>
      <c r="K1058" s="1838"/>
      <c r="L1058" s="1838"/>
      <c r="M1058" s="1838"/>
      <c r="N1058" s="1838"/>
      <c r="O1058" s="1838"/>
      <c r="P1058" s="1838"/>
      <c r="Q1058" s="1838"/>
      <c r="R1058" s="1838"/>
      <c r="S1058" s="1838"/>
      <c r="T1058" s="1838"/>
      <c r="U1058" s="1838"/>
      <c r="V1058" s="1838"/>
      <c r="W1058" s="1838"/>
      <c r="X1058" s="1838"/>
      <c r="Y1058" s="1838"/>
      <c r="Z1058" s="1838"/>
      <c r="AA1058" s="1838"/>
      <c r="AB1058" s="1838"/>
      <c r="AC1058" s="1838"/>
      <c r="AD1058" s="1838"/>
      <c r="AE1058" s="1838"/>
      <c r="AF1058" s="1838"/>
      <c r="AG1058" s="1838"/>
      <c r="AH1058" s="1838"/>
      <c r="AI1058" s="1838"/>
      <c r="AJ1058" s="1838"/>
      <c r="AK1058" s="1838"/>
    </row>
    <row r="1059" spans="1:96" s="717" customFormat="1" ht="12.6" customHeight="1">
      <c r="A1059" s="62"/>
      <c r="B1059" s="66"/>
      <c r="C1059" s="13"/>
      <c r="D1059" s="1838"/>
      <c r="E1059" s="1838"/>
      <c r="F1059" s="1838"/>
      <c r="G1059" s="1838"/>
      <c r="H1059" s="1838"/>
      <c r="I1059" s="1838"/>
      <c r="J1059" s="1838"/>
      <c r="K1059" s="1838"/>
      <c r="L1059" s="1838"/>
      <c r="M1059" s="1838"/>
      <c r="N1059" s="1838"/>
      <c r="O1059" s="1838"/>
      <c r="P1059" s="1838"/>
      <c r="Q1059" s="1838"/>
      <c r="R1059" s="1838"/>
      <c r="S1059" s="1838"/>
      <c r="T1059" s="1838"/>
      <c r="U1059" s="1838"/>
      <c r="V1059" s="1838"/>
      <c r="W1059" s="1838"/>
      <c r="X1059" s="1838"/>
      <c r="Y1059" s="1838"/>
      <c r="Z1059" s="1838"/>
      <c r="AA1059" s="1838"/>
      <c r="AB1059" s="1838"/>
      <c r="AC1059" s="1838"/>
      <c r="AD1059" s="1838"/>
      <c r="AE1059" s="1838"/>
      <c r="AF1059" s="1838"/>
      <c r="AG1059" s="1838"/>
      <c r="AH1059" s="1838"/>
      <c r="AI1059" s="1838"/>
      <c r="AJ1059" s="1838"/>
      <c r="AK1059" s="1838"/>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38"/>
      <c r="E1060" s="1838"/>
      <c r="F1060" s="1838"/>
      <c r="G1060" s="1838"/>
      <c r="H1060" s="1838"/>
      <c r="I1060" s="1838"/>
      <c r="J1060" s="1838"/>
      <c r="K1060" s="1838"/>
      <c r="L1060" s="1838"/>
      <c r="M1060" s="1838"/>
      <c r="N1060" s="1838"/>
      <c r="O1060" s="1838"/>
      <c r="P1060" s="1838"/>
      <c r="Q1060" s="1838"/>
      <c r="R1060" s="1838"/>
      <c r="S1060" s="1838"/>
      <c r="T1060" s="1838"/>
      <c r="U1060" s="1838"/>
      <c r="V1060" s="1838"/>
      <c r="W1060" s="1838"/>
      <c r="X1060" s="1838"/>
      <c r="Y1060" s="1838"/>
      <c r="Z1060" s="1838"/>
      <c r="AA1060" s="1838"/>
      <c r="AB1060" s="1838"/>
      <c r="AC1060" s="1838"/>
      <c r="AD1060" s="1838"/>
      <c r="AE1060" s="1838"/>
      <c r="AF1060" s="1838"/>
      <c r="AG1060" s="1838"/>
      <c r="AH1060" s="1838"/>
      <c r="AI1060" s="1838"/>
      <c r="AJ1060" s="1838"/>
      <c r="AK1060" s="1838"/>
    </row>
    <row r="1061" spans="1:96" ht="12.6" customHeight="1">
      <c r="A1061" s="62"/>
      <c r="B1061" s="66"/>
      <c r="C1061" s="13"/>
      <c r="D1061" s="1838"/>
      <c r="E1061" s="1838"/>
      <c r="F1061" s="1838"/>
      <c r="G1061" s="1838"/>
      <c r="H1061" s="1838"/>
      <c r="I1061" s="1838"/>
      <c r="J1061" s="1838"/>
      <c r="K1061" s="1838"/>
      <c r="L1061" s="1838"/>
      <c r="M1061" s="1838"/>
      <c r="N1061" s="1838"/>
      <c r="O1061" s="1838"/>
      <c r="P1061" s="1838"/>
      <c r="Q1061" s="1838"/>
      <c r="R1061" s="1838"/>
      <c r="S1061" s="1838"/>
      <c r="T1061" s="1838"/>
      <c r="U1061" s="1838"/>
      <c r="V1061" s="1838"/>
      <c r="W1061" s="1838"/>
      <c r="X1061" s="1838"/>
      <c r="Y1061" s="1838"/>
      <c r="Z1061" s="1838"/>
      <c r="AA1061" s="1838"/>
      <c r="AB1061" s="1838"/>
      <c r="AC1061" s="1838"/>
      <c r="AD1061" s="1838"/>
      <c r="AE1061" s="1838"/>
      <c r="AF1061" s="1838"/>
      <c r="AG1061" s="1838"/>
      <c r="AH1061" s="1838"/>
      <c r="AI1061" s="1838"/>
      <c r="AJ1061" s="1838"/>
      <c r="AK1061" s="1838"/>
    </row>
    <row r="1062" spans="1:96" ht="12.6" customHeight="1">
      <c r="A1062" s="62"/>
      <c r="B1062" s="66"/>
      <c r="C1062" s="13"/>
      <c r="D1062" s="1838"/>
      <c r="E1062" s="1838"/>
      <c r="F1062" s="1838"/>
      <c r="G1062" s="1838"/>
      <c r="H1062" s="1838"/>
      <c r="I1062" s="1838"/>
      <c r="J1062" s="1838"/>
      <c r="K1062" s="1838"/>
      <c r="L1062" s="1838"/>
      <c r="M1062" s="1838"/>
      <c r="N1062" s="1838"/>
      <c r="O1062" s="1838"/>
      <c r="P1062" s="1838"/>
      <c r="Q1062" s="1838"/>
      <c r="R1062" s="1838"/>
      <c r="S1062" s="1838"/>
      <c r="T1062" s="1838"/>
      <c r="U1062" s="1838"/>
      <c r="V1062" s="1838"/>
      <c r="W1062" s="1838"/>
      <c r="X1062" s="1838"/>
      <c r="Y1062" s="1838"/>
      <c r="Z1062" s="1838"/>
      <c r="AA1062" s="1838"/>
      <c r="AB1062" s="1838"/>
      <c r="AC1062" s="1838"/>
      <c r="AD1062" s="1838"/>
      <c r="AE1062" s="1838"/>
      <c r="AF1062" s="1838"/>
      <c r="AG1062" s="1838"/>
      <c r="AH1062" s="1838"/>
      <c r="AI1062" s="1838"/>
      <c r="AJ1062" s="1838"/>
      <c r="AK1062" s="1838"/>
    </row>
    <row r="1063" spans="1:96" ht="12.6" customHeight="1">
      <c r="A1063" s="1995" t="s">
        <v>626</v>
      </c>
      <c r="B1063" s="1995"/>
      <c r="C1063" s="13">
        <v>4</v>
      </c>
      <c r="D1063" s="1838" t="s">
        <v>1204</v>
      </c>
      <c r="E1063" s="1838"/>
      <c r="F1063" s="1838"/>
      <c r="G1063" s="1838"/>
      <c r="H1063" s="1838"/>
      <c r="I1063" s="1838"/>
      <c r="J1063" s="1838"/>
      <c r="K1063" s="1838"/>
      <c r="L1063" s="1838"/>
      <c r="M1063" s="1838"/>
      <c r="N1063" s="1838"/>
      <c r="O1063" s="1838"/>
      <c r="P1063" s="1838"/>
      <c r="Q1063" s="1838"/>
      <c r="R1063" s="1838"/>
      <c r="S1063" s="1838"/>
      <c r="T1063" s="1838"/>
      <c r="U1063" s="1838"/>
      <c r="V1063" s="1838"/>
      <c r="W1063" s="1838"/>
      <c r="X1063" s="1838"/>
      <c r="Y1063" s="1838"/>
      <c r="Z1063" s="1838"/>
      <c r="AA1063" s="1838"/>
      <c r="AB1063" s="1838"/>
      <c r="AC1063" s="1838"/>
      <c r="AD1063" s="1838"/>
      <c r="AE1063" s="1838"/>
      <c r="AF1063" s="1838"/>
      <c r="AG1063" s="1838"/>
      <c r="AH1063" s="1838"/>
      <c r="AI1063" s="1838"/>
      <c r="AJ1063" s="1838"/>
      <c r="AK1063" s="1838"/>
    </row>
    <row r="1064" spans="1:96" ht="12.6" customHeight="1">
      <c r="A1064" s="235"/>
      <c r="B1064" s="235"/>
      <c r="C1064" s="13"/>
      <c r="D1064" s="1838"/>
      <c r="E1064" s="1838"/>
      <c r="F1064" s="1838"/>
      <c r="G1064" s="1838"/>
      <c r="H1064" s="1838"/>
      <c r="I1064" s="1838"/>
      <c r="J1064" s="1838"/>
      <c r="K1064" s="1838"/>
      <c r="L1064" s="1838"/>
      <c r="M1064" s="1838"/>
      <c r="N1064" s="1838"/>
      <c r="O1064" s="1838"/>
      <c r="P1064" s="1838"/>
      <c r="Q1064" s="1838"/>
      <c r="R1064" s="1838"/>
      <c r="S1064" s="1838"/>
      <c r="T1064" s="1838"/>
      <c r="U1064" s="1838"/>
      <c r="V1064" s="1838"/>
      <c r="W1064" s="1838"/>
      <c r="X1064" s="1838"/>
      <c r="Y1064" s="1838"/>
      <c r="Z1064" s="1838"/>
      <c r="AA1064" s="1838"/>
      <c r="AB1064" s="1838"/>
      <c r="AC1064" s="1838"/>
      <c r="AD1064" s="1838"/>
      <c r="AE1064" s="1838"/>
      <c r="AF1064" s="1838"/>
      <c r="AG1064" s="1838"/>
      <c r="AH1064" s="1838"/>
      <c r="AI1064" s="1838"/>
      <c r="AJ1064" s="1838"/>
      <c r="AK1064" s="1838"/>
    </row>
    <row r="1065" spans="1:96" ht="12.6" customHeight="1">
      <c r="A1065" s="62"/>
      <c r="B1065" s="66"/>
      <c r="C1065" s="13"/>
      <c r="D1065" s="1838"/>
      <c r="E1065" s="1838"/>
      <c r="F1065" s="1838"/>
      <c r="G1065" s="1838"/>
      <c r="H1065" s="1838"/>
      <c r="I1065" s="1838"/>
      <c r="J1065" s="1838"/>
      <c r="K1065" s="1838"/>
      <c r="L1065" s="1838"/>
      <c r="M1065" s="1838"/>
      <c r="N1065" s="1838"/>
      <c r="O1065" s="1838"/>
      <c r="P1065" s="1838"/>
      <c r="Q1065" s="1838"/>
      <c r="R1065" s="1838"/>
      <c r="S1065" s="1838"/>
      <c r="T1065" s="1838"/>
      <c r="U1065" s="1838"/>
      <c r="V1065" s="1838"/>
      <c r="W1065" s="1838"/>
      <c r="X1065" s="1838"/>
      <c r="Y1065" s="1838"/>
      <c r="Z1065" s="1838"/>
      <c r="AA1065" s="1838"/>
      <c r="AB1065" s="1838"/>
      <c r="AC1065" s="1838"/>
      <c r="AD1065" s="1838"/>
      <c r="AE1065" s="1838"/>
      <c r="AF1065" s="1838"/>
      <c r="AG1065" s="1838"/>
      <c r="AH1065" s="1838"/>
      <c r="AI1065" s="1838"/>
      <c r="AJ1065" s="1838"/>
      <c r="AK1065" s="1838"/>
    </row>
    <row r="1066" spans="1:96" s="680" customFormat="1" ht="12.6" customHeight="1">
      <c r="A1066" s="1995" t="s">
        <v>626</v>
      </c>
      <c r="B1066" s="1995"/>
      <c r="C1066" s="13">
        <v>5</v>
      </c>
      <c r="D1066" s="1838" t="s">
        <v>1413</v>
      </c>
      <c r="E1066" s="1838"/>
      <c r="F1066" s="1838"/>
      <c r="G1066" s="1838"/>
      <c r="H1066" s="1838"/>
      <c r="I1066" s="1838"/>
      <c r="J1066" s="1838"/>
      <c r="K1066" s="1838"/>
      <c r="L1066" s="1838"/>
      <c r="M1066" s="1838"/>
      <c r="N1066" s="1838"/>
      <c r="O1066" s="1838"/>
      <c r="P1066" s="1838"/>
      <c r="Q1066" s="1838"/>
      <c r="R1066" s="1838"/>
      <c r="S1066" s="1838"/>
      <c r="T1066" s="1838"/>
      <c r="U1066" s="1838"/>
      <c r="V1066" s="1838"/>
      <c r="W1066" s="1838"/>
      <c r="X1066" s="1838"/>
      <c r="Y1066" s="1838"/>
      <c r="Z1066" s="1838"/>
      <c r="AA1066" s="1838"/>
      <c r="AB1066" s="1838"/>
      <c r="AC1066" s="1838"/>
      <c r="AD1066" s="1838"/>
      <c r="AE1066" s="1838"/>
      <c r="AF1066" s="1838"/>
      <c r="AG1066" s="1838"/>
      <c r="AH1066" s="1838"/>
      <c r="AI1066" s="1838"/>
      <c r="AJ1066" s="1838"/>
      <c r="AK1066" s="1838"/>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38"/>
      <c r="E1067" s="1838"/>
      <c r="F1067" s="1838"/>
      <c r="G1067" s="1838"/>
      <c r="H1067" s="1838"/>
      <c r="I1067" s="1838"/>
      <c r="J1067" s="1838"/>
      <c r="K1067" s="1838"/>
      <c r="L1067" s="1838"/>
      <c r="M1067" s="1838"/>
      <c r="N1067" s="1838"/>
      <c r="O1067" s="1838"/>
      <c r="P1067" s="1838"/>
      <c r="Q1067" s="1838"/>
      <c r="R1067" s="1838"/>
      <c r="S1067" s="1838"/>
      <c r="T1067" s="1838"/>
      <c r="U1067" s="1838"/>
      <c r="V1067" s="1838"/>
      <c r="W1067" s="1838"/>
      <c r="X1067" s="1838"/>
      <c r="Y1067" s="1838"/>
      <c r="Z1067" s="1838"/>
      <c r="AA1067" s="1838"/>
      <c r="AB1067" s="1838"/>
      <c r="AC1067" s="1838"/>
      <c r="AD1067" s="1838"/>
      <c r="AE1067" s="1838"/>
      <c r="AF1067" s="1838"/>
      <c r="AG1067" s="1838"/>
      <c r="AH1067" s="1838"/>
      <c r="AI1067" s="1838"/>
      <c r="AJ1067" s="1838"/>
      <c r="AK1067" s="1838"/>
    </row>
    <row r="1068" spans="1:96" ht="12.6" customHeight="1">
      <c r="A1068" s="235"/>
      <c r="B1068" s="235"/>
      <c r="C1068" s="13"/>
      <c r="D1068" s="1838"/>
      <c r="E1068" s="1838"/>
      <c r="F1068" s="1838"/>
      <c r="G1068" s="1838"/>
      <c r="H1068" s="1838"/>
      <c r="I1068" s="1838"/>
      <c r="J1068" s="1838"/>
      <c r="K1068" s="1838"/>
      <c r="L1068" s="1838"/>
      <c r="M1068" s="1838"/>
      <c r="N1068" s="1838"/>
      <c r="O1068" s="1838"/>
      <c r="P1068" s="1838"/>
      <c r="Q1068" s="1838"/>
      <c r="R1068" s="1838"/>
      <c r="S1068" s="1838"/>
      <c r="T1068" s="1838"/>
      <c r="U1068" s="1838"/>
      <c r="V1068" s="1838"/>
      <c r="W1068" s="1838"/>
      <c r="X1068" s="1838"/>
      <c r="Y1068" s="1838"/>
      <c r="Z1068" s="1838"/>
      <c r="AA1068" s="1838"/>
      <c r="AB1068" s="1838"/>
      <c r="AC1068" s="1838"/>
      <c r="AD1068" s="1838"/>
      <c r="AE1068" s="1838"/>
      <c r="AF1068" s="1838"/>
      <c r="AG1068" s="1838"/>
      <c r="AH1068" s="1838"/>
      <c r="AI1068" s="1838"/>
      <c r="AJ1068" s="1838"/>
      <c r="AK1068" s="1838"/>
    </row>
    <row r="1069" spans="1:96" ht="12.6" customHeight="1">
      <c r="A1069" s="235"/>
      <c r="B1069" s="235"/>
      <c r="C1069" s="13"/>
      <c r="D1069" s="1838"/>
      <c r="E1069" s="1838"/>
      <c r="F1069" s="1838"/>
      <c r="G1069" s="1838"/>
      <c r="H1069" s="1838"/>
      <c r="I1069" s="1838"/>
      <c r="J1069" s="1838"/>
      <c r="K1069" s="1838"/>
      <c r="L1069" s="1838"/>
      <c r="M1069" s="1838"/>
      <c r="N1069" s="1838"/>
      <c r="O1069" s="1838"/>
      <c r="P1069" s="1838"/>
      <c r="Q1069" s="1838"/>
      <c r="R1069" s="1838"/>
      <c r="S1069" s="1838"/>
      <c r="T1069" s="1838"/>
      <c r="U1069" s="1838"/>
      <c r="V1069" s="1838"/>
      <c r="W1069" s="1838"/>
      <c r="X1069" s="1838"/>
      <c r="Y1069" s="1838"/>
      <c r="Z1069" s="1838"/>
      <c r="AA1069" s="1838"/>
      <c r="AB1069" s="1838"/>
      <c r="AC1069" s="1838"/>
      <c r="AD1069" s="1838"/>
      <c r="AE1069" s="1838"/>
      <c r="AF1069" s="1838"/>
      <c r="AG1069" s="1838"/>
      <c r="AH1069" s="1838"/>
      <c r="AI1069" s="1838"/>
      <c r="AJ1069" s="1838"/>
      <c r="AK1069" s="1838"/>
      <c r="AL1069" s="680"/>
    </row>
    <row r="1070" spans="1:96" ht="12.6" customHeight="1">
      <c r="A1070" s="62"/>
      <c r="B1070" s="66"/>
      <c r="C1070" s="13"/>
      <c r="D1070" s="1838"/>
      <c r="E1070" s="1838"/>
      <c r="F1070" s="1838"/>
      <c r="G1070" s="1838"/>
      <c r="H1070" s="1838"/>
      <c r="I1070" s="1838"/>
      <c r="J1070" s="1838"/>
      <c r="K1070" s="1838"/>
      <c r="L1070" s="1838"/>
      <c r="M1070" s="1838"/>
      <c r="N1070" s="1838"/>
      <c r="O1070" s="1838"/>
      <c r="P1070" s="1838"/>
      <c r="Q1070" s="1838"/>
      <c r="R1070" s="1838"/>
      <c r="S1070" s="1838"/>
      <c r="T1070" s="1838"/>
      <c r="U1070" s="1838"/>
      <c r="V1070" s="1838"/>
      <c r="W1070" s="1838"/>
      <c r="X1070" s="1838"/>
      <c r="Y1070" s="1838"/>
      <c r="Z1070" s="1838"/>
      <c r="AA1070" s="1838"/>
      <c r="AB1070" s="1838"/>
      <c r="AC1070" s="1838"/>
      <c r="AD1070" s="1838"/>
      <c r="AE1070" s="1838"/>
      <c r="AF1070" s="1838"/>
      <c r="AG1070" s="1838"/>
      <c r="AH1070" s="1838"/>
      <c r="AI1070" s="1838"/>
      <c r="AJ1070" s="1838"/>
      <c r="AK1070" s="1838"/>
    </row>
    <row r="1071" spans="1:96" ht="12.6" customHeight="1">
      <c r="A1071" s="1995" t="s">
        <v>626</v>
      </c>
      <c r="B1071" s="1995"/>
      <c r="C1071" s="13">
        <v>6</v>
      </c>
      <c r="D1071" s="1838" t="s">
        <v>1205</v>
      </c>
      <c r="E1071" s="1838"/>
      <c r="F1071" s="1838"/>
      <c r="G1071" s="1838"/>
      <c r="H1071" s="1838"/>
      <c r="I1071" s="1838"/>
      <c r="J1071" s="1838"/>
      <c r="K1071" s="1838"/>
      <c r="L1071" s="1838"/>
      <c r="M1071" s="1838"/>
      <c r="N1071" s="1838"/>
      <c r="O1071" s="1838"/>
      <c r="P1071" s="1838"/>
      <c r="Q1071" s="1838"/>
      <c r="R1071" s="1838"/>
      <c r="S1071" s="1838"/>
      <c r="T1071" s="1838"/>
      <c r="U1071" s="1838"/>
      <c r="V1071" s="1838"/>
      <c r="W1071" s="1838"/>
      <c r="X1071" s="1838"/>
      <c r="Y1071" s="1838"/>
      <c r="Z1071" s="1838"/>
      <c r="AA1071" s="1838"/>
      <c r="AB1071" s="1838"/>
      <c r="AC1071" s="1838"/>
      <c r="AD1071" s="1838"/>
      <c r="AE1071" s="1838"/>
      <c r="AF1071" s="1838"/>
      <c r="AG1071" s="1838"/>
      <c r="AH1071" s="1838"/>
      <c r="AI1071" s="1838"/>
      <c r="AJ1071" s="1838"/>
      <c r="AK1071" s="1838"/>
    </row>
    <row r="1072" spans="1:96" ht="12.6" customHeight="1">
      <c r="A1072" s="62"/>
      <c r="B1072" s="317"/>
      <c r="C1072" s="13"/>
      <c r="D1072" s="1838"/>
      <c r="E1072" s="1838"/>
      <c r="F1072" s="1838"/>
      <c r="G1072" s="1838"/>
      <c r="H1072" s="1838"/>
      <c r="I1072" s="1838"/>
      <c r="J1072" s="1838"/>
      <c r="K1072" s="1838"/>
      <c r="L1072" s="1838"/>
      <c r="M1072" s="1838"/>
      <c r="N1072" s="1838"/>
      <c r="O1072" s="1838"/>
      <c r="P1072" s="1838"/>
      <c r="Q1072" s="1838"/>
      <c r="R1072" s="1838"/>
      <c r="S1072" s="1838"/>
      <c r="T1072" s="1838"/>
      <c r="U1072" s="1838"/>
      <c r="V1072" s="1838"/>
      <c r="W1072" s="1838"/>
      <c r="X1072" s="1838"/>
      <c r="Y1072" s="1838"/>
      <c r="Z1072" s="1838"/>
      <c r="AA1072" s="1838"/>
      <c r="AB1072" s="1838"/>
      <c r="AC1072" s="1838"/>
      <c r="AD1072" s="1838"/>
      <c r="AE1072" s="1838"/>
      <c r="AF1072" s="1838"/>
      <c r="AG1072" s="1838"/>
      <c r="AH1072" s="1838"/>
      <c r="AI1072" s="1838"/>
      <c r="AJ1072" s="1838"/>
      <c r="AK1072" s="1838"/>
    </row>
    <row r="1073" spans="1:96" ht="12.6" customHeight="1">
      <c r="A1073" s="62"/>
      <c r="B1073" s="66"/>
      <c r="C1073" s="13"/>
      <c r="D1073" s="1838"/>
      <c r="E1073" s="1838"/>
      <c r="F1073" s="1838"/>
      <c r="G1073" s="1838"/>
      <c r="H1073" s="1838"/>
      <c r="I1073" s="1838"/>
      <c r="J1073" s="1838"/>
      <c r="K1073" s="1838"/>
      <c r="L1073" s="1838"/>
      <c r="M1073" s="1838"/>
      <c r="N1073" s="1838"/>
      <c r="O1073" s="1838"/>
      <c r="P1073" s="1838"/>
      <c r="Q1073" s="1838"/>
      <c r="R1073" s="1838"/>
      <c r="S1073" s="1838"/>
      <c r="T1073" s="1838"/>
      <c r="U1073" s="1838"/>
      <c r="V1073" s="1838"/>
      <c r="W1073" s="1838"/>
      <c r="X1073" s="1838"/>
      <c r="Y1073" s="1838"/>
      <c r="Z1073" s="1838"/>
      <c r="AA1073" s="1838"/>
      <c r="AB1073" s="1838"/>
      <c r="AC1073" s="1838"/>
      <c r="AD1073" s="1838"/>
      <c r="AE1073" s="1838"/>
      <c r="AF1073" s="1838"/>
      <c r="AG1073" s="1838"/>
      <c r="AH1073" s="1838"/>
      <c r="AI1073" s="1838"/>
      <c r="AJ1073" s="1838"/>
      <c r="AK1073" s="1838"/>
    </row>
    <row r="1074" spans="1:96" ht="12.6" customHeight="1">
      <c r="A1074" s="1995" t="s">
        <v>626</v>
      </c>
      <c r="B1074" s="1995"/>
      <c r="C1074" s="318">
        <v>7</v>
      </c>
      <c r="D1074" s="1838" t="s">
        <v>1207</v>
      </c>
      <c r="E1074" s="1838"/>
      <c r="F1074" s="1838"/>
      <c r="G1074" s="1838"/>
      <c r="H1074" s="1838"/>
      <c r="I1074" s="1838"/>
      <c r="J1074" s="1838"/>
      <c r="K1074" s="1838"/>
      <c r="L1074" s="1838"/>
      <c r="M1074" s="1838"/>
      <c r="N1074" s="1838"/>
      <c r="O1074" s="1838"/>
      <c r="P1074" s="1838"/>
      <c r="Q1074" s="1838"/>
      <c r="R1074" s="1838"/>
      <c r="S1074" s="1838"/>
      <c r="T1074" s="1838"/>
      <c r="U1074" s="1838"/>
      <c r="V1074" s="1838"/>
      <c r="W1074" s="1838"/>
      <c r="X1074" s="1838"/>
      <c r="Y1074" s="1838"/>
      <c r="Z1074" s="1838"/>
      <c r="AA1074" s="1838"/>
      <c r="AB1074" s="1838"/>
      <c r="AC1074" s="1838"/>
      <c r="AD1074" s="1838"/>
      <c r="AE1074" s="1838"/>
      <c r="AF1074" s="1838"/>
      <c r="AG1074" s="1838"/>
      <c r="AH1074" s="1838"/>
      <c r="AI1074" s="1838"/>
      <c r="AJ1074" s="1838"/>
      <c r="AK1074" s="1838"/>
      <c r="AL1074" s="32"/>
      <c r="AM1074" s="1460"/>
      <c r="AN1074" s="1460"/>
      <c r="AO1074" s="1460"/>
      <c r="AP1074" s="1460"/>
      <c r="AQ1074" s="1460"/>
      <c r="AR1074" s="1460"/>
      <c r="AS1074" s="1460"/>
      <c r="AT1074" s="1460"/>
      <c r="AU1074" s="1460"/>
      <c r="AV1074" s="1460"/>
      <c r="AW1074" s="1460"/>
      <c r="AX1074" s="1460"/>
      <c r="AY1074" s="1460"/>
    </row>
    <row r="1075" spans="1:96" ht="12.6" customHeight="1">
      <c r="A1075" s="235"/>
      <c r="B1075" s="235"/>
      <c r="C1075" s="319"/>
      <c r="D1075" s="1838"/>
      <c r="E1075" s="1838"/>
      <c r="F1075" s="1838"/>
      <c r="G1075" s="1838"/>
      <c r="H1075" s="1838"/>
      <c r="I1075" s="1838"/>
      <c r="J1075" s="1838"/>
      <c r="K1075" s="1838"/>
      <c r="L1075" s="1838"/>
      <c r="M1075" s="1838"/>
      <c r="N1075" s="1838"/>
      <c r="O1075" s="1838"/>
      <c r="P1075" s="1838"/>
      <c r="Q1075" s="1838"/>
      <c r="R1075" s="1838"/>
      <c r="S1075" s="1838"/>
      <c r="T1075" s="1838"/>
      <c r="U1075" s="1838"/>
      <c r="V1075" s="1838"/>
      <c r="W1075" s="1838"/>
      <c r="X1075" s="1838"/>
      <c r="Y1075" s="1838"/>
      <c r="Z1075" s="1838"/>
      <c r="AA1075" s="1838"/>
      <c r="AB1075" s="1838"/>
      <c r="AC1075" s="1838"/>
      <c r="AD1075" s="1838"/>
      <c r="AE1075" s="1838"/>
      <c r="AF1075" s="1838"/>
      <c r="AG1075" s="1838"/>
      <c r="AH1075" s="1838"/>
      <c r="AI1075" s="1838"/>
      <c r="AJ1075" s="1838"/>
      <c r="AK1075" s="1838"/>
    </row>
    <row r="1076" spans="1:96" ht="12.6" customHeight="1">
      <c r="A1076" s="235"/>
      <c r="B1076" s="235"/>
      <c r="C1076" s="319"/>
      <c r="D1076" s="1838"/>
      <c r="E1076" s="1838"/>
      <c r="F1076" s="1838"/>
      <c r="G1076" s="1838"/>
      <c r="H1076" s="1838"/>
      <c r="I1076" s="1838"/>
      <c r="J1076" s="1838"/>
      <c r="K1076" s="1838"/>
      <c r="L1076" s="1838"/>
      <c r="M1076" s="1838"/>
      <c r="N1076" s="1838"/>
      <c r="O1076" s="1838"/>
      <c r="P1076" s="1838"/>
      <c r="Q1076" s="1838"/>
      <c r="R1076" s="1838"/>
      <c r="S1076" s="1838"/>
      <c r="T1076" s="1838"/>
      <c r="U1076" s="1838"/>
      <c r="V1076" s="1838"/>
      <c r="W1076" s="1838"/>
      <c r="X1076" s="1838"/>
      <c r="Y1076" s="1838"/>
      <c r="Z1076" s="1838"/>
      <c r="AA1076" s="1838"/>
      <c r="AB1076" s="1838"/>
      <c r="AC1076" s="1838"/>
      <c r="AD1076" s="1838"/>
      <c r="AE1076" s="1838"/>
      <c r="AF1076" s="1838"/>
      <c r="AG1076" s="1838"/>
      <c r="AH1076" s="1838"/>
      <c r="AI1076" s="1838"/>
      <c r="AJ1076" s="1838"/>
      <c r="AK1076" s="1838"/>
    </row>
    <row r="1077" spans="1:96" s="680" customFormat="1" ht="12.6" customHeight="1">
      <c r="A1077" s="62"/>
      <c r="B1077" s="66"/>
      <c r="C1077" s="318"/>
      <c r="D1077" s="1838"/>
      <c r="E1077" s="1838"/>
      <c r="F1077" s="1838"/>
      <c r="G1077" s="1838"/>
      <c r="H1077" s="1838"/>
      <c r="I1077" s="1838"/>
      <c r="J1077" s="1838"/>
      <c r="K1077" s="1838"/>
      <c r="L1077" s="1838"/>
      <c r="M1077" s="1838"/>
      <c r="N1077" s="1838"/>
      <c r="O1077" s="1838"/>
      <c r="P1077" s="1838"/>
      <c r="Q1077" s="1838"/>
      <c r="R1077" s="1838"/>
      <c r="S1077" s="1838"/>
      <c r="T1077" s="1838"/>
      <c r="U1077" s="1838"/>
      <c r="V1077" s="1838"/>
      <c r="W1077" s="1838"/>
      <c r="X1077" s="1838"/>
      <c r="Y1077" s="1838"/>
      <c r="Z1077" s="1838"/>
      <c r="AA1077" s="1838"/>
      <c r="AB1077" s="1838"/>
      <c r="AC1077" s="1838"/>
      <c r="AD1077" s="1838"/>
      <c r="AE1077" s="1838"/>
      <c r="AF1077" s="1838"/>
      <c r="AG1077" s="1838"/>
      <c r="AH1077" s="1838"/>
      <c r="AI1077" s="1838"/>
      <c r="AJ1077" s="1838"/>
      <c r="AK1077" s="1838"/>
      <c r="AL1077" s="12"/>
      <c r="AM1077" s="39"/>
      <c r="AN1077" s="39"/>
      <c r="AO1077" s="39"/>
      <c r="AP1077" s="39"/>
      <c r="AQ1077" s="39"/>
      <c r="AR1077" s="39"/>
      <c r="AS1077" s="39"/>
      <c r="AT1077" s="39"/>
      <c r="AU1077" s="39"/>
      <c r="AV1077" s="39"/>
      <c r="AW1077" s="39"/>
      <c r="AX1077" s="39"/>
      <c r="AY1077" s="39"/>
      <c r="CR1077" s="25"/>
    </row>
    <row r="1078" spans="1:96" ht="12.6" customHeight="1">
      <c r="A1078" s="1995" t="s">
        <v>626</v>
      </c>
      <c r="B1078" s="1995"/>
      <c r="C1078" s="318">
        <v>8</v>
      </c>
      <c r="D1078" s="2358" t="s">
        <v>2097</v>
      </c>
      <c r="E1078" s="2358"/>
      <c r="F1078" s="2358"/>
      <c r="G1078" s="2358"/>
      <c r="H1078" s="2358"/>
      <c r="I1078" s="2358"/>
      <c r="J1078" s="2358"/>
      <c r="K1078" s="2358"/>
      <c r="L1078" s="2358"/>
      <c r="M1078" s="2358"/>
      <c r="N1078" s="2358"/>
      <c r="O1078" s="2358"/>
      <c r="P1078" s="2358"/>
      <c r="Q1078" s="2358"/>
      <c r="R1078" s="2358"/>
      <c r="S1078" s="2358"/>
      <c r="T1078" s="2358"/>
      <c r="U1078" s="2358"/>
      <c r="V1078" s="2358"/>
      <c r="W1078" s="2358"/>
      <c r="X1078" s="2358"/>
      <c r="Y1078" s="2358"/>
      <c r="Z1078" s="2358"/>
      <c r="AA1078" s="2358"/>
      <c r="AB1078" s="2358"/>
      <c r="AC1078" s="2358"/>
      <c r="AD1078" s="2358"/>
      <c r="AE1078" s="2358"/>
      <c r="AF1078" s="2358"/>
      <c r="AG1078" s="2358"/>
      <c r="AH1078" s="2358"/>
      <c r="AI1078" s="2358"/>
      <c r="AJ1078" s="2358"/>
      <c r="AK1078" s="2358"/>
    </row>
    <row r="1079" spans="1:96" ht="12.6" customHeight="1">
      <c r="A1079" s="235"/>
      <c r="B1079" s="235"/>
      <c r="C1079" s="318"/>
      <c r="D1079" s="2358"/>
      <c r="E1079" s="2358"/>
      <c r="F1079" s="2358"/>
      <c r="G1079" s="2358"/>
      <c r="H1079" s="2358"/>
      <c r="I1079" s="2358"/>
      <c r="J1079" s="2358"/>
      <c r="K1079" s="2358"/>
      <c r="L1079" s="2358"/>
      <c r="M1079" s="2358"/>
      <c r="N1079" s="2358"/>
      <c r="O1079" s="2358"/>
      <c r="P1079" s="2358"/>
      <c r="Q1079" s="2358"/>
      <c r="R1079" s="2358"/>
      <c r="S1079" s="2358"/>
      <c r="T1079" s="2358"/>
      <c r="U1079" s="2358"/>
      <c r="V1079" s="2358"/>
      <c r="W1079" s="2358"/>
      <c r="X1079" s="2358"/>
      <c r="Y1079" s="2358"/>
      <c r="Z1079" s="2358"/>
      <c r="AA1079" s="2358"/>
      <c r="AB1079" s="2358"/>
      <c r="AC1079" s="2358"/>
      <c r="AD1079" s="2358"/>
      <c r="AE1079" s="2358"/>
      <c r="AF1079" s="2358"/>
      <c r="AG1079" s="2358"/>
      <c r="AH1079" s="2358"/>
      <c r="AI1079" s="2358"/>
      <c r="AJ1079" s="2358"/>
      <c r="AK1079" s="2358"/>
    </row>
    <row r="1080" spans="1:96" ht="12.6" customHeight="1">
      <c r="A1080" s="235"/>
      <c r="B1080" s="235"/>
      <c r="C1080" s="318"/>
      <c r="D1080" s="2358"/>
      <c r="E1080" s="2358"/>
      <c r="F1080" s="2358"/>
      <c r="G1080" s="2358"/>
      <c r="H1080" s="2358"/>
      <c r="I1080" s="2358"/>
      <c r="J1080" s="2358"/>
      <c r="K1080" s="2358"/>
      <c r="L1080" s="2358"/>
      <c r="M1080" s="2358"/>
      <c r="N1080" s="2358"/>
      <c r="O1080" s="2358"/>
      <c r="P1080" s="2358"/>
      <c r="Q1080" s="2358"/>
      <c r="R1080" s="2358"/>
      <c r="S1080" s="2358"/>
      <c r="T1080" s="2358"/>
      <c r="U1080" s="2358"/>
      <c r="V1080" s="2358"/>
      <c r="W1080" s="2358"/>
      <c r="X1080" s="2358"/>
      <c r="Y1080" s="2358"/>
      <c r="Z1080" s="2358"/>
      <c r="AA1080" s="2358"/>
      <c r="AB1080" s="2358"/>
      <c r="AC1080" s="2358"/>
      <c r="AD1080" s="2358"/>
      <c r="AE1080" s="2358"/>
      <c r="AF1080" s="2358"/>
      <c r="AG1080" s="2358"/>
      <c r="AH1080" s="2358"/>
      <c r="AI1080" s="2358"/>
      <c r="AJ1080" s="2358"/>
      <c r="AK1080" s="2358"/>
      <c r="AL1080" s="680"/>
    </row>
    <row r="1081" spans="1:96" ht="12" customHeight="1">
      <c r="A1081" s="62"/>
      <c r="B1081" s="66"/>
      <c r="C1081" s="318"/>
      <c r="D1081" s="2358"/>
      <c r="E1081" s="2358"/>
      <c r="F1081" s="2358"/>
      <c r="G1081" s="2358"/>
      <c r="H1081" s="2358"/>
      <c r="I1081" s="2358"/>
      <c r="J1081" s="2358"/>
      <c r="K1081" s="2358"/>
      <c r="L1081" s="2358"/>
      <c r="M1081" s="2358"/>
      <c r="N1081" s="2358"/>
      <c r="O1081" s="2358"/>
      <c r="P1081" s="2358"/>
      <c r="Q1081" s="2358"/>
      <c r="R1081" s="2358"/>
      <c r="S1081" s="2358"/>
      <c r="T1081" s="2358"/>
      <c r="U1081" s="2358"/>
      <c r="V1081" s="2358"/>
      <c r="W1081" s="2358"/>
      <c r="X1081" s="2358"/>
      <c r="Y1081" s="2358"/>
      <c r="Z1081" s="2358"/>
      <c r="AA1081" s="2358"/>
      <c r="AB1081" s="2358"/>
      <c r="AC1081" s="2358"/>
      <c r="AD1081" s="2358"/>
      <c r="AE1081" s="2358"/>
      <c r="AF1081" s="2358"/>
      <c r="AG1081" s="2358"/>
      <c r="AH1081" s="2358"/>
      <c r="AI1081" s="2358"/>
      <c r="AJ1081" s="2358"/>
      <c r="AK1081" s="2358"/>
    </row>
    <row r="1082" spans="1:96" ht="12.6" customHeight="1">
      <c r="A1082" s="1995" t="s">
        <v>626</v>
      </c>
      <c r="B1082" s="1995"/>
      <c r="C1082" s="318">
        <v>9</v>
      </c>
      <c r="D1082" s="1838" t="s">
        <v>1206</v>
      </c>
      <c r="E1082" s="1838"/>
      <c r="F1082" s="1838"/>
      <c r="G1082" s="1838"/>
      <c r="H1082" s="1838"/>
      <c r="I1082" s="1838"/>
      <c r="J1082" s="1838"/>
      <c r="K1082" s="1838"/>
      <c r="L1082" s="1838"/>
      <c r="M1082" s="1838"/>
      <c r="N1082" s="1838"/>
      <c r="O1082" s="1838"/>
      <c r="P1082" s="1838"/>
      <c r="Q1082" s="1838"/>
      <c r="R1082" s="1838"/>
      <c r="S1082" s="1838"/>
      <c r="T1082" s="1838"/>
      <c r="U1082" s="1838"/>
      <c r="V1082" s="1838"/>
      <c r="W1082" s="1838"/>
      <c r="X1082" s="1838"/>
      <c r="Y1082" s="1838"/>
      <c r="Z1082" s="1838"/>
      <c r="AA1082" s="1838"/>
      <c r="AB1082" s="1838"/>
      <c r="AC1082" s="1838"/>
      <c r="AD1082" s="1838"/>
      <c r="AE1082" s="1838"/>
      <c r="AF1082" s="1838"/>
      <c r="AG1082" s="1838"/>
      <c r="AH1082" s="1838"/>
      <c r="AI1082" s="1838"/>
      <c r="AJ1082" s="1838"/>
      <c r="AK1082" s="1838"/>
    </row>
    <row r="1083" spans="1:96" ht="15" customHeight="1">
      <c r="A1083" s="62"/>
      <c r="B1083" s="66"/>
      <c r="C1083" s="318"/>
      <c r="D1083" s="1838"/>
      <c r="E1083" s="1838"/>
      <c r="F1083" s="1838"/>
      <c r="G1083" s="1838"/>
      <c r="H1083" s="1838"/>
      <c r="I1083" s="1838"/>
      <c r="J1083" s="1838"/>
      <c r="K1083" s="1838"/>
      <c r="L1083" s="1838"/>
      <c r="M1083" s="1838"/>
      <c r="N1083" s="1838"/>
      <c r="O1083" s="1838"/>
      <c r="P1083" s="1838"/>
      <c r="Q1083" s="1838"/>
      <c r="R1083" s="1838"/>
      <c r="S1083" s="1838"/>
      <c r="T1083" s="1838"/>
      <c r="U1083" s="1838"/>
      <c r="V1083" s="1838"/>
      <c r="W1083" s="1838"/>
      <c r="X1083" s="1838"/>
      <c r="Y1083" s="1838"/>
      <c r="Z1083" s="1838"/>
      <c r="AA1083" s="1838"/>
      <c r="AB1083" s="1838"/>
      <c r="AC1083" s="1838"/>
      <c r="AD1083" s="1838"/>
      <c r="AE1083" s="1838"/>
      <c r="AF1083" s="1838"/>
      <c r="AG1083" s="1838"/>
      <c r="AH1083" s="1838"/>
      <c r="AI1083" s="1838"/>
      <c r="AJ1083" s="1838"/>
      <c r="AK1083" s="1838"/>
    </row>
    <row r="1084" spans="1:96" ht="15" customHeight="1">
      <c r="D1084" s="1838"/>
      <c r="E1084" s="1838"/>
      <c r="F1084" s="1838"/>
      <c r="G1084" s="1838"/>
      <c r="H1084" s="1838"/>
      <c r="I1084" s="1838"/>
      <c r="J1084" s="1838"/>
      <c r="K1084" s="1838"/>
      <c r="L1084" s="1838"/>
      <c r="M1084" s="1838"/>
      <c r="N1084" s="1838"/>
      <c r="O1084" s="1838"/>
      <c r="P1084" s="1838"/>
      <c r="Q1084" s="1838"/>
      <c r="R1084" s="1838"/>
      <c r="S1084" s="1838"/>
      <c r="T1084" s="1838"/>
      <c r="U1084" s="1838"/>
      <c r="V1084" s="1838"/>
      <c r="W1084" s="1838"/>
      <c r="X1084" s="1838"/>
      <c r="Y1084" s="1838"/>
      <c r="Z1084" s="1838"/>
      <c r="AA1084" s="1838"/>
      <c r="AB1084" s="1838"/>
      <c r="AC1084" s="1838"/>
      <c r="AD1084" s="1838"/>
      <c r="AE1084" s="1838"/>
      <c r="AF1084" s="1838"/>
      <c r="AG1084" s="1838"/>
      <c r="AH1084" s="1838"/>
      <c r="AI1084" s="1838"/>
      <c r="AJ1084" s="1838"/>
      <c r="AK1084" s="1838"/>
    </row>
    <row r="1085" spans="1:96" ht="15" customHeight="1"/>
    <row r="1086" spans="1:96" ht="15" hidden="1" customHeight="1"/>
    <row r="1087" spans="1:96" ht="15" hidden="1" customHeight="1"/>
  </sheetData>
  <sheetProtection algorithmName="SHA-512" hashValue="27yEHDTK+JfZkmJMuE41xRR/w2u8hKkA4InFl9uq9WCo4L+tnWsYbdBvEd7jAgVq8EWmILUTKgiUnbNSB98J9A==" saltValue="9uO6k/keoIr9J4SWpHc45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14">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O646:AS646"/>
    <mergeCell ref="AO637:AS637"/>
    <mergeCell ref="O646:Q646"/>
    <mergeCell ref="BX619:CB619"/>
    <mergeCell ref="BK619:BL619"/>
    <mergeCell ref="BN630:BR630"/>
    <mergeCell ref="BS630:BW630"/>
    <mergeCell ref="BI627:BJ627"/>
    <mergeCell ref="CC623:CG623"/>
    <mergeCell ref="BK623:BL623"/>
    <mergeCell ref="BN619:BR619"/>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R971:AA97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O741:S741"/>
    <mergeCell ref="AH728:AL728"/>
    <mergeCell ref="AC743:AG743"/>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G744:J744"/>
    <mergeCell ref="AC736:AG736"/>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C642:N642"/>
    <mergeCell ref="C643:N643"/>
    <mergeCell ref="C644:N644"/>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AO648:AS648"/>
    <mergeCell ref="O647:Q647"/>
    <mergeCell ref="O648:Q648"/>
    <mergeCell ref="R640:T640"/>
    <mergeCell ref="R641:T641"/>
    <mergeCell ref="R642:T642"/>
    <mergeCell ref="O634:Q636"/>
    <mergeCell ref="R634:T636"/>
    <mergeCell ref="B634:N636"/>
    <mergeCell ref="C637:N637"/>
    <mergeCell ref="C638:N638"/>
    <mergeCell ref="C639:N639"/>
    <mergeCell ref="C640:N640"/>
    <mergeCell ref="C641:N641"/>
    <mergeCell ref="Z677:AK677"/>
    <mergeCell ref="Z672:AK672"/>
    <mergeCell ref="CS611:CW611"/>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2:R662"/>
    <mergeCell ref="BS656:BW656"/>
    <mergeCell ref="Z663:AK663"/>
    <mergeCell ref="Z657:AE657"/>
    <mergeCell ref="Z662:AK662"/>
    <mergeCell ref="AA658:AK658"/>
    <mergeCell ref="H658:R658"/>
    <mergeCell ref="G657:L657"/>
    <mergeCell ref="P657:R657"/>
    <mergeCell ref="AI657:AK657"/>
    <mergeCell ref="AO634:AS636"/>
    <mergeCell ref="CC613:CG613"/>
    <mergeCell ref="BN614:BR614"/>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9:X729"/>
    <mergeCell ref="T730:X730"/>
    <mergeCell ref="K736:N736"/>
    <mergeCell ref="T788:W788"/>
    <mergeCell ref="T789:W789"/>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99:AC799"/>
    <mergeCell ref="J782:N785"/>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U826:X826"/>
    <mergeCell ref="Y826:AB826"/>
    <mergeCell ref="Q827:T827"/>
    <mergeCell ref="Y825:AB825"/>
    <mergeCell ref="M873:V873"/>
    <mergeCell ref="W875:AC875"/>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J787:N787"/>
    <mergeCell ref="T745:X745"/>
    <mergeCell ref="T746:X746"/>
    <mergeCell ref="J773:N773"/>
    <mergeCell ref="G750:J750"/>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T790:W790"/>
    <mergeCell ref="T791:W791"/>
    <mergeCell ref="O745:S745"/>
    <mergeCell ref="G749:J749"/>
    <mergeCell ref="G748:J748"/>
    <mergeCell ref="G747:J747"/>
    <mergeCell ref="G745:J745"/>
    <mergeCell ref="G746:J746"/>
    <mergeCell ref="Y724:AB727"/>
    <mergeCell ref="T724:X727"/>
    <mergeCell ref="G663:R663"/>
    <mergeCell ref="G680:R680"/>
    <mergeCell ref="AM738:AO738"/>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V275:W275"/>
    <mergeCell ref="H288:R288"/>
    <mergeCell ref="H290:M290"/>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W252:X252"/>
    <mergeCell ref="M250:AE250"/>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CC611:CG611"/>
    <mergeCell ref="BS613:BW613"/>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CC614:CG614"/>
    <mergeCell ref="CH614:CL614"/>
    <mergeCell ref="CH612:CL612"/>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BG622:BH622"/>
    <mergeCell ref="BK622:BL622"/>
    <mergeCell ref="BG624:BH624"/>
    <mergeCell ref="BE629:BF629"/>
    <mergeCell ref="BI625:BJ625"/>
    <mergeCell ref="BK625:BL625"/>
    <mergeCell ref="BG625:BH625"/>
    <mergeCell ref="BG629:BH629"/>
    <mergeCell ref="BE623:BF623"/>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BG621:BH621"/>
    <mergeCell ref="CH621:CL621"/>
    <mergeCell ref="CH622:CL622"/>
    <mergeCell ref="BG619:BH619"/>
    <mergeCell ref="BN625:BR625"/>
    <mergeCell ref="BE622:BF622"/>
    <mergeCell ref="BE621:BF621"/>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C542:AF542"/>
    <mergeCell ref="O538:AA538"/>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H541:AK541"/>
    <mergeCell ref="T563:V563"/>
    <mergeCell ref="AH519:AK519"/>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C566:P566"/>
    <mergeCell ref="Z566:AD566"/>
    <mergeCell ref="AE566:AH566"/>
    <mergeCell ref="C568:P568"/>
    <mergeCell ref="AH546:AK546"/>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Z597:AK597"/>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AH513:AK513"/>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AC519:AF519"/>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O122:R122"/>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s>
  <phoneticPr fontId="0" type="noConversion"/>
  <conditionalFormatting sqref="AF1000">
    <cfRule type="cellIs" dxfId="137" priority="4" stopIfTrue="1" operator="equal">
      <formula>"Please Enter Amount:"</formula>
    </cfRule>
  </conditionalFormatting>
  <conditionalFormatting sqref="AJ1024">
    <cfRule type="cellIs" dxfId="136" priority="7" stopIfTrue="1" operator="equal">
      <formula>"#DIV/0!"</formula>
    </cfRule>
  </conditionalFormatting>
  <conditionalFormatting sqref="AG440:AJ440">
    <cfRule type="expression" dxfId="135" priority="8" stopIfTrue="1">
      <formula>"iserror(d31)"</formula>
    </cfRule>
  </conditionalFormatting>
  <conditionalFormatting sqref="AF1012">
    <cfRule type="cellIs" dxfId="134" priority="2" stopIfTrue="1" operator="equal">
      <formula>"Please Enter Amount:"</formula>
    </cfRule>
  </conditionalFormatting>
  <conditionalFormatting sqref="AF1005">
    <cfRule type="cellIs" dxfId="133"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88" zoomScaleNormal="100" zoomScaleSheetLayoutView="100" workbookViewId="0">
      <selection activeCell="A69" sqref="A69"/>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582</v>
      </c>
      <c r="B1" s="189"/>
      <c r="C1" s="189"/>
      <c r="D1" s="189"/>
      <c r="E1" s="190"/>
      <c r="F1" s="2538" t="s">
        <v>656</v>
      </c>
      <c r="G1" s="2539"/>
      <c r="H1" s="2539"/>
      <c r="I1" s="2539"/>
      <c r="J1" s="2539"/>
      <c r="K1" s="2539"/>
      <c r="L1" s="2539"/>
      <c r="M1" s="2539"/>
      <c r="N1" s="2539"/>
      <c r="O1" s="2539"/>
      <c r="P1" s="2539"/>
      <c r="Q1" s="2539"/>
      <c r="R1" s="2540"/>
      <c r="S1" s="168"/>
      <c r="T1" s="167"/>
      <c r="U1" s="169"/>
    </row>
    <row r="2" spans="1:21" s="208" customFormat="1" ht="71.25" customHeight="1">
      <c r="A2" s="207"/>
      <c r="B2" s="208" t="s">
        <v>24</v>
      </c>
      <c r="C2" s="208" t="s">
        <v>392</v>
      </c>
      <c r="D2" s="208" t="s">
        <v>391</v>
      </c>
      <c r="E2" s="208" t="s">
        <v>25</v>
      </c>
      <c r="F2" s="209" t="str">
        <f>Application!B637&amp;Application!C637</f>
        <v>1)Union Bank Permanent Loan</v>
      </c>
      <c r="G2" s="209" t="str">
        <f>Application!B638&amp;Application!C638</f>
        <v>2)Richmond Housing Authority - Seller Carryback</v>
      </c>
      <c r="H2" s="209" t="str">
        <f>Application!B639&amp;Application!C639</f>
        <v>3)Accrued Deferred Interest - Richmond Housing Authority</v>
      </c>
      <c r="I2" s="209" t="str">
        <f>Application!B640&amp;Application!C640</f>
        <v>4)Deferred Developer Fee</v>
      </c>
      <c r="J2" s="209" t="str">
        <f>Application!B641&amp;Application!C641</f>
        <v>5)GP Capital - Sponsor</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0</v>
      </c>
      <c r="C4" s="217"/>
      <c r="D4" s="217"/>
      <c r="E4" s="217">
        <f>C4-SUM(F4:Q4)</f>
        <v>0</v>
      </c>
      <c r="F4" s="217"/>
      <c r="G4" s="217"/>
      <c r="H4" s="217"/>
      <c r="I4" s="217"/>
      <c r="J4" s="217"/>
      <c r="K4" s="217"/>
      <c r="L4" s="217"/>
      <c r="M4" s="217"/>
      <c r="N4" s="217"/>
      <c r="O4" s="217"/>
      <c r="P4" s="217"/>
      <c r="Q4" s="217"/>
      <c r="R4" s="877">
        <f>SUM(E4:Q4)</f>
        <v>0</v>
      </c>
      <c r="S4" s="218"/>
      <c r="T4" s="218"/>
      <c r="U4" s="213"/>
    </row>
    <row r="5" spans="1:21" s="214" customFormat="1">
      <c r="A5" s="215" t="s">
        <v>29</v>
      </c>
      <c r="B5" s="216">
        <f>SUM(C5+D5)</f>
        <v>0</v>
      </c>
      <c r="C5" s="217"/>
      <c r="D5" s="217"/>
      <c r="E5" s="217">
        <f t="shared" ref="E5:E10" si="0">C5-SUM(F5:Q5)</f>
        <v>0</v>
      </c>
      <c r="F5" s="217"/>
      <c r="G5" s="217"/>
      <c r="H5" s="217"/>
      <c r="I5" s="217"/>
      <c r="J5" s="217"/>
      <c r="K5" s="217"/>
      <c r="L5" s="217"/>
      <c r="M5" s="217"/>
      <c r="N5" s="217"/>
      <c r="O5" s="217"/>
      <c r="P5" s="217"/>
      <c r="Q5" s="217"/>
      <c r="R5" s="877">
        <f>SUM(E5:Q5)</f>
        <v>0</v>
      </c>
      <c r="S5" s="218"/>
      <c r="T5" s="218"/>
      <c r="U5" s="213"/>
    </row>
    <row r="6" spans="1:21" s="214" customFormat="1">
      <c r="A6" s="215" t="s">
        <v>30</v>
      </c>
      <c r="B6" s="216">
        <f>SUM(C6+D6)</f>
        <v>0</v>
      </c>
      <c r="C6" s="217"/>
      <c r="D6" s="217"/>
      <c r="E6" s="217">
        <f t="shared" si="0"/>
        <v>0</v>
      </c>
      <c r="F6" s="217"/>
      <c r="G6" s="217"/>
      <c r="H6" s="217"/>
      <c r="I6" s="217"/>
      <c r="J6" s="217"/>
      <c r="K6" s="217"/>
      <c r="L6" s="217"/>
      <c r="M6" s="217"/>
      <c r="N6" s="217"/>
      <c r="O6" s="217"/>
      <c r="P6" s="217"/>
      <c r="Q6" s="217"/>
      <c r="R6" s="877">
        <f>SUM(E6:Q6)</f>
        <v>0</v>
      </c>
      <c r="S6" s="218"/>
      <c r="T6" s="218"/>
      <c r="U6" s="213"/>
    </row>
    <row r="7" spans="1:21" s="214" customFormat="1">
      <c r="A7" s="215" t="s">
        <v>102</v>
      </c>
      <c r="B7" s="216">
        <f>SUM(C7+D7)</f>
        <v>0</v>
      </c>
      <c r="C7" s="217"/>
      <c r="D7" s="217"/>
      <c r="E7" s="217">
        <f t="shared" si="0"/>
        <v>0</v>
      </c>
      <c r="F7" s="217"/>
      <c r="G7" s="217"/>
      <c r="H7" s="217"/>
      <c r="I7" s="217"/>
      <c r="J7" s="217"/>
      <c r="K7" s="217"/>
      <c r="L7" s="217"/>
      <c r="M7" s="217"/>
      <c r="N7" s="217"/>
      <c r="O7" s="217"/>
      <c r="P7" s="217"/>
      <c r="Q7" s="217"/>
      <c r="R7" s="877">
        <f>SUM(E7:Q7)</f>
        <v>0</v>
      </c>
      <c r="S7" s="218"/>
      <c r="T7" s="218"/>
      <c r="U7" s="213"/>
    </row>
    <row r="8" spans="1:21" s="214" customFormat="1">
      <c r="A8" s="219" t="s">
        <v>628</v>
      </c>
      <c r="B8" s="216">
        <f>SUM(C8:D8)</f>
        <v>0</v>
      </c>
      <c r="C8" s="216">
        <f t="shared" ref="C8:Q8" si="1">SUM(C4:C7)</f>
        <v>0</v>
      </c>
      <c r="D8" s="216">
        <f t="shared" si="1"/>
        <v>0</v>
      </c>
      <c r="E8" s="216">
        <f t="shared" si="1"/>
        <v>0</v>
      </c>
      <c r="F8" s="216">
        <f t="shared" si="1"/>
        <v>0</v>
      </c>
      <c r="G8" s="216">
        <f t="shared" si="1"/>
        <v>0</v>
      </c>
      <c r="H8" s="216">
        <f t="shared" si="1"/>
        <v>0</v>
      </c>
      <c r="I8" s="216">
        <f t="shared" si="1"/>
        <v>0</v>
      </c>
      <c r="J8" s="216">
        <f t="shared" si="1"/>
        <v>0</v>
      </c>
      <c r="K8" s="216">
        <f t="shared" si="1"/>
        <v>0</v>
      </c>
      <c r="L8" s="216">
        <f t="shared" si="1"/>
        <v>0</v>
      </c>
      <c r="M8" s="216">
        <f t="shared" si="1"/>
        <v>0</v>
      </c>
      <c r="N8" s="216">
        <f t="shared" si="1"/>
        <v>0</v>
      </c>
      <c r="O8" s="216">
        <f t="shared" si="1"/>
        <v>0</v>
      </c>
      <c r="P8" s="216"/>
      <c r="Q8" s="216">
        <f t="shared" si="1"/>
        <v>0</v>
      </c>
      <c r="R8" s="532">
        <f>SUM(R4:R7)</f>
        <v>0</v>
      </c>
      <c r="S8" s="218"/>
      <c r="T8" s="218"/>
      <c r="U8" s="213"/>
    </row>
    <row r="9" spans="1:21" s="214" customFormat="1">
      <c r="A9" s="215" t="s">
        <v>629</v>
      </c>
      <c r="B9" s="216">
        <f>SUM(C9+D9)</f>
        <v>27650000</v>
      </c>
      <c r="C9" s="217">
        <v>27650000</v>
      </c>
      <c r="D9" s="217"/>
      <c r="E9" s="217">
        <f t="shared" si="0"/>
        <v>0</v>
      </c>
      <c r="F9" s="217"/>
      <c r="G9" s="217">
        <v>27650000</v>
      </c>
      <c r="H9" s="217"/>
      <c r="I9" s="217"/>
      <c r="J9" s="217"/>
      <c r="K9" s="217"/>
      <c r="L9" s="217"/>
      <c r="M9" s="217"/>
      <c r="N9" s="217"/>
      <c r="O9" s="217"/>
      <c r="P9" s="217"/>
      <c r="Q9" s="217"/>
      <c r="R9" s="877">
        <f>SUM(E9:Q9)</f>
        <v>27650000</v>
      </c>
      <c r="S9" s="218"/>
      <c r="T9" s="217">
        <f>C9</f>
        <v>27650000</v>
      </c>
      <c r="U9" s="213"/>
    </row>
    <row r="10" spans="1:21" s="214" customFormat="1">
      <c r="A10" s="215" t="s">
        <v>630</v>
      </c>
      <c r="B10" s="216">
        <f>SUM(C10+D10)</f>
        <v>0</v>
      </c>
      <c r="C10" s="217">
        <v>0</v>
      </c>
      <c r="D10" s="217"/>
      <c r="E10" s="217">
        <f t="shared" si="0"/>
        <v>0</v>
      </c>
      <c r="F10" s="217"/>
      <c r="G10" s="217"/>
      <c r="H10" s="217"/>
      <c r="I10" s="217"/>
      <c r="J10" s="217"/>
      <c r="K10" s="217"/>
      <c r="L10" s="217"/>
      <c r="M10" s="217"/>
      <c r="N10" s="217"/>
      <c r="O10" s="217"/>
      <c r="P10" s="217"/>
      <c r="Q10" s="217"/>
      <c r="R10" s="877">
        <f>SUM(E10:Q10)</f>
        <v>0</v>
      </c>
      <c r="S10" s="217"/>
      <c r="T10" s="217"/>
      <c r="U10" s="213"/>
    </row>
    <row r="11" spans="1:21" s="214" customFormat="1">
      <c r="A11" s="219" t="s">
        <v>631</v>
      </c>
      <c r="B11" s="216">
        <f>SUM(C11:D11)</f>
        <v>27650000</v>
      </c>
      <c r="C11" s="216">
        <f t="shared" ref="C11:Q11" si="2">SUM(C9:C10)</f>
        <v>27650000</v>
      </c>
      <c r="D11" s="216">
        <f t="shared" si="2"/>
        <v>0</v>
      </c>
      <c r="E11" s="216">
        <f t="shared" si="2"/>
        <v>0</v>
      </c>
      <c r="F11" s="216">
        <f t="shared" si="2"/>
        <v>0</v>
      </c>
      <c r="G11" s="216">
        <f t="shared" si="2"/>
        <v>27650000</v>
      </c>
      <c r="H11" s="216">
        <f t="shared" si="2"/>
        <v>0</v>
      </c>
      <c r="I11" s="216">
        <f t="shared" si="2"/>
        <v>0</v>
      </c>
      <c r="J11" s="216">
        <f t="shared" si="2"/>
        <v>0</v>
      </c>
      <c r="K11" s="216">
        <f t="shared" si="2"/>
        <v>0</v>
      </c>
      <c r="L11" s="216">
        <f t="shared" si="2"/>
        <v>0</v>
      </c>
      <c r="M11" s="216">
        <f t="shared" si="2"/>
        <v>0</v>
      </c>
      <c r="N11" s="216">
        <f t="shared" si="2"/>
        <v>0</v>
      </c>
      <c r="O11" s="216">
        <f t="shared" si="2"/>
        <v>0</v>
      </c>
      <c r="P11" s="216"/>
      <c r="Q11" s="216">
        <f t="shared" si="2"/>
        <v>0</v>
      </c>
      <c r="R11" s="532">
        <f>SUM(R9:R10)</f>
        <v>27650000</v>
      </c>
      <c r="S11" s="218"/>
      <c r="T11" s="220">
        <f>SUM(T9:T10)</f>
        <v>27650000</v>
      </c>
      <c r="U11" s="213"/>
    </row>
    <row r="12" spans="1:21" s="214" customFormat="1">
      <c r="A12" s="219" t="s">
        <v>89</v>
      </c>
      <c r="B12" s="216">
        <f t="shared" ref="B12:Q12" si="3">SUM(B8+B11)</f>
        <v>27650000</v>
      </c>
      <c r="C12" s="216">
        <f t="shared" si="3"/>
        <v>27650000</v>
      </c>
      <c r="D12" s="216">
        <f t="shared" si="3"/>
        <v>0</v>
      </c>
      <c r="E12" s="216">
        <f t="shared" si="3"/>
        <v>0</v>
      </c>
      <c r="F12" s="216">
        <f t="shared" si="3"/>
        <v>0</v>
      </c>
      <c r="G12" s="216">
        <f t="shared" si="3"/>
        <v>27650000</v>
      </c>
      <c r="H12" s="216">
        <f t="shared" si="3"/>
        <v>0</v>
      </c>
      <c r="I12" s="216">
        <f t="shared" si="3"/>
        <v>0</v>
      </c>
      <c r="J12" s="216">
        <f t="shared" si="3"/>
        <v>0</v>
      </c>
      <c r="K12" s="216">
        <f t="shared" si="3"/>
        <v>0</v>
      </c>
      <c r="L12" s="216">
        <f t="shared" si="3"/>
        <v>0</v>
      </c>
      <c r="M12" s="216">
        <f t="shared" si="3"/>
        <v>0</v>
      </c>
      <c r="N12" s="216">
        <f t="shared" si="3"/>
        <v>0</v>
      </c>
      <c r="O12" s="216">
        <f t="shared" si="3"/>
        <v>0</v>
      </c>
      <c r="P12" s="216"/>
      <c r="Q12" s="216">
        <f t="shared" si="3"/>
        <v>0</v>
      </c>
      <c r="R12" s="532">
        <f>SUM(R8+R11)</f>
        <v>27650000</v>
      </c>
      <c r="S12" s="218"/>
      <c r="T12" s="218"/>
      <c r="U12" s="213"/>
    </row>
    <row r="13" spans="1:21" s="214" customFormat="1">
      <c r="A13" s="449" t="s">
        <v>970</v>
      </c>
      <c r="B13" s="216">
        <f>SUM(C13+D13)</f>
        <v>170320</v>
      </c>
      <c r="C13" s="217">
        <v>170320</v>
      </c>
      <c r="D13" s="217"/>
      <c r="E13" s="217">
        <f t="shared" ref="E13:E15" si="4">C13-SUM(F13:Q13)</f>
        <v>170220</v>
      </c>
      <c r="F13" s="217"/>
      <c r="G13" s="217"/>
      <c r="H13" s="217"/>
      <c r="I13" s="217"/>
      <c r="J13" s="217">
        <v>100</v>
      </c>
      <c r="K13" s="217"/>
      <c r="L13" s="217"/>
      <c r="M13" s="217"/>
      <c r="N13" s="217"/>
      <c r="O13" s="217"/>
      <c r="P13" s="217"/>
      <c r="Q13" s="217"/>
      <c r="R13" s="877">
        <f>SUM(E13:Q13)</f>
        <v>170320</v>
      </c>
      <c r="S13" s="217">
        <v>79320</v>
      </c>
      <c r="T13" s="217">
        <v>91000</v>
      </c>
      <c r="U13" s="213"/>
    </row>
    <row r="14" spans="1:21" s="214" customFormat="1" ht="24">
      <c r="A14" s="450" t="s">
        <v>1946</v>
      </c>
      <c r="B14" s="216">
        <f>SUM(C14+D14)</f>
        <v>0</v>
      </c>
      <c r="C14" s="217"/>
      <c r="D14" s="217"/>
      <c r="E14" s="217">
        <f t="shared" si="4"/>
        <v>0</v>
      </c>
      <c r="F14" s="217"/>
      <c r="G14" s="217"/>
      <c r="H14" s="217"/>
      <c r="I14" s="217"/>
      <c r="J14" s="217"/>
      <c r="K14" s="217"/>
      <c r="L14" s="217"/>
      <c r="M14" s="217"/>
      <c r="N14" s="217"/>
      <c r="O14" s="217"/>
      <c r="P14" s="217"/>
      <c r="Q14" s="217"/>
      <c r="R14" s="877">
        <f>SUM(E14:Q14)</f>
        <v>0</v>
      </c>
      <c r="S14" s="217"/>
      <c r="T14" s="217"/>
      <c r="U14" s="213"/>
    </row>
    <row r="15" spans="1:21" s="214" customFormat="1">
      <c r="A15" s="450" t="s">
        <v>1352</v>
      </c>
      <c r="B15" s="216">
        <f>SUM(C15+D15)</f>
        <v>0</v>
      </c>
      <c r="C15" s="217"/>
      <c r="D15" s="217"/>
      <c r="E15" s="217">
        <f t="shared" si="4"/>
        <v>0</v>
      </c>
      <c r="F15" s="217"/>
      <c r="G15" s="217"/>
      <c r="H15" s="217"/>
      <c r="I15" s="217"/>
      <c r="J15" s="217"/>
      <c r="K15" s="217"/>
      <c r="L15" s="217"/>
      <c r="M15" s="217"/>
      <c r="N15" s="217"/>
      <c r="O15" s="217"/>
      <c r="P15" s="217"/>
      <c r="Q15" s="217"/>
      <c r="R15" s="877">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5">SUM(C17+D17)</f>
        <v>6021397</v>
      </c>
      <c r="C17" s="217">
        <v>6021397</v>
      </c>
      <c r="D17" s="217"/>
      <c r="E17" s="217">
        <f t="shared" ref="E17:E25" si="6">C17-SUM(F17:Q17)</f>
        <v>6021397</v>
      </c>
      <c r="F17" s="217"/>
      <c r="G17" s="217"/>
      <c r="H17" s="217"/>
      <c r="I17" s="217"/>
      <c r="J17" s="217"/>
      <c r="K17" s="217"/>
      <c r="L17" s="217"/>
      <c r="M17" s="217"/>
      <c r="N17" s="217"/>
      <c r="O17" s="217"/>
      <c r="P17" s="217"/>
      <c r="Q17" s="217"/>
      <c r="R17" s="877">
        <f>SUM(E17:Q17)</f>
        <v>6021397</v>
      </c>
      <c r="S17" s="217">
        <f>C17</f>
        <v>6021397</v>
      </c>
      <c r="T17" s="217"/>
      <c r="U17" s="213"/>
    </row>
    <row r="18" spans="1:21" s="214" customFormat="1">
      <c r="A18" s="215" t="s">
        <v>634</v>
      </c>
      <c r="B18" s="216">
        <f t="shared" si="5"/>
        <v>23148450</v>
      </c>
      <c r="C18" s="217">
        <v>23148450</v>
      </c>
      <c r="D18" s="217"/>
      <c r="E18" s="217">
        <f t="shared" si="6"/>
        <v>6638450</v>
      </c>
      <c r="F18" s="217">
        <v>16510000</v>
      </c>
      <c r="G18" s="217"/>
      <c r="H18" s="217"/>
      <c r="I18" s="217"/>
      <c r="J18" s="217"/>
      <c r="K18" s="217"/>
      <c r="L18" s="217"/>
      <c r="M18" s="217"/>
      <c r="N18" s="217"/>
      <c r="O18" s="217"/>
      <c r="P18" s="217"/>
      <c r="Q18" s="217"/>
      <c r="R18" s="877">
        <f>SUM(E18:Q18)</f>
        <v>23148450</v>
      </c>
      <c r="S18" s="217">
        <f t="shared" ref="S18:S25" si="7">C18</f>
        <v>23148450</v>
      </c>
      <c r="T18" s="217"/>
      <c r="U18" s="213"/>
    </row>
    <row r="19" spans="1:21" s="214" customFormat="1">
      <c r="A19" s="215" t="s">
        <v>635</v>
      </c>
      <c r="B19" s="216">
        <f t="shared" si="5"/>
        <v>1750191</v>
      </c>
      <c r="C19" s="217">
        <v>1750191</v>
      </c>
      <c r="D19" s="217"/>
      <c r="E19" s="217">
        <f t="shared" si="6"/>
        <v>1750191</v>
      </c>
      <c r="F19" s="217"/>
      <c r="G19" s="217"/>
      <c r="H19" s="217"/>
      <c r="I19" s="217"/>
      <c r="J19" s="217"/>
      <c r="K19" s="217"/>
      <c r="L19" s="217"/>
      <c r="M19" s="217"/>
      <c r="N19" s="217"/>
      <c r="O19" s="217"/>
      <c r="P19" s="217"/>
      <c r="Q19" s="217"/>
      <c r="R19" s="877">
        <f>SUM(E19:Q19)</f>
        <v>1750191</v>
      </c>
      <c r="S19" s="217">
        <f t="shared" si="7"/>
        <v>1750191</v>
      </c>
      <c r="T19" s="217"/>
      <c r="U19" s="213"/>
    </row>
    <row r="20" spans="1:21" s="214" customFormat="1">
      <c r="A20" s="215" t="s">
        <v>142</v>
      </c>
      <c r="B20" s="216">
        <f t="shared" si="5"/>
        <v>2333588</v>
      </c>
      <c r="C20" s="217">
        <v>2333588</v>
      </c>
      <c r="D20" s="217"/>
      <c r="E20" s="217">
        <f t="shared" si="6"/>
        <v>2333588</v>
      </c>
      <c r="F20" s="217"/>
      <c r="G20" s="217"/>
      <c r="H20" s="217"/>
      <c r="I20" s="217"/>
      <c r="J20" s="217"/>
      <c r="K20" s="217"/>
      <c r="L20" s="217"/>
      <c r="M20" s="217"/>
      <c r="N20" s="217"/>
      <c r="O20" s="217"/>
      <c r="P20" s="217"/>
      <c r="Q20" s="217"/>
      <c r="R20" s="877">
        <f t="shared" ref="R20:R27" si="8">SUM(E20:Q20)</f>
        <v>2333588</v>
      </c>
      <c r="S20" s="217">
        <f t="shared" si="7"/>
        <v>2333588</v>
      </c>
      <c r="T20" s="217"/>
      <c r="U20" s="213"/>
    </row>
    <row r="21" spans="1:21" s="214" customFormat="1">
      <c r="A21" s="215" t="s">
        <v>143</v>
      </c>
      <c r="B21" s="216">
        <f t="shared" si="5"/>
        <v>0</v>
      </c>
      <c r="C21" s="217"/>
      <c r="D21" s="217"/>
      <c r="E21" s="217">
        <f t="shared" si="6"/>
        <v>0</v>
      </c>
      <c r="F21" s="217"/>
      <c r="G21" s="217"/>
      <c r="H21" s="217"/>
      <c r="I21" s="217"/>
      <c r="J21" s="217"/>
      <c r="K21" s="217"/>
      <c r="L21" s="217"/>
      <c r="M21" s="217"/>
      <c r="N21" s="217"/>
      <c r="O21" s="217"/>
      <c r="P21" s="217"/>
      <c r="Q21" s="217"/>
      <c r="R21" s="877">
        <f t="shared" si="8"/>
        <v>0</v>
      </c>
      <c r="S21" s="217">
        <f t="shared" si="7"/>
        <v>0</v>
      </c>
      <c r="T21" s="217"/>
      <c r="U21" s="213"/>
    </row>
    <row r="22" spans="1:21" s="214" customFormat="1">
      <c r="A22" s="215" t="s">
        <v>144</v>
      </c>
      <c r="B22" s="216">
        <f t="shared" si="5"/>
        <v>0</v>
      </c>
      <c r="C22" s="217">
        <v>0</v>
      </c>
      <c r="D22" s="217"/>
      <c r="E22" s="217">
        <f t="shared" si="6"/>
        <v>0</v>
      </c>
      <c r="F22" s="217"/>
      <c r="G22" s="217"/>
      <c r="H22" s="217"/>
      <c r="I22" s="217"/>
      <c r="J22" s="217"/>
      <c r="K22" s="217"/>
      <c r="L22" s="217"/>
      <c r="M22" s="217"/>
      <c r="N22" s="217"/>
      <c r="O22" s="217"/>
      <c r="P22" s="217"/>
      <c r="Q22" s="217"/>
      <c r="R22" s="877">
        <f t="shared" si="8"/>
        <v>0</v>
      </c>
      <c r="S22" s="217">
        <f t="shared" si="7"/>
        <v>0</v>
      </c>
      <c r="T22" s="217"/>
      <c r="U22" s="213"/>
    </row>
    <row r="23" spans="1:21" s="214" customFormat="1">
      <c r="A23" s="215" t="s">
        <v>145</v>
      </c>
      <c r="B23" s="216">
        <f t="shared" si="5"/>
        <v>335453</v>
      </c>
      <c r="C23" s="217">
        <v>335453</v>
      </c>
      <c r="D23" s="217"/>
      <c r="E23" s="217">
        <f t="shared" si="6"/>
        <v>335453</v>
      </c>
      <c r="F23" s="217"/>
      <c r="G23" s="217"/>
      <c r="H23" s="217"/>
      <c r="I23" s="217"/>
      <c r="J23" s="217"/>
      <c r="K23" s="217"/>
      <c r="L23" s="217"/>
      <c r="M23" s="217"/>
      <c r="N23" s="217"/>
      <c r="O23" s="217"/>
      <c r="P23" s="217"/>
      <c r="Q23" s="217"/>
      <c r="R23" s="877">
        <f t="shared" si="8"/>
        <v>335453</v>
      </c>
      <c r="S23" s="217">
        <f t="shared" si="7"/>
        <v>335453</v>
      </c>
      <c r="T23" s="217"/>
      <c r="U23" s="213"/>
    </row>
    <row r="24" spans="1:21" s="214" customFormat="1">
      <c r="A24" s="856" t="s">
        <v>1943</v>
      </c>
      <c r="B24" s="216">
        <f t="shared" si="5"/>
        <v>0</v>
      </c>
      <c r="C24" s="217"/>
      <c r="D24" s="217"/>
      <c r="E24" s="217">
        <f t="shared" si="6"/>
        <v>0</v>
      </c>
      <c r="F24" s="217"/>
      <c r="G24" s="217"/>
      <c r="H24" s="217"/>
      <c r="I24" s="217"/>
      <c r="J24" s="217"/>
      <c r="K24" s="217"/>
      <c r="L24" s="217"/>
      <c r="M24" s="217"/>
      <c r="N24" s="217"/>
      <c r="O24" s="217"/>
      <c r="P24" s="217"/>
      <c r="Q24" s="217"/>
      <c r="R24" s="877"/>
      <c r="S24" s="217">
        <f t="shared" si="7"/>
        <v>0</v>
      </c>
      <c r="T24" s="217"/>
      <c r="U24" s="213"/>
    </row>
    <row r="25" spans="1:21" s="214" customFormat="1">
      <c r="A25" s="222" t="s">
        <v>35</v>
      </c>
      <c r="B25" s="216">
        <f t="shared" si="5"/>
        <v>0</v>
      </c>
      <c r="C25" s="217"/>
      <c r="D25" s="217"/>
      <c r="E25" s="217">
        <f t="shared" si="6"/>
        <v>0</v>
      </c>
      <c r="F25" s="217"/>
      <c r="G25" s="217"/>
      <c r="H25" s="217"/>
      <c r="I25" s="217"/>
      <c r="J25" s="217"/>
      <c r="K25" s="217"/>
      <c r="L25" s="217"/>
      <c r="M25" s="217"/>
      <c r="N25" s="217"/>
      <c r="O25" s="217"/>
      <c r="P25" s="217"/>
      <c r="Q25" s="217"/>
      <c r="R25" s="877">
        <f t="shared" si="8"/>
        <v>0</v>
      </c>
      <c r="S25" s="217">
        <f t="shared" si="7"/>
        <v>0</v>
      </c>
      <c r="T25" s="217"/>
      <c r="U25" s="213"/>
    </row>
    <row r="26" spans="1:21" s="214" customFormat="1">
      <c r="A26" s="219" t="s">
        <v>138</v>
      </c>
      <c r="B26" s="216">
        <f t="shared" si="5"/>
        <v>33589079</v>
      </c>
      <c r="C26" s="216">
        <f>SUM(C17:C25)</f>
        <v>33589079</v>
      </c>
      <c r="D26" s="216">
        <f t="shared" ref="D26:Q26" si="9">SUM(D17:D25)</f>
        <v>0</v>
      </c>
      <c r="E26" s="216">
        <f t="shared" si="9"/>
        <v>17079079</v>
      </c>
      <c r="F26" s="216">
        <f t="shared" si="9"/>
        <v>16510000</v>
      </c>
      <c r="G26" s="216">
        <f t="shared" si="9"/>
        <v>0</v>
      </c>
      <c r="H26" s="216">
        <f t="shared" si="9"/>
        <v>0</v>
      </c>
      <c r="I26" s="216">
        <f t="shared" si="9"/>
        <v>0</v>
      </c>
      <c r="J26" s="216">
        <f t="shared" si="9"/>
        <v>0</v>
      </c>
      <c r="K26" s="216">
        <f t="shared" si="9"/>
        <v>0</v>
      </c>
      <c r="L26" s="216">
        <f t="shared" si="9"/>
        <v>0</v>
      </c>
      <c r="M26" s="216">
        <f t="shared" si="9"/>
        <v>0</v>
      </c>
      <c r="N26" s="216">
        <f t="shared" si="9"/>
        <v>0</v>
      </c>
      <c r="O26" s="216">
        <f t="shared" si="9"/>
        <v>0</v>
      </c>
      <c r="P26" s="216">
        <f t="shared" si="9"/>
        <v>0</v>
      </c>
      <c r="Q26" s="216">
        <f t="shared" si="9"/>
        <v>0</v>
      </c>
      <c r="R26" s="532">
        <f>SUM(R17:R25)</f>
        <v>33589079</v>
      </c>
      <c r="S26" s="220">
        <f>SUM(S17:S25)</f>
        <v>33589079</v>
      </c>
      <c r="T26" s="220">
        <f>SUM(T17:T25)</f>
        <v>0</v>
      </c>
      <c r="U26" s="213"/>
    </row>
    <row r="27" spans="1:21" s="214" customFormat="1">
      <c r="A27" s="219" t="s">
        <v>146</v>
      </c>
      <c r="B27" s="216">
        <f>SUM(C27:D27)</f>
        <v>1052305</v>
      </c>
      <c r="C27" s="217">
        <v>1052305</v>
      </c>
      <c r="D27" s="217"/>
      <c r="E27" s="217">
        <f t="shared" ref="E27" si="10">C27-SUM(F27:Q27)</f>
        <v>1052305</v>
      </c>
      <c r="F27" s="217"/>
      <c r="G27" s="217"/>
      <c r="H27" s="217"/>
      <c r="I27" s="217"/>
      <c r="J27" s="217"/>
      <c r="K27" s="217"/>
      <c r="L27" s="217"/>
      <c r="M27" s="217"/>
      <c r="N27" s="217"/>
      <c r="O27" s="217"/>
      <c r="P27" s="217"/>
      <c r="Q27" s="217"/>
      <c r="R27" s="877">
        <f t="shared" si="8"/>
        <v>1052305</v>
      </c>
      <c r="S27" s="217">
        <f>C27</f>
        <v>1052305</v>
      </c>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11">SUM(C29+D29)</f>
        <v>0</v>
      </c>
      <c r="C29" s="217"/>
      <c r="D29" s="217"/>
      <c r="E29" s="217">
        <f t="shared" ref="E29:E37" si="12">C29-SUM(F29:Q29)</f>
        <v>0</v>
      </c>
      <c r="F29" s="217"/>
      <c r="G29" s="217"/>
      <c r="H29" s="217"/>
      <c r="I29" s="217"/>
      <c r="J29" s="217"/>
      <c r="K29" s="217"/>
      <c r="L29" s="217"/>
      <c r="M29" s="217"/>
      <c r="N29" s="217"/>
      <c r="O29" s="217"/>
      <c r="P29" s="217"/>
      <c r="Q29" s="217"/>
      <c r="R29" s="877">
        <f t="shared" ref="R29:R37" si="13">SUM(E29:Q29)</f>
        <v>0</v>
      </c>
      <c r="S29" s="217"/>
      <c r="T29" s="217"/>
      <c r="U29" s="213"/>
    </row>
    <row r="30" spans="1:21" s="214" customFormat="1">
      <c r="A30" s="215" t="s">
        <v>634</v>
      </c>
      <c r="B30" s="216">
        <f t="shared" si="11"/>
        <v>0</v>
      </c>
      <c r="C30" s="217"/>
      <c r="D30" s="217"/>
      <c r="E30" s="217">
        <f t="shared" si="12"/>
        <v>0</v>
      </c>
      <c r="F30" s="217"/>
      <c r="G30" s="217"/>
      <c r="H30" s="217"/>
      <c r="I30" s="217"/>
      <c r="J30" s="217"/>
      <c r="K30" s="217"/>
      <c r="L30" s="217"/>
      <c r="M30" s="217"/>
      <c r="N30" s="217"/>
      <c r="O30" s="217"/>
      <c r="P30" s="217"/>
      <c r="Q30" s="217"/>
      <c r="R30" s="877">
        <f t="shared" si="13"/>
        <v>0</v>
      </c>
      <c r="S30" s="217"/>
      <c r="T30" s="217"/>
      <c r="U30" s="213"/>
    </row>
    <row r="31" spans="1:21" s="214" customFormat="1">
      <c r="A31" s="215" t="s">
        <v>635</v>
      </c>
      <c r="B31" s="216">
        <f t="shared" si="11"/>
        <v>0</v>
      </c>
      <c r="C31" s="217"/>
      <c r="D31" s="217"/>
      <c r="E31" s="217">
        <f t="shared" si="12"/>
        <v>0</v>
      </c>
      <c r="F31" s="217"/>
      <c r="G31" s="217"/>
      <c r="H31" s="217"/>
      <c r="I31" s="217"/>
      <c r="J31" s="217"/>
      <c r="K31" s="217"/>
      <c r="L31" s="217"/>
      <c r="M31" s="217"/>
      <c r="N31" s="217"/>
      <c r="O31" s="217"/>
      <c r="P31" s="217"/>
      <c r="Q31" s="217"/>
      <c r="R31" s="877">
        <f t="shared" si="13"/>
        <v>0</v>
      </c>
      <c r="S31" s="217"/>
      <c r="T31" s="217"/>
      <c r="U31" s="213"/>
    </row>
    <row r="32" spans="1:21" s="214" customFormat="1">
      <c r="A32" s="215" t="s">
        <v>142</v>
      </c>
      <c r="B32" s="216">
        <f t="shared" si="11"/>
        <v>0</v>
      </c>
      <c r="C32" s="217"/>
      <c r="D32" s="217"/>
      <c r="E32" s="217">
        <f t="shared" si="12"/>
        <v>0</v>
      </c>
      <c r="F32" s="217"/>
      <c r="G32" s="217"/>
      <c r="H32" s="217"/>
      <c r="I32" s="217"/>
      <c r="J32" s="217"/>
      <c r="K32" s="217"/>
      <c r="L32" s="217"/>
      <c r="M32" s="217"/>
      <c r="N32" s="217"/>
      <c r="O32" s="217"/>
      <c r="P32" s="217"/>
      <c r="Q32" s="217"/>
      <c r="R32" s="877">
        <f t="shared" si="13"/>
        <v>0</v>
      </c>
      <c r="S32" s="217"/>
      <c r="T32" s="217"/>
      <c r="U32" s="213"/>
    </row>
    <row r="33" spans="1:21" s="214" customFormat="1">
      <c r="A33" s="215" t="s">
        <v>143</v>
      </c>
      <c r="B33" s="216">
        <f t="shared" si="11"/>
        <v>0</v>
      </c>
      <c r="C33" s="217"/>
      <c r="D33" s="217"/>
      <c r="E33" s="217">
        <f t="shared" si="12"/>
        <v>0</v>
      </c>
      <c r="F33" s="217"/>
      <c r="G33" s="217"/>
      <c r="H33" s="217"/>
      <c r="I33" s="217"/>
      <c r="J33" s="217"/>
      <c r="K33" s="217"/>
      <c r="L33" s="217"/>
      <c r="M33" s="217"/>
      <c r="N33" s="217"/>
      <c r="O33" s="217"/>
      <c r="P33" s="217"/>
      <c r="Q33" s="217"/>
      <c r="R33" s="877">
        <f t="shared" si="13"/>
        <v>0</v>
      </c>
      <c r="S33" s="217"/>
      <c r="T33" s="217"/>
      <c r="U33" s="213"/>
    </row>
    <row r="34" spans="1:21" s="214" customFormat="1">
      <c r="A34" s="215" t="s">
        <v>144</v>
      </c>
      <c r="B34" s="216">
        <f t="shared" si="11"/>
        <v>0</v>
      </c>
      <c r="C34" s="217"/>
      <c r="D34" s="217"/>
      <c r="E34" s="217">
        <f t="shared" si="12"/>
        <v>0</v>
      </c>
      <c r="F34" s="217"/>
      <c r="G34" s="217"/>
      <c r="H34" s="217"/>
      <c r="I34" s="217"/>
      <c r="J34" s="217"/>
      <c r="K34" s="217"/>
      <c r="L34" s="217"/>
      <c r="M34" s="217"/>
      <c r="N34" s="217"/>
      <c r="O34" s="217"/>
      <c r="P34" s="217"/>
      <c r="Q34" s="217"/>
      <c r="R34" s="877">
        <f t="shared" si="13"/>
        <v>0</v>
      </c>
      <c r="S34" s="217"/>
      <c r="T34" s="217"/>
      <c r="U34" s="213"/>
    </row>
    <row r="35" spans="1:21" s="214" customFormat="1">
      <c r="A35" s="215" t="s">
        <v>145</v>
      </c>
      <c r="B35" s="216">
        <f t="shared" si="11"/>
        <v>0</v>
      </c>
      <c r="C35" s="217"/>
      <c r="D35" s="217"/>
      <c r="E35" s="217">
        <f t="shared" si="12"/>
        <v>0</v>
      </c>
      <c r="F35" s="217"/>
      <c r="G35" s="217"/>
      <c r="H35" s="217"/>
      <c r="I35" s="217"/>
      <c r="J35" s="217"/>
      <c r="K35" s="217"/>
      <c r="L35" s="217"/>
      <c r="M35" s="217"/>
      <c r="N35" s="217"/>
      <c r="O35" s="217"/>
      <c r="P35" s="217"/>
      <c r="Q35" s="217"/>
      <c r="R35" s="877">
        <f t="shared" si="13"/>
        <v>0</v>
      </c>
      <c r="S35" s="217"/>
      <c r="T35" s="217"/>
      <c r="U35" s="213"/>
    </row>
    <row r="36" spans="1:21" s="214" customFormat="1">
      <c r="A36" s="1707" t="s">
        <v>1943</v>
      </c>
      <c r="B36" s="216">
        <f t="shared" si="11"/>
        <v>0</v>
      </c>
      <c r="C36" s="217"/>
      <c r="D36" s="217"/>
      <c r="E36" s="217">
        <f t="shared" si="12"/>
        <v>0</v>
      </c>
      <c r="F36" s="217"/>
      <c r="G36" s="217"/>
      <c r="H36" s="217"/>
      <c r="I36" s="217"/>
      <c r="J36" s="217"/>
      <c r="K36" s="217"/>
      <c r="L36" s="217"/>
      <c r="M36" s="217"/>
      <c r="N36" s="217"/>
      <c r="O36" s="217"/>
      <c r="P36" s="217"/>
      <c r="Q36" s="217"/>
      <c r="R36" s="877">
        <f t="shared" si="13"/>
        <v>0</v>
      </c>
      <c r="S36" s="217"/>
      <c r="T36" s="217"/>
      <c r="U36" s="213"/>
    </row>
    <row r="37" spans="1:21" s="214" customFormat="1">
      <c r="A37" s="222" t="s">
        <v>35</v>
      </c>
      <c r="B37" s="216">
        <f t="shared" si="11"/>
        <v>0</v>
      </c>
      <c r="C37" s="217"/>
      <c r="D37" s="217"/>
      <c r="E37" s="217">
        <f t="shared" si="12"/>
        <v>0</v>
      </c>
      <c r="F37" s="217"/>
      <c r="G37" s="217"/>
      <c r="H37" s="217"/>
      <c r="I37" s="217"/>
      <c r="J37" s="217"/>
      <c r="K37" s="217"/>
      <c r="L37" s="217"/>
      <c r="M37" s="217"/>
      <c r="N37" s="217"/>
      <c r="O37" s="217"/>
      <c r="P37" s="217"/>
      <c r="Q37" s="217"/>
      <c r="R37" s="877">
        <f t="shared" si="13"/>
        <v>0</v>
      </c>
      <c r="S37" s="217"/>
      <c r="T37" s="217"/>
      <c r="U37" s="213"/>
    </row>
    <row r="38" spans="1:21" s="214" customFormat="1">
      <c r="A38" s="219" t="s">
        <v>148</v>
      </c>
      <c r="B38" s="216">
        <f t="shared" si="11"/>
        <v>0</v>
      </c>
      <c r="C38" s="216">
        <f>SUM(C29:C37)</f>
        <v>0</v>
      </c>
      <c r="D38" s="216">
        <f t="shared" ref="D38:Q38" si="14">SUM(D29:D37)</f>
        <v>0</v>
      </c>
      <c r="E38" s="216">
        <f t="shared" si="14"/>
        <v>0</v>
      </c>
      <c r="F38" s="216">
        <f t="shared" si="14"/>
        <v>0</v>
      </c>
      <c r="G38" s="216">
        <f t="shared" si="14"/>
        <v>0</v>
      </c>
      <c r="H38" s="216">
        <f t="shared" si="14"/>
        <v>0</v>
      </c>
      <c r="I38" s="216">
        <f t="shared" si="14"/>
        <v>0</v>
      </c>
      <c r="J38" s="216">
        <f t="shared" si="14"/>
        <v>0</v>
      </c>
      <c r="K38" s="216">
        <f t="shared" si="14"/>
        <v>0</v>
      </c>
      <c r="L38" s="216">
        <f t="shared" si="14"/>
        <v>0</v>
      </c>
      <c r="M38" s="216">
        <f t="shared" si="14"/>
        <v>0</v>
      </c>
      <c r="N38" s="216">
        <f t="shared" si="14"/>
        <v>0</v>
      </c>
      <c r="O38" s="216">
        <f t="shared" si="14"/>
        <v>0</v>
      </c>
      <c r="P38" s="216">
        <f t="shared" si="14"/>
        <v>0</v>
      </c>
      <c r="Q38" s="216">
        <f t="shared" si="14"/>
        <v>0</v>
      </c>
      <c r="R38" s="532">
        <f>SUM(R29:R37)</f>
        <v>0</v>
      </c>
      <c r="S38" s="220">
        <f>SUM(S29:S37)</f>
        <v>0</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1651375</v>
      </c>
      <c r="C40" s="217">
        <v>1651375</v>
      </c>
      <c r="D40" s="217"/>
      <c r="E40" s="217">
        <f t="shared" ref="E40:E41" si="15">C40-SUM(F40:Q40)</f>
        <v>1651375</v>
      </c>
      <c r="F40" s="217"/>
      <c r="G40" s="217"/>
      <c r="H40" s="217"/>
      <c r="I40" s="217"/>
      <c r="J40" s="217"/>
      <c r="K40" s="217"/>
      <c r="L40" s="217"/>
      <c r="M40" s="217"/>
      <c r="N40" s="217"/>
      <c r="O40" s="217"/>
      <c r="P40" s="217"/>
      <c r="Q40" s="217"/>
      <c r="R40" s="877">
        <f>SUM(E40:Q40)</f>
        <v>1651375</v>
      </c>
      <c r="S40" s="217">
        <f>C40</f>
        <v>1651375</v>
      </c>
      <c r="T40" s="217"/>
      <c r="U40" s="213"/>
    </row>
    <row r="41" spans="1:21" s="214" customFormat="1">
      <c r="A41" s="215" t="s">
        <v>151</v>
      </c>
      <c r="B41" s="216">
        <f>SUM(C41+D41)</f>
        <v>0</v>
      </c>
      <c r="C41" s="217">
        <v>0</v>
      </c>
      <c r="D41" s="217"/>
      <c r="E41" s="217">
        <f t="shared" si="15"/>
        <v>0</v>
      </c>
      <c r="F41" s="217"/>
      <c r="G41" s="217"/>
      <c r="H41" s="217"/>
      <c r="I41" s="217"/>
      <c r="J41" s="217"/>
      <c r="K41" s="217"/>
      <c r="L41" s="217"/>
      <c r="M41" s="217"/>
      <c r="N41" s="217"/>
      <c r="O41" s="217"/>
      <c r="P41" s="217"/>
      <c r="Q41" s="217"/>
      <c r="R41" s="877">
        <f>SUM(E41:Q41)</f>
        <v>0</v>
      </c>
      <c r="S41" s="217"/>
      <c r="T41" s="217"/>
      <c r="U41" s="213"/>
    </row>
    <row r="42" spans="1:21" s="214" customFormat="1">
      <c r="A42" s="219" t="s">
        <v>152</v>
      </c>
      <c r="B42" s="216">
        <f>SUM(C42:D42)</f>
        <v>1651375</v>
      </c>
      <c r="C42" s="216">
        <f>SUM(C39:C41)</f>
        <v>1651375</v>
      </c>
      <c r="D42" s="216">
        <f>SUM(D39:D41)</f>
        <v>0</v>
      </c>
      <c r="E42" s="216">
        <f t="shared" ref="E42:T42" si="16">SUM(E40:E41)</f>
        <v>1651375</v>
      </c>
      <c r="F42" s="216">
        <f t="shared" si="16"/>
        <v>0</v>
      </c>
      <c r="G42" s="216">
        <f t="shared" si="16"/>
        <v>0</v>
      </c>
      <c r="H42" s="216">
        <f t="shared" si="16"/>
        <v>0</v>
      </c>
      <c r="I42" s="216">
        <f t="shared" si="16"/>
        <v>0</v>
      </c>
      <c r="J42" s="216">
        <f t="shared" si="16"/>
        <v>0</v>
      </c>
      <c r="K42" s="216">
        <f t="shared" si="16"/>
        <v>0</v>
      </c>
      <c r="L42" s="216">
        <f t="shared" si="16"/>
        <v>0</v>
      </c>
      <c r="M42" s="216">
        <f t="shared" si="16"/>
        <v>0</v>
      </c>
      <c r="N42" s="216">
        <f t="shared" si="16"/>
        <v>0</v>
      </c>
      <c r="O42" s="216">
        <f t="shared" si="16"/>
        <v>0</v>
      </c>
      <c r="P42" s="216">
        <f t="shared" si="16"/>
        <v>0</v>
      </c>
      <c r="Q42" s="216">
        <f t="shared" si="16"/>
        <v>0</v>
      </c>
      <c r="R42" s="532">
        <f>SUM(R40:R41)</f>
        <v>1651375</v>
      </c>
      <c r="S42" s="220">
        <f t="shared" si="16"/>
        <v>1651375</v>
      </c>
      <c r="T42" s="220">
        <f t="shared" si="16"/>
        <v>0</v>
      </c>
      <c r="U42" s="213"/>
    </row>
    <row r="43" spans="1:21" s="214" customFormat="1">
      <c r="A43" s="219" t="s">
        <v>153</v>
      </c>
      <c r="B43" s="216">
        <f>SUM(C43:D43)</f>
        <v>143981</v>
      </c>
      <c r="C43" s="217">
        <v>143981</v>
      </c>
      <c r="D43" s="217"/>
      <c r="E43" s="217">
        <f t="shared" ref="E43" si="17">C43-SUM(F43:Q43)</f>
        <v>143981</v>
      </c>
      <c r="F43" s="217"/>
      <c r="G43" s="217"/>
      <c r="H43" s="217"/>
      <c r="I43" s="217"/>
      <c r="J43" s="217"/>
      <c r="K43" s="217"/>
      <c r="L43" s="217"/>
      <c r="M43" s="217"/>
      <c r="N43" s="217"/>
      <c r="O43" s="217"/>
      <c r="P43" s="217"/>
      <c r="Q43" s="217"/>
      <c r="R43" s="877">
        <f>SUM(E43:Q43)</f>
        <v>143981</v>
      </c>
      <c r="S43" s="217">
        <f>C43</f>
        <v>143981</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8">SUM(C45+D45)</f>
        <v>2336208</v>
      </c>
      <c r="C45" s="217">
        <f>2336204+1+3</f>
        <v>2336208</v>
      </c>
      <c r="D45" s="217"/>
      <c r="E45" s="217">
        <f t="shared" ref="E45:E53" si="19">C45-SUM(F45:Q45)</f>
        <v>2336208</v>
      </c>
      <c r="F45" s="217"/>
      <c r="G45" s="217"/>
      <c r="H45" s="217"/>
      <c r="I45" s="217"/>
      <c r="J45" s="217"/>
      <c r="K45" s="217"/>
      <c r="L45" s="217"/>
      <c r="M45" s="217"/>
      <c r="N45" s="217"/>
      <c r="O45" s="217"/>
      <c r="P45" s="217"/>
      <c r="Q45" s="217"/>
      <c r="R45" s="877">
        <f t="shared" ref="R45:R53" si="20">SUM(E45:Q45)</f>
        <v>2336208</v>
      </c>
      <c r="S45" s="217">
        <f>371075.583377364+6284</f>
        <v>377359.58337736398</v>
      </c>
      <c r="T45" s="217"/>
      <c r="U45" s="213"/>
    </row>
    <row r="46" spans="1:21" s="214" customFormat="1">
      <c r="A46" s="215" t="s">
        <v>156</v>
      </c>
      <c r="B46" s="216">
        <f t="shared" si="18"/>
        <v>435547</v>
      </c>
      <c r="C46" s="217">
        <v>435547</v>
      </c>
      <c r="D46" s="217"/>
      <c r="E46" s="217">
        <f t="shared" si="19"/>
        <v>435547</v>
      </c>
      <c r="F46" s="217"/>
      <c r="G46" s="217"/>
      <c r="H46" s="217"/>
      <c r="I46" s="217"/>
      <c r="J46" s="217"/>
      <c r="K46" s="217"/>
      <c r="L46" s="217"/>
      <c r="M46" s="217"/>
      <c r="N46" s="217"/>
      <c r="O46" s="217"/>
      <c r="P46" s="217"/>
      <c r="Q46" s="217"/>
      <c r="R46" s="877">
        <f t="shared" si="20"/>
        <v>435547</v>
      </c>
      <c r="S46" s="217">
        <v>69280.821365052514</v>
      </c>
      <c r="T46" s="217"/>
      <c r="U46" s="213"/>
    </row>
    <row r="47" spans="1:21" s="214" customFormat="1">
      <c r="A47" s="297" t="s">
        <v>157</v>
      </c>
      <c r="B47" s="216">
        <f t="shared" si="18"/>
        <v>0</v>
      </c>
      <c r="C47" s="217"/>
      <c r="D47" s="217"/>
      <c r="E47" s="217">
        <f t="shared" si="19"/>
        <v>0</v>
      </c>
      <c r="F47" s="217"/>
      <c r="G47" s="217"/>
      <c r="H47" s="217"/>
      <c r="I47" s="217"/>
      <c r="J47" s="217"/>
      <c r="K47" s="217"/>
      <c r="L47" s="217"/>
      <c r="M47" s="217"/>
      <c r="N47" s="217"/>
      <c r="O47" s="217"/>
      <c r="P47" s="217"/>
      <c r="Q47" s="217"/>
      <c r="R47" s="877">
        <f t="shared" si="20"/>
        <v>0</v>
      </c>
      <c r="S47" s="217"/>
      <c r="T47" s="217"/>
      <c r="U47" s="213"/>
    </row>
    <row r="48" spans="1:21" s="214" customFormat="1">
      <c r="A48" s="215" t="s">
        <v>158</v>
      </c>
      <c r="B48" s="216">
        <f t="shared" si="18"/>
        <v>393793</v>
      </c>
      <c r="C48" s="217">
        <v>393793</v>
      </c>
      <c r="D48" s="217"/>
      <c r="E48" s="217">
        <f t="shared" si="19"/>
        <v>393793</v>
      </c>
      <c r="F48" s="217"/>
      <c r="G48" s="217"/>
      <c r="H48" s="217"/>
      <c r="I48" s="217"/>
      <c r="J48" s="217"/>
      <c r="K48" s="217"/>
      <c r="L48" s="217"/>
      <c r="M48" s="217"/>
      <c r="N48" s="217"/>
      <c r="O48" s="217"/>
      <c r="P48" s="217"/>
      <c r="Q48" s="217"/>
      <c r="R48" s="877">
        <f t="shared" si="20"/>
        <v>393793</v>
      </c>
      <c r="S48" s="217">
        <v>393793</v>
      </c>
      <c r="T48" s="217"/>
      <c r="U48" s="213"/>
    </row>
    <row r="49" spans="1:21" s="214" customFormat="1">
      <c r="A49" s="215" t="s">
        <v>60</v>
      </c>
      <c r="B49" s="216">
        <f t="shared" si="18"/>
        <v>169518</v>
      </c>
      <c r="C49" s="217">
        <v>169518</v>
      </c>
      <c r="D49" s="217"/>
      <c r="E49" s="217">
        <f t="shared" si="19"/>
        <v>169518</v>
      </c>
      <c r="F49" s="217"/>
      <c r="G49" s="217"/>
      <c r="H49" s="217"/>
      <c r="I49" s="217"/>
      <c r="J49" s="217"/>
      <c r="K49" s="217"/>
      <c r="L49" s="217"/>
      <c r="M49" s="217"/>
      <c r="N49" s="217"/>
      <c r="O49" s="217"/>
      <c r="P49" s="217"/>
      <c r="Q49" s="217"/>
      <c r="R49" s="877">
        <f t="shared" si="20"/>
        <v>169518</v>
      </c>
      <c r="S49" s="217"/>
      <c r="T49" s="217"/>
      <c r="U49" s="213"/>
    </row>
    <row r="50" spans="1:21" s="214" customFormat="1">
      <c r="A50" s="215" t="s">
        <v>161</v>
      </c>
      <c r="B50" s="216">
        <f t="shared" si="18"/>
        <v>41800</v>
      </c>
      <c r="C50" s="217">
        <v>41800</v>
      </c>
      <c r="D50" s="217"/>
      <c r="E50" s="217">
        <f t="shared" si="19"/>
        <v>41800</v>
      </c>
      <c r="F50" s="217"/>
      <c r="G50" s="217"/>
      <c r="H50" s="217"/>
      <c r="I50" s="217"/>
      <c r="J50" s="217"/>
      <c r="K50" s="217"/>
      <c r="L50" s="217"/>
      <c r="M50" s="217"/>
      <c r="N50" s="217"/>
      <c r="O50" s="217"/>
      <c r="P50" s="217"/>
      <c r="Q50" s="217"/>
      <c r="R50" s="877">
        <f t="shared" si="20"/>
        <v>41800</v>
      </c>
      <c r="S50" s="217">
        <v>41800</v>
      </c>
      <c r="T50" s="217"/>
      <c r="U50" s="213"/>
    </row>
    <row r="51" spans="1:21" s="214" customFormat="1">
      <c r="A51" s="440" t="s">
        <v>159</v>
      </c>
      <c r="B51" s="216">
        <f t="shared" si="18"/>
        <v>0</v>
      </c>
      <c r="C51" s="217">
        <v>0</v>
      </c>
      <c r="D51" s="217"/>
      <c r="E51" s="217">
        <f t="shared" si="19"/>
        <v>0</v>
      </c>
      <c r="F51" s="217"/>
      <c r="G51" s="217"/>
      <c r="H51" s="217"/>
      <c r="I51" s="217"/>
      <c r="J51" s="217"/>
      <c r="K51" s="217"/>
      <c r="L51" s="217"/>
      <c r="M51" s="217"/>
      <c r="N51" s="217"/>
      <c r="O51" s="217"/>
      <c r="P51" s="217"/>
      <c r="Q51" s="217"/>
      <c r="R51" s="877">
        <f t="shared" si="20"/>
        <v>0</v>
      </c>
      <c r="S51" s="217">
        <v>0</v>
      </c>
      <c r="T51" s="217"/>
      <c r="U51" s="213"/>
    </row>
    <row r="52" spans="1:21" s="214" customFormat="1">
      <c r="A52" s="215" t="s">
        <v>160</v>
      </c>
      <c r="B52" s="216">
        <f t="shared" si="18"/>
        <v>200000</v>
      </c>
      <c r="C52" s="217">
        <v>200000</v>
      </c>
      <c r="D52" s="217"/>
      <c r="E52" s="217">
        <f t="shared" si="19"/>
        <v>200000</v>
      </c>
      <c r="F52" s="217"/>
      <c r="G52" s="217"/>
      <c r="H52" s="217"/>
      <c r="I52" s="217"/>
      <c r="J52" s="217"/>
      <c r="K52" s="217"/>
      <c r="L52" s="217"/>
      <c r="M52" s="217"/>
      <c r="N52" s="217"/>
      <c r="O52" s="217"/>
      <c r="P52" s="217"/>
      <c r="Q52" s="217"/>
      <c r="R52" s="877">
        <f t="shared" si="20"/>
        <v>200000</v>
      </c>
      <c r="S52" s="217">
        <v>200000</v>
      </c>
      <c r="T52" s="217"/>
      <c r="U52" s="213"/>
    </row>
    <row r="53" spans="1:21" s="214" customFormat="1">
      <c r="A53" s="1814" t="s">
        <v>2669</v>
      </c>
      <c r="B53" s="216">
        <f t="shared" si="18"/>
        <v>67000</v>
      </c>
      <c r="C53" s="217">
        <f>27000+40000</f>
        <v>67000</v>
      </c>
      <c r="D53" s="217"/>
      <c r="E53" s="217">
        <f t="shared" si="19"/>
        <v>67000</v>
      </c>
      <c r="F53" s="217"/>
      <c r="G53" s="217"/>
      <c r="H53" s="217"/>
      <c r="I53" s="217"/>
      <c r="J53" s="217"/>
      <c r="K53" s="217"/>
      <c r="L53" s="217"/>
      <c r="M53" s="217"/>
      <c r="N53" s="217"/>
      <c r="O53" s="217"/>
      <c r="P53" s="217"/>
      <c r="Q53" s="217"/>
      <c r="R53" s="877">
        <f t="shared" si="20"/>
        <v>67000</v>
      </c>
      <c r="S53" s="217">
        <f>4295+40000</f>
        <v>44295</v>
      </c>
      <c r="T53" s="217"/>
      <c r="U53" s="213"/>
    </row>
    <row r="54" spans="1:21" s="224" customFormat="1">
      <c r="A54" s="219" t="s">
        <v>162</v>
      </c>
      <c r="B54" s="220">
        <f>SUM(C54:D54)</f>
        <v>3643866</v>
      </c>
      <c r="C54" s="220">
        <f t="shared" ref="C54:T54" si="21">SUM(C45:C53)</f>
        <v>3643866</v>
      </c>
      <c r="D54" s="220">
        <f t="shared" si="21"/>
        <v>0</v>
      </c>
      <c r="E54" s="220">
        <f t="shared" si="21"/>
        <v>3643866</v>
      </c>
      <c r="F54" s="220">
        <f t="shared" si="21"/>
        <v>0</v>
      </c>
      <c r="G54" s="220">
        <f t="shared" si="21"/>
        <v>0</v>
      </c>
      <c r="H54" s="220">
        <f t="shared" si="21"/>
        <v>0</v>
      </c>
      <c r="I54" s="220">
        <f t="shared" si="21"/>
        <v>0</v>
      </c>
      <c r="J54" s="220">
        <f t="shared" si="21"/>
        <v>0</v>
      </c>
      <c r="K54" s="220">
        <f t="shared" si="21"/>
        <v>0</v>
      </c>
      <c r="L54" s="220">
        <f t="shared" si="21"/>
        <v>0</v>
      </c>
      <c r="M54" s="220">
        <f t="shared" si="21"/>
        <v>0</v>
      </c>
      <c r="N54" s="220">
        <f t="shared" si="21"/>
        <v>0</v>
      </c>
      <c r="O54" s="220">
        <f t="shared" si="21"/>
        <v>0</v>
      </c>
      <c r="P54" s="220">
        <f t="shared" si="21"/>
        <v>0</v>
      </c>
      <c r="Q54" s="220">
        <f t="shared" si="21"/>
        <v>0</v>
      </c>
      <c r="R54" s="532">
        <f t="shared" si="21"/>
        <v>3643866</v>
      </c>
      <c r="S54" s="220">
        <f t="shared" si="21"/>
        <v>1126528.4047424165</v>
      </c>
      <c r="T54" s="220">
        <f t="shared" si="21"/>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22">SUM(C56+D56)</f>
        <v>165100</v>
      </c>
      <c r="C56" s="217">
        <v>165100</v>
      </c>
      <c r="D56" s="217"/>
      <c r="E56" s="217">
        <f t="shared" ref="E56:E61" si="23">C56-SUM(F56:Q56)</f>
        <v>165100</v>
      </c>
      <c r="F56" s="217"/>
      <c r="G56" s="217"/>
      <c r="H56" s="217"/>
      <c r="I56" s="217"/>
      <c r="J56" s="217"/>
      <c r="K56" s="217"/>
      <c r="L56" s="217"/>
      <c r="M56" s="217"/>
      <c r="N56" s="217"/>
      <c r="O56" s="217"/>
      <c r="P56" s="217"/>
      <c r="Q56" s="217"/>
      <c r="R56" s="877">
        <f t="shared" ref="R56:R61" si="24">SUM(E56:Q56)</f>
        <v>165100</v>
      </c>
      <c r="S56" s="218"/>
      <c r="T56" s="218"/>
      <c r="U56" s="213"/>
    </row>
    <row r="57" spans="1:21" s="303" customFormat="1">
      <c r="A57" s="297" t="s">
        <v>157</v>
      </c>
      <c r="B57" s="304">
        <f t="shared" si="22"/>
        <v>0</v>
      </c>
      <c r="C57" s="301">
        <v>0</v>
      </c>
      <c r="D57" s="301"/>
      <c r="E57" s="217">
        <f t="shared" si="23"/>
        <v>0</v>
      </c>
      <c r="F57" s="301"/>
      <c r="G57" s="301"/>
      <c r="H57" s="301"/>
      <c r="I57" s="301"/>
      <c r="J57" s="301"/>
      <c r="K57" s="301"/>
      <c r="L57" s="301"/>
      <c r="M57" s="301"/>
      <c r="N57" s="301"/>
      <c r="O57" s="301"/>
      <c r="P57" s="301"/>
      <c r="Q57" s="301"/>
      <c r="R57" s="877">
        <f t="shared" si="24"/>
        <v>0</v>
      </c>
      <c r="S57" s="305"/>
      <c r="T57" s="305"/>
      <c r="U57" s="302"/>
    </row>
    <row r="58" spans="1:21" s="214" customFormat="1">
      <c r="A58" s="215" t="s">
        <v>161</v>
      </c>
      <c r="B58" s="216">
        <f t="shared" si="22"/>
        <v>20000</v>
      </c>
      <c r="C58" s="217">
        <v>20000</v>
      </c>
      <c r="D58" s="217"/>
      <c r="E58" s="217">
        <f t="shared" si="23"/>
        <v>20000</v>
      </c>
      <c r="F58" s="217"/>
      <c r="G58" s="217"/>
      <c r="H58" s="217"/>
      <c r="I58" s="217"/>
      <c r="J58" s="217"/>
      <c r="K58" s="217"/>
      <c r="L58" s="217"/>
      <c r="M58" s="217"/>
      <c r="N58" s="217"/>
      <c r="O58" s="217"/>
      <c r="P58" s="217"/>
      <c r="Q58" s="217"/>
      <c r="R58" s="877">
        <f t="shared" si="24"/>
        <v>20000</v>
      </c>
      <c r="S58" s="218"/>
      <c r="T58" s="218"/>
      <c r="U58" s="213"/>
    </row>
    <row r="59" spans="1:21" s="214" customFormat="1">
      <c r="A59" s="440" t="s">
        <v>159</v>
      </c>
      <c r="B59" s="216">
        <f t="shared" si="22"/>
        <v>0</v>
      </c>
      <c r="C59" s="217"/>
      <c r="D59" s="217"/>
      <c r="E59" s="217">
        <f t="shared" si="23"/>
        <v>0</v>
      </c>
      <c r="F59" s="217"/>
      <c r="G59" s="217"/>
      <c r="H59" s="217"/>
      <c r="I59" s="217"/>
      <c r="J59" s="217"/>
      <c r="K59" s="217"/>
      <c r="L59" s="217"/>
      <c r="M59" s="217"/>
      <c r="N59" s="217"/>
      <c r="O59" s="217"/>
      <c r="P59" s="217"/>
      <c r="Q59" s="217"/>
      <c r="R59" s="877">
        <f t="shared" si="24"/>
        <v>0</v>
      </c>
      <c r="S59" s="218"/>
      <c r="T59" s="218"/>
      <c r="U59" s="213"/>
    </row>
    <row r="60" spans="1:21" s="214" customFormat="1">
      <c r="A60" s="215" t="s">
        <v>160</v>
      </c>
      <c r="B60" s="216">
        <f t="shared" si="22"/>
        <v>0</v>
      </c>
      <c r="C60" s="217"/>
      <c r="D60" s="217"/>
      <c r="E60" s="217">
        <f t="shared" si="23"/>
        <v>0</v>
      </c>
      <c r="F60" s="217"/>
      <c r="G60" s="217"/>
      <c r="H60" s="217"/>
      <c r="I60" s="217"/>
      <c r="J60" s="217"/>
      <c r="K60" s="217"/>
      <c r="L60" s="217"/>
      <c r="M60" s="217"/>
      <c r="N60" s="217"/>
      <c r="O60" s="217"/>
      <c r="P60" s="217"/>
      <c r="Q60" s="217"/>
      <c r="R60" s="877">
        <f t="shared" si="24"/>
        <v>0</v>
      </c>
      <c r="S60" s="218"/>
      <c r="T60" s="218"/>
      <c r="U60" s="213"/>
    </row>
    <row r="61" spans="1:21" s="214" customFormat="1">
      <c r="A61" s="1814" t="s">
        <v>2668</v>
      </c>
      <c r="B61" s="216">
        <f t="shared" si="22"/>
        <v>55000</v>
      </c>
      <c r="C61" s="217">
        <f>35000+20000</f>
        <v>55000</v>
      </c>
      <c r="D61" s="217"/>
      <c r="E61" s="217">
        <f t="shared" si="23"/>
        <v>55000</v>
      </c>
      <c r="F61" s="217"/>
      <c r="G61" s="217"/>
      <c r="H61" s="217"/>
      <c r="I61" s="217"/>
      <c r="J61" s="217"/>
      <c r="K61" s="217"/>
      <c r="L61" s="217"/>
      <c r="M61" s="217"/>
      <c r="N61" s="217"/>
      <c r="O61" s="217"/>
      <c r="P61" s="217"/>
      <c r="Q61" s="217"/>
      <c r="R61" s="877">
        <f t="shared" si="24"/>
        <v>55000</v>
      </c>
      <c r="S61" s="218"/>
      <c r="T61" s="218"/>
      <c r="U61" s="213"/>
    </row>
    <row r="62" spans="1:21" s="214" customFormat="1" ht="13.7" customHeight="1">
      <c r="A62" s="219" t="s">
        <v>309</v>
      </c>
      <c r="B62" s="216">
        <f>SUM(C62:D62)</f>
        <v>240100</v>
      </c>
      <c r="C62" s="216">
        <f t="shared" ref="C62:R62" si="25">SUM(C56:C61)</f>
        <v>240100</v>
      </c>
      <c r="D62" s="216">
        <f t="shared" si="25"/>
        <v>0</v>
      </c>
      <c r="E62" s="216">
        <f t="shared" si="25"/>
        <v>240100</v>
      </c>
      <c r="F62" s="216">
        <f t="shared" si="25"/>
        <v>0</v>
      </c>
      <c r="G62" s="216">
        <f t="shared" si="25"/>
        <v>0</v>
      </c>
      <c r="H62" s="216">
        <f t="shared" si="25"/>
        <v>0</v>
      </c>
      <c r="I62" s="216">
        <f t="shared" si="25"/>
        <v>0</v>
      </c>
      <c r="J62" s="216">
        <f t="shared" si="25"/>
        <v>0</v>
      </c>
      <c r="K62" s="216">
        <f t="shared" si="25"/>
        <v>0</v>
      </c>
      <c r="L62" s="216">
        <f t="shared" si="25"/>
        <v>0</v>
      </c>
      <c r="M62" s="216">
        <f t="shared" si="25"/>
        <v>0</v>
      </c>
      <c r="N62" s="216">
        <f t="shared" si="25"/>
        <v>0</v>
      </c>
      <c r="O62" s="216">
        <f t="shared" si="25"/>
        <v>0</v>
      </c>
      <c r="P62" s="216">
        <f t="shared" si="25"/>
        <v>0</v>
      </c>
      <c r="Q62" s="216">
        <f t="shared" si="25"/>
        <v>0</v>
      </c>
      <c r="R62" s="532">
        <f t="shared" si="25"/>
        <v>240100</v>
      </c>
      <c r="S62" s="218"/>
      <c r="T62" s="218"/>
      <c r="U62" s="213"/>
    </row>
    <row r="63" spans="1:21" s="214" customFormat="1">
      <c r="A63" s="225" t="s">
        <v>310</v>
      </c>
      <c r="B63" s="216">
        <f t="shared" ref="B63:R63" si="26">SUM(B8+B11+B13+B14+B15+B26+B27+B38+B42+B43+B54+B62)</f>
        <v>68141026</v>
      </c>
      <c r="C63" s="216">
        <f t="shared" si="26"/>
        <v>68141026</v>
      </c>
      <c r="D63" s="216">
        <f t="shared" si="26"/>
        <v>0</v>
      </c>
      <c r="E63" s="216">
        <f t="shared" si="26"/>
        <v>23980926</v>
      </c>
      <c r="F63" s="216">
        <f t="shared" si="26"/>
        <v>16510000</v>
      </c>
      <c r="G63" s="216">
        <f t="shared" si="26"/>
        <v>27650000</v>
      </c>
      <c r="H63" s="216">
        <f t="shared" si="26"/>
        <v>0</v>
      </c>
      <c r="I63" s="216">
        <f t="shared" si="26"/>
        <v>0</v>
      </c>
      <c r="J63" s="216">
        <f t="shared" si="26"/>
        <v>100</v>
      </c>
      <c r="K63" s="216">
        <f t="shared" si="26"/>
        <v>0</v>
      </c>
      <c r="L63" s="216">
        <f t="shared" si="26"/>
        <v>0</v>
      </c>
      <c r="M63" s="216">
        <f t="shared" si="26"/>
        <v>0</v>
      </c>
      <c r="N63" s="216">
        <f t="shared" si="26"/>
        <v>0</v>
      </c>
      <c r="O63" s="216">
        <f t="shared" si="26"/>
        <v>0</v>
      </c>
      <c r="P63" s="216">
        <f t="shared" si="26"/>
        <v>0</v>
      </c>
      <c r="Q63" s="216">
        <f t="shared" si="26"/>
        <v>0</v>
      </c>
      <c r="R63" s="532">
        <f t="shared" si="26"/>
        <v>68141026</v>
      </c>
      <c r="S63" s="216">
        <f>SUM(S10+S13+S14+S15+S26+S27+S38+S42+S43+S54)</f>
        <v>37642588.40474242</v>
      </c>
      <c r="T63" s="216">
        <f>SUM(T11+T13+T14+T15+T26+T27+T38+T42+T43+T54)</f>
        <v>27741000</v>
      </c>
      <c r="U63" s="213"/>
    </row>
    <row r="64" spans="1:21" s="214" customFormat="1" ht="24">
      <c r="A64" s="211" t="s">
        <v>1947</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50000</v>
      </c>
      <c r="C65" s="217">
        <v>50000</v>
      </c>
      <c r="D65" s="217"/>
      <c r="E65" s="217">
        <f t="shared" ref="E65:E69" si="27">C65-SUM(F65:Q65)</f>
        <v>50000</v>
      </c>
      <c r="F65" s="217"/>
      <c r="G65" s="217"/>
      <c r="H65" s="217"/>
      <c r="I65" s="217"/>
      <c r="J65" s="217"/>
      <c r="K65" s="217"/>
      <c r="L65" s="217"/>
      <c r="M65" s="217"/>
      <c r="N65" s="217"/>
      <c r="O65" s="217"/>
      <c r="P65" s="217"/>
      <c r="Q65" s="217"/>
      <c r="R65" s="877">
        <f>SUM(E65:Q65)</f>
        <v>50000</v>
      </c>
      <c r="S65" s="217">
        <v>7953</v>
      </c>
      <c r="T65" s="217"/>
      <c r="U65" s="213"/>
    </row>
    <row r="66" spans="1:21" s="214" customFormat="1" ht="24" customHeight="1">
      <c r="A66" s="440" t="s">
        <v>1944</v>
      </c>
      <c r="B66" s="216">
        <f>SUM(C66+D66)</f>
        <v>0</v>
      </c>
      <c r="C66" s="217"/>
      <c r="D66" s="217"/>
      <c r="E66" s="217">
        <f t="shared" si="27"/>
        <v>0</v>
      </c>
      <c r="F66" s="217"/>
      <c r="G66" s="217"/>
      <c r="H66" s="217"/>
      <c r="I66" s="217"/>
      <c r="J66" s="217"/>
      <c r="K66" s="217"/>
      <c r="L66" s="217"/>
      <c r="M66" s="217"/>
      <c r="N66" s="217"/>
      <c r="O66" s="217"/>
      <c r="P66" s="217"/>
      <c r="Q66" s="217"/>
      <c r="R66" s="877">
        <f>SUM(E66:Q66)</f>
        <v>0</v>
      </c>
      <c r="S66" s="217"/>
      <c r="T66" s="217"/>
      <c r="U66" s="213"/>
    </row>
    <row r="67" spans="1:21" s="214" customFormat="1" ht="24" customHeight="1">
      <c r="A67" s="440" t="s">
        <v>1945</v>
      </c>
      <c r="B67" s="216">
        <f>SUM(C67+D67)</f>
        <v>0</v>
      </c>
      <c r="C67" s="217"/>
      <c r="D67" s="217"/>
      <c r="E67" s="217">
        <f t="shared" si="27"/>
        <v>0</v>
      </c>
      <c r="F67" s="217"/>
      <c r="G67" s="217"/>
      <c r="H67" s="217"/>
      <c r="I67" s="217"/>
      <c r="J67" s="217"/>
      <c r="K67" s="217"/>
      <c r="L67" s="217"/>
      <c r="M67" s="217"/>
      <c r="N67" s="217"/>
      <c r="O67" s="217"/>
      <c r="P67" s="217"/>
      <c r="Q67" s="217"/>
      <c r="R67" s="877">
        <f>SUM(E67:Q67)</f>
        <v>0</v>
      </c>
      <c r="S67" s="217"/>
      <c r="T67" s="217"/>
      <c r="U67" s="213"/>
    </row>
    <row r="68" spans="1:21" s="214" customFormat="1" ht="12" customHeight="1">
      <c r="A68" s="440" t="s">
        <v>1951</v>
      </c>
      <c r="B68" s="216">
        <f>SUM(C68+D68)</f>
        <v>0</v>
      </c>
      <c r="C68" s="217"/>
      <c r="D68" s="217"/>
      <c r="E68" s="217">
        <f t="shared" si="27"/>
        <v>0</v>
      </c>
      <c r="F68" s="217"/>
      <c r="G68" s="217"/>
      <c r="H68" s="217"/>
      <c r="I68" s="217"/>
      <c r="J68" s="217"/>
      <c r="K68" s="217"/>
      <c r="L68" s="217"/>
      <c r="M68" s="217"/>
      <c r="N68" s="217"/>
      <c r="O68" s="217"/>
      <c r="P68" s="217"/>
      <c r="Q68" s="217"/>
      <c r="R68" s="877">
        <f>SUM(E68:Q68)</f>
        <v>0</v>
      </c>
      <c r="S68" s="217"/>
      <c r="T68" s="217"/>
      <c r="U68" s="213"/>
    </row>
    <row r="69" spans="1:21" s="214" customFormat="1" ht="24">
      <c r="A69" s="1814" t="s">
        <v>2684</v>
      </c>
      <c r="B69" s="216">
        <f>SUM(C69+D69)</f>
        <v>228000</v>
      </c>
      <c r="C69" s="217">
        <v>228000</v>
      </c>
      <c r="D69" s="217"/>
      <c r="E69" s="217">
        <f t="shared" si="27"/>
        <v>228000</v>
      </c>
      <c r="F69" s="217"/>
      <c r="G69" s="217"/>
      <c r="H69" s="217"/>
      <c r="I69" s="217"/>
      <c r="J69" s="217"/>
      <c r="K69" s="217"/>
      <c r="L69" s="217"/>
      <c r="M69" s="217"/>
      <c r="N69" s="217"/>
      <c r="O69" s="217"/>
      <c r="P69" s="217"/>
      <c r="Q69" s="217"/>
      <c r="R69" s="877">
        <f>SUM(E69:Q69)</f>
        <v>228000</v>
      </c>
      <c r="S69" s="217">
        <f>C69</f>
        <v>228000</v>
      </c>
      <c r="T69" s="217"/>
      <c r="U69" s="213"/>
    </row>
    <row r="70" spans="1:21" s="214" customFormat="1">
      <c r="A70" s="219" t="s">
        <v>1948</v>
      </c>
      <c r="B70" s="216">
        <f>SUM(C70:D70)</f>
        <v>278000</v>
      </c>
      <c r="C70" s="216">
        <f>SUM(C65:C69)</f>
        <v>278000</v>
      </c>
      <c r="D70" s="216">
        <f>SUM(D65:D69)</f>
        <v>0</v>
      </c>
      <c r="E70" s="216">
        <f t="shared" ref="E70:T70" si="28">SUM(E65:E69)</f>
        <v>278000</v>
      </c>
      <c r="F70" s="216">
        <f t="shared" si="28"/>
        <v>0</v>
      </c>
      <c r="G70" s="216">
        <f t="shared" si="28"/>
        <v>0</v>
      </c>
      <c r="H70" s="216">
        <f t="shared" si="28"/>
        <v>0</v>
      </c>
      <c r="I70" s="216">
        <f t="shared" si="28"/>
        <v>0</v>
      </c>
      <c r="J70" s="216">
        <f t="shared" si="28"/>
        <v>0</v>
      </c>
      <c r="K70" s="216">
        <f t="shared" si="28"/>
        <v>0</v>
      </c>
      <c r="L70" s="216">
        <f t="shared" si="28"/>
        <v>0</v>
      </c>
      <c r="M70" s="216">
        <f t="shared" si="28"/>
        <v>0</v>
      </c>
      <c r="N70" s="216">
        <f t="shared" si="28"/>
        <v>0</v>
      </c>
      <c r="O70" s="216">
        <f t="shared" si="28"/>
        <v>0</v>
      </c>
      <c r="P70" s="216">
        <f t="shared" si="28"/>
        <v>0</v>
      </c>
      <c r="Q70" s="216">
        <f t="shared" si="28"/>
        <v>0</v>
      </c>
      <c r="R70" s="532">
        <f t="shared" si="28"/>
        <v>278000</v>
      </c>
      <c r="S70" s="220">
        <f t="shared" si="28"/>
        <v>235953</v>
      </c>
      <c r="T70" s="220">
        <f t="shared" si="28"/>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f t="shared" ref="E72:E76" si="29">C72-SUM(F72:Q72)</f>
        <v>0</v>
      </c>
      <c r="F72" s="217"/>
      <c r="G72" s="217"/>
      <c r="H72" s="217"/>
      <c r="I72" s="217"/>
      <c r="J72" s="217"/>
      <c r="K72" s="217"/>
      <c r="L72" s="217"/>
      <c r="M72" s="217"/>
      <c r="N72" s="217"/>
      <c r="O72" s="217"/>
      <c r="P72" s="217"/>
      <c r="Q72" s="217"/>
      <c r="R72" s="877">
        <f>SUM(E72:Q72)</f>
        <v>0</v>
      </c>
      <c r="S72" s="218"/>
      <c r="T72" s="218"/>
      <c r="U72" s="213"/>
    </row>
    <row r="73" spans="1:21" s="214" customFormat="1">
      <c r="A73" s="215" t="s">
        <v>639</v>
      </c>
      <c r="B73" s="216">
        <f>SUM(C73+D73)</f>
        <v>0</v>
      </c>
      <c r="C73" s="217"/>
      <c r="D73" s="217"/>
      <c r="E73" s="217">
        <f t="shared" si="29"/>
        <v>0</v>
      </c>
      <c r="F73" s="217"/>
      <c r="G73" s="217"/>
      <c r="H73" s="217"/>
      <c r="I73" s="217"/>
      <c r="J73" s="217"/>
      <c r="K73" s="217"/>
      <c r="L73" s="217"/>
      <c r="M73" s="217"/>
      <c r="N73" s="217"/>
      <c r="O73" s="217"/>
      <c r="P73" s="217"/>
      <c r="Q73" s="217"/>
      <c r="R73" s="877">
        <f>SUM(E73:Q73)</f>
        <v>0</v>
      </c>
      <c r="S73" s="218"/>
      <c r="T73" s="218"/>
      <c r="U73" s="213"/>
    </row>
    <row r="74" spans="1:21" s="214" customFormat="1">
      <c r="A74" s="736" t="s">
        <v>1082</v>
      </c>
      <c r="B74" s="216">
        <f>SUM(C74+D74)</f>
        <v>0</v>
      </c>
      <c r="C74" s="217"/>
      <c r="D74" s="217"/>
      <c r="E74" s="217">
        <f t="shared" si="29"/>
        <v>0</v>
      </c>
      <c r="F74" s="217"/>
      <c r="G74" s="217"/>
      <c r="H74" s="217"/>
      <c r="I74" s="217"/>
      <c r="J74" s="217"/>
      <c r="K74" s="217"/>
      <c r="L74" s="217"/>
      <c r="M74" s="217"/>
      <c r="N74" s="217"/>
      <c r="O74" s="217"/>
      <c r="P74" s="217"/>
      <c r="Q74" s="217"/>
      <c r="R74" s="877">
        <f>SUM(E74:Q74)</f>
        <v>0</v>
      </c>
      <c r="S74" s="218"/>
      <c r="T74" s="218"/>
      <c r="U74" s="213"/>
    </row>
    <row r="75" spans="1:21" s="214" customFormat="1">
      <c r="A75" s="215" t="s">
        <v>640</v>
      </c>
      <c r="B75" s="216">
        <f>SUM(C75+D75)</f>
        <v>1431651</v>
      </c>
      <c r="C75" s="217">
        <v>1431651</v>
      </c>
      <c r="D75" s="217"/>
      <c r="E75" s="217">
        <f t="shared" si="29"/>
        <v>1431651</v>
      </c>
      <c r="F75" s="217"/>
      <c r="G75" s="217"/>
      <c r="H75" s="217"/>
      <c r="I75" s="217"/>
      <c r="J75" s="217"/>
      <c r="K75" s="217"/>
      <c r="L75" s="217"/>
      <c r="M75" s="217"/>
      <c r="N75" s="217"/>
      <c r="O75" s="217"/>
      <c r="P75" s="217"/>
      <c r="Q75" s="217"/>
      <c r="R75" s="877">
        <f>SUM(E75:Q75)</f>
        <v>1431651</v>
      </c>
      <c r="S75" s="218"/>
      <c r="T75" s="218"/>
      <c r="U75" s="213"/>
    </row>
    <row r="76" spans="1:21" s="214" customFormat="1">
      <c r="A76" s="1814" t="s">
        <v>2670</v>
      </c>
      <c r="B76" s="216">
        <f>SUM(C76+D76)</f>
        <v>70000</v>
      </c>
      <c r="C76" s="217">
        <v>70000</v>
      </c>
      <c r="D76" s="217"/>
      <c r="E76" s="217">
        <f t="shared" si="29"/>
        <v>70000</v>
      </c>
      <c r="F76" s="217"/>
      <c r="G76" s="217"/>
      <c r="H76" s="217"/>
      <c r="I76" s="217"/>
      <c r="J76" s="217"/>
      <c r="K76" s="217"/>
      <c r="L76" s="217"/>
      <c r="M76" s="217"/>
      <c r="N76" s="217"/>
      <c r="O76" s="217"/>
      <c r="P76" s="217"/>
      <c r="Q76" s="217"/>
      <c r="R76" s="877">
        <f>SUM(E76:Q76)</f>
        <v>70000</v>
      </c>
      <c r="S76" s="218"/>
      <c r="T76" s="218"/>
      <c r="U76" s="213"/>
    </row>
    <row r="77" spans="1:21" s="214" customFormat="1">
      <c r="A77" s="219" t="s">
        <v>641</v>
      </c>
      <c r="B77" s="216">
        <f>SUM(C77:D77)</f>
        <v>1501651</v>
      </c>
      <c r="C77" s="216">
        <f>SUM(C72:C76)</f>
        <v>1501651</v>
      </c>
      <c r="D77" s="216">
        <f>SUM(D72:D76)</f>
        <v>0</v>
      </c>
      <c r="E77" s="216">
        <f t="shared" ref="E77:Q77" si="30">SUM(E72:E76)</f>
        <v>1501651</v>
      </c>
      <c r="F77" s="216">
        <f t="shared" si="30"/>
        <v>0</v>
      </c>
      <c r="G77" s="216">
        <f t="shared" si="30"/>
        <v>0</v>
      </c>
      <c r="H77" s="216">
        <f t="shared" si="30"/>
        <v>0</v>
      </c>
      <c r="I77" s="216">
        <f t="shared" si="30"/>
        <v>0</v>
      </c>
      <c r="J77" s="216">
        <f t="shared" si="30"/>
        <v>0</v>
      </c>
      <c r="K77" s="216">
        <f t="shared" si="30"/>
        <v>0</v>
      </c>
      <c r="L77" s="216">
        <f t="shared" si="30"/>
        <v>0</v>
      </c>
      <c r="M77" s="216">
        <f t="shared" si="30"/>
        <v>0</v>
      </c>
      <c r="N77" s="216">
        <f t="shared" si="30"/>
        <v>0</v>
      </c>
      <c r="O77" s="216">
        <f t="shared" si="30"/>
        <v>0</v>
      </c>
      <c r="P77" s="216">
        <f t="shared" si="30"/>
        <v>0</v>
      </c>
      <c r="Q77" s="216">
        <f t="shared" si="30"/>
        <v>0</v>
      </c>
      <c r="R77" s="532">
        <f>SUM(R72:R76)</f>
        <v>1501651</v>
      </c>
      <c r="S77" s="218"/>
      <c r="T77" s="218"/>
      <c r="U77" s="213"/>
    </row>
    <row r="78" spans="1:21" s="214" customFormat="1">
      <c r="A78" s="211" t="s">
        <v>1415</v>
      </c>
      <c r="B78" s="221"/>
      <c r="C78" s="221"/>
      <c r="D78" s="221"/>
      <c r="E78" s="221"/>
      <c r="F78" s="221"/>
      <c r="G78" s="221"/>
      <c r="H78" s="221"/>
      <c r="I78" s="221"/>
      <c r="J78" s="221"/>
      <c r="K78" s="221"/>
      <c r="L78" s="221"/>
      <c r="M78" s="221"/>
      <c r="N78" s="221"/>
      <c r="O78" s="221"/>
      <c r="P78" s="221"/>
      <c r="Q78" s="221"/>
      <c r="R78" s="533"/>
      <c r="S78" s="221"/>
      <c r="T78" s="221"/>
      <c r="U78" s="213"/>
    </row>
    <row r="79" spans="1:21" s="214" customFormat="1">
      <c r="A79" s="440" t="s">
        <v>1417</v>
      </c>
      <c r="B79" s="216">
        <f>SUM(C79:D79)</f>
        <v>3398287</v>
      </c>
      <c r="C79" s="217">
        <f>3398287</f>
        <v>3398287</v>
      </c>
      <c r="D79" s="217"/>
      <c r="E79" s="217">
        <f t="shared" ref="E79:E80" si="31">C79-SUM(F79:Q79)</f>
        <v>3398287</v>
      </c>
      <c r="F79" s="217"/>
      <c r="G79" s="217"/>
      <c r="H79" s="217"/>
      <c r="I79" s="217"/>
      <c r="J79" s="217"/>
      <c r="K79" s="217"/>
      <c r="L79" s="217"/>
      <c r="M79" s="217"/>
      <c r="N79" s="217"/>
      <c r="O79" s="217"/>
      <c r="P79" s="217"/>
      <c r="Q79" s="217"/>
      <c r="R79" s="877">
        <f>SUM(E79:Q79)</f>
        <v>3398287</v>
      </c>
      <c r="S79" s="217">
        <f>C79</f>
        <v>3398287</v>
      </c>
      <c r="T79" s="217"/>
      <c r="U79" s="213"/>
    </row>
    <row r="80" spans="1:21" s="214" customFormat="1">
      <c r="A80" s="440" t="s">
        <v>61</v>
      </c>
      <c r="B80" s="216">
        <f>SUM(C80:D80)</f>
        <v>376424</v>
      </c>
      <c r="C80" s="217">
        <v>376424</v>
      </c>
      <c r="D80" s="217"/>
      <c r="E80" s="217">
        <f t="shared" si="31"/>
        <v>376424</v>
      </c>
      <c r="F80" s="217"/>
      <c r="G80" s="217"/>
      <c r="H80" s="217"/>
      <c r="I80" s="217"/>
      <c r="J80" s="217"/>
      <c r="K80" s="217"/>
      <c r="L80" s="217"/>
      <c r="M80" s="217"/>
      <c r="N80" s="217"/>
      <c r="O80" s="217"/>
      <c r="P80" s="217"/>
      <c r="Q80" s="217"/>
      <c r="R80" s="877">
        <f>SUM(E80:Q80)</f>
        <v>376424</v>
      </c>
      <c r="S80" s="217">
        <f>C80</f>
        <v>376424</v>
      </c>
      <c r="T80" s="217"/>
      <c r="U80" s="213"/>
    </row>
    <row r="81" spans="1:21" s="214" customFormat="1">
      <c r="A81" s="219" t="s">
        <v>1414</v>
      </c>
      <c r="B81" s="216">
        <f>SUM(C81:D81)</f>
        <v>3774711</v>
      </c>
      <c r="C81" s="857">
        <f>SUM(C79:C80)</f>
        <v>3774711</v>
      </c>
      <c r="D81" s="857">
        <f t="shared" ref="D81:T81" si="32">SUM(D79:D80)</f>
        <v>0</v>
      </c>
      <c r="E81" s="857">
        <f t="shared" si="32"/>
        <v>3774711</v>
      </c>
      <c r="F81" s="857">
        <f t="shared" si="32"/>
        <v>0</v>
      </c>
      <c r="G81" s="857">
        <f t="shared" si="32"/>
        <v>0</v>
      </c>
      <c r="H81" s="857">
        <f t="shared" si="32"/>
        <v>0</v>
      </c>
      <c r="I81" s="857">
        <f t="shared" si="32"/>
        <v>0</v>
      </c>
      <c r="J81" s="857">
        <f t="shared" si="32"/>
        <v>0</v>
      </c>
      <c r="K81" s="857">
        <f t="shared" si="32"/>
        <v>0</v>
      </c>
      <c r="L81" s="857">
        <f t="shared" si="32"/>
        <v>0</v>
      </c>
      <c r="M81" s="857">
        <f t="shared" si="32"/>
        <v>0</v>
      </c>
      <c r="N81" s="857">
        <f t="shared" si="32"/>
        <v>0</v>
      </c>
      <c r="O81" s="857">
        <f t="shared" si="32"/>
        <v>0</v>
      </c>
      <c r="P81" s="857">
        <f t="shared" si="32"/>
        <v>0</v>
      </c>
      <c r="Q81" s="857">
        <f t="shared" si="32"/>
        <v>0</v>
      </c>
      <c r="R81" s="857">
        <f t="shared" si="32"/>
        <v>3774711</v>
      </c>
      <c r="S81" s="857">
        <f t="shared" si="32"/>
        <v>3774711</v>
      </c>
      <c r="T81" s="857">
        <f t="shared" si="32"/>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3"/>
      <c r="S82" s="221"/>
      <c r="T82" s="221"/>
      <c r="U82" s="213"/>
    </row>
    <row r="83" spans="1:21" s="214" customFormat="1" ht="13.7" customHeight="1">
      <c r="A83" s="215" t="s">
        <v>824</v>
      </c>
      <c r="B83" s="216">
        <f t="shared" ref="B83:B95" si="33">SUM(C83+D83)</f>
        <v>94190</v>
      </c>
      <c r="C83" s="217">
        <v>94190</v>
      </c>
      <c r="D83" s="217"/>
      <c r="E83" s="217">
        <f t="shared" ref="E83:E95" si="34">C83-SUM(F83:Q83)</f>
        <v>94190</v>
      </c>
      <c r="F83" s="217"/>
      <c r="G83" s="217"/>
      <c r="H83" s="217"/>
      <c r="I83" s="217"/>
      <c r="J83" s="217"/>
      <c r="K83" s="217"/>
      <c r="L83" s="217"/>
      <c r="M83" s="217"/>
      <c r="N83" s="217"/>
      <c r="O83" s="217"/>
      <c r="P83" s="217"/>
      <c r="Q83" s="217"/>
      <c r="R83" s="877">
        <f t="shared" ref="R83:R95" si="35">SUM(E83:Q83)</f>
        <v>94190</v>
      </c>
      <c r="S83" s="218"/>
      <c r="T83" s="218"/>
      <c r="U83" s="213"/>
    </row>
    <row r="84" spans="1:21" s="214" customFormat="1">
      <c r="A84" s="215" t="s">
        <v>825</v>
      </c>
      <c r="B84" s="216">
        <f t="shared" si="33"/>
        <v>38097</v>
      </c>
      <c r="C84" s="217">
        <v>38097</v>
      </c>
      <c r="D84" s="217"/>
      <c r="E84" s="217">
        <f t="shared" si="34"/>
        <v>38097</v>
      </c>
      <c r="F84" s="217"/>
      <c r="G84" s="217"/>
      <c r="H84" s="217"/>
      <c r="I84" s="217"/>
      <c r="J84" s="217"/>
      <c r="K84" s="217"/>
      <c r="L84" s="217"/>
      <c r="M84" s="217"/>
      <c r="N84" s="217"/>
      <c r="O84" s="217"/>
      <c r="P84" s="217"/>
      <c r="Q84" s="217"/>
      <c r="R84" s="877">
        <f t="shared" si="35"/>
        <v>38097</v>
      </c>
      <c r="S84" s="217">
        <f>C84</f>
        <v>38097</v>
      </c>
      <c r="T84" s="217"/>
      <c r="U84" s="213"/>
    </row>
    <row r="85" spans="1:21" s="214" customFormat="1">
      <c r="A85" s="215" t="s">
        <v>826</v>
      </c>
      <c r="B85" s="216">
        <f t="shared" si="33"/>
        <v>303670</v>
      </c>
      <c r="C85" s="217">
        <v>303670</v>
      </c>
      <c r="D85" s="217"/>
      <c r="E85" s="217">
        <f t="shared" si="34"/>
        <v>303670</v>
      </c>
      <c r="F85" s="217"/>
      <c r="G85" s="217"/>
      <c r="H85" s="217"/>
      <c r="I85" s="217"/>
      <c r="J85" s="217"/>
      <c r="K85" s="217"/>
      <c r="L85" s="217"/>
      <c r="M85" s="217"/>
      <c r="N85" s="217"/>
      <c r="O85" s="217"/>
      <c r="P85" s="217"/>
      <c r="Q85" s="217"/>
      <c r="R85" s="877">
        <f t="shared" si="35"/>
        <v>303670</v>
      </c>
      <c r="S85" s="217">
        <f t="shared" ref="S85:S86" si="36">C85</f>
        <v>303670</v>
      </c>
      <c r="T85" s="217"/>
      <c r="U85" s="213"/>
    </row>
    <row r="86" spans="1:21" s="214" customFormat="1">
      <c r="A86" s="215" t="s">
        <v>827</v>
      </c>
      <c r="B86" s="216">
        <f t="shared" si="33"/>
        <v>532121</v>
      </c>
      <c r="C86" s="217">
        <v>532121</v>
      </c>
      <c r="D86" s="217"/>
      <c r="E86" s="217">
        <f t="shared" si="34"/>
        <v>532121</v>
      </c>
      <c r="F86" s="217"/>
      <c r="G86" s="217"/>
      <c r="H86" s="217"/>
      <c r="I86" s="217"/>
      <c r="J86" s="217"/>
      <c r="K86" s="217"/>
      <c r="L86" s="217"/>
      <c r="M86" s="217"/>
      <c r="N86" s="217"/>
      <c r="O86" s="217"/>
      <c r="P86" s="217"/>
      <c r="Q86" s="217"/>
      <c r="R86" s="877">
        <f t="shared" si="35"/>
        <v>532121</v>
      </c>
      <c r="S86" s="217">
        <f t="shared" si="36"/>
        <v>532121</v>
      </c>
      <c r="T86" s="217"/>
      <c r="U86" s="213"/>
    </row>
    <row r="87" spans="1:21" s="214" customFormat="1">
      <c r="A87" s="215" t="s">
        <v>828</v>
      </c>
      <c r="B87" s="216">
        <f t="shared" si="33"/>
        <v>0</v>
      </c>
      <c r="C87" s="217">
        <v>0</v>
      </c>
      <c r="D87" s="217"/>
      <c r="E87" s="217">
        <f t="shared" si="34"/>
        <v>0</v>
      </c>
      <c r="F87" s="217"/>
      <c r="G87" s="217"/>
      <c r="H87" s="217"/>
      <c r="I87" s="217"/>
      <c r="J87" s="217"/>
      <c r="K87" s="217"/>
      <c r="L87" s="217"/>
      <c r="M87" s="217"/>
      <c r="N87" s="217"/>
      <c r="O87" s="217"/>
      <c r="P87" s="217"/>
      <c r="Q87" s="217"/>
      <c r="R87" s="877">
        <f t="shared" si="35"/>
        <v>0</v>
      </c>
      <c r="S87" s="217">
        <v>0</v>
      </c>
      <c r="T87" s="217"/>
      <c r="U87" s="213"/>
    </row>
    <row r="88" spans="1:21" s="214" customFormat="1">
      <c r="A88" s="215" t="s">
        <v>829</v>
      </c>
      <c r="B88" s="216">
        <f t="shared" si="33"/>
        <v>85000</v>
      </c>
      <c r="C88" s="217">
        <v>85000</v>
      </c>
      <c r="D88" s="217"/>
      <c r="E88" s="217">
        <f t="shared" si="34"/>
        <v>85000</v>
      </c>
      <c r="F88" s="217"/>
      <c r="G88" s="217"/>
      <c r="H88" s="217"/>
      <c r="I88" s="217"/>
      <c r="J88" s="217"/>
      <c r="K88" s="217"/>
      <c r="L88" s="217"/>
      <c r="M88" s="217"/>
      <c r="N88" s="217"/>
      <c r="O88" s="217"/>
      <c r="P88" s="217"/>
      <c r="Q88" s="217"/>
      <c r="R88" s="877">
        <f t="shared" si="35"/>
        <v>85000</v>
      </c>
      <c r="S88" s="218"/>
      <c r="T88" s="218"/>
      <c r="U88" s="213"/>
    </row>
    <row r="89" spans="1:21" s="214" customFormat="1">
      <c r="A89" s="215" t="s">
        <v>830</v>
      </c>
      <c r="B89" s="216">
        <f t="shared" si="33"/>
        <v>200000</v>
      </c>
      <c r="C89" s="217">
        <v>200000</v>
      </c>
      <c r="D89" s="217"/>
      <c r="E89" s="217">
        <f t="shared" si="34"/>
        <v>200000</v>
      </c>
      <c r="F89" s="217"/>
      <c r="G89" s="217"/>
      <c r="H89" s="217"/>
      <c r="I89" s="217"/>
      <c r="J89" s="217"/>
      <c r="K89" s="217"/>
      <c r="L89" s="217"/>
      <c r="M89" s="217"/>
      <c r="N89" s="217"/>
      <c r="O89" s="217"/>
      <c r="P89" s="217"/>
      <c r="Q89" s="217"/>
      <c r="R89" s="877">
        <f t="shared" si="35"/>
        <v>200000</v>
      </c>
      <c r="S89" s="217">
        <f>C89</f>
        <v>200000</v>
      </c>
      <c r="T89" s="217"/>
      <c r="U89" s="213"/>
    </row>
    <row r="90" spans="1:21" s="214" customFormat="1">
      <c r="A90" s="215" t="s">
        <v>831</v>
      </c>
      <c r="B90" s="216">
        <f t="shared" si="33"/>
        <v>10000</v>
      </c>
      <c r="C90" s="217">
        <v>10000</v>
      </c>
      <c r="D90" s="217"/>
      <c r="E90" s="217">
        <f t="shared" si="34"/>
        <v>10000</v>
      </c>
      <c r="F90" s="217"/>
      <c r="G90" s="217"/>
      <c r="H90" s="217"/>
      <c r="I90" s="217"/>
      <c r="J90" s="217"/>
      <c r="K90" s="217"/>
      <c r="L90" s="217"/>
      <c r="M90" s="217"/>
      <c r="N90" s="217"/>
      <c r="O90" s="217"/>
      <c r="P90" s="217"/>
      <c r="Q90" s="217"/>
      <c r="R90" s="877">
        <f t="shared" si="35"/>
        <v>10000</v>
      </c>
      <c r="S90" s="217"/>
      <c r="T90" s="217"/>
      <c r="U90" s="213"/>
    </row>
    <row r="91" spans="1:21" s="214" customFormat="1">
      <c r="A91" s="1708" t="s">
        <v>390</v>
      </c>
      <c r="B91" s="216">
        <f t="shared" si="33"/>
        <v>0</v>
      </c>
      <c r="C91" s="217"/>
      <c r="D91" s="217"/>
      <c r="E91" s="217">
        <f t="shared" si="34"/>
        <v>0</v>
      </c>
      <c r="F91" s="217"/>
      <c r="G91" s="217"/>
      <c r="H91" s="217"/>
      <c r="I91" s="217"/>
      <c r="J91" s="217"/>
      <c r="K91" s="217"/>
      <c r="L91" s="217"/>
      <c r="M91" s="217"/>
      <c r="N91" s="217"/>
      <c r="O91" s="217"/>
      <c r="P91" s="217"/>
      <c r="Q91" s="217"/>
      <c r="R91" s="877">
        <f t="shared" si="35"/>
        <v>0</v>
      </c>
      <c r="S91" s="217"/>
      <c r="T91" s="217"/>
      <c r="U91" s="213"/>
    </row>
    <row r="92" spans="1:21" s="214" customFormat="1">
      <c r="A92" s="1707" t="s">
        <v>1416</v>
      </c>
      <c r="B92" s="216">
        <f t="shared" si="33"/>
        <v>9945</v>
      </c>
      <c r="C92" s="217">
        <v>9945</v>
      </c>
      <c r="D92" s="217"/>
      <c r="E92" s="217">
        <f t="shared" si="34"/>
        <v>9945</v>
      </c>
      <c r="F92" s="217"/>
      <c r="G92" s="217"/>
      <c r="H92" s="217"/>
      <c r="I92" s="217"/>
      <c r="J92" s="217"/>
      <c r="K92" s="217"/>
      <c r="L92" s="217"/>
      <c r="M92" s="217"/>
      <c r="N92" s="217"/>
      <c r="O92" s="217"/>
      <c r="P92" s="217"/>
      <c r="Q92" s="217"/>
      <c r="R92" s="877">
        <f t="shared" si="35"/>
        <v>9945</v>
      </c>
      <c r="S92" s="217">
        <f t="shared" ref="S92:S94" si="37">C92</f>
        <v>9945</v>
      </c>
      <c r="T92" s="217"/>
      <c r="U92" s="213"/>
    </row>
    <row r="93" spans="1:21" s="214" customFormat="1">
      <c r="A93" s="1814" t="s">
        <v>2667</v>
      </c>
      <c r="B93" s="216">
        <f t="shared" si="33"/>
        <v>994315</v>
      </c>
      <c r="C93" s="217">
        <v>994315</v>
      </c>
      <c r="D93" s="217"/>
      <c r="E93" s="217">
        <f t="shared" si="34"/>
        <v>0</v>
      </c>
      <c r="F93" s="217"/>
      <c r="G93" s="217"/>
      <c r="H93" s="217">
        <v>994315</v>
      </c>
      <c r="I93" s="217"/>
      <c r="J93" s="217"/>
      <c r="K93" s="217"/>
      <c r="L93" s="217"/>
      <c r="M93" s="217"/>
      <c r="N93" s="217"/>
      <c r="O93" s="217"/>
      <c r="P93" s="217"/>
      <c r="Q93" s="217"/>
      <c r="R93" s="877">
        <f t="shared" si="35"/>
        <v>994315</v>
      </c>
      <c r="S93" s="217"/>
      <c r="T93" s="217"/>
      <c r="U93" s="213"/>
    </row>
    <row r="94" spans="1:21" s="214" customFormat="1">
      <c r="A94" s="1814" t="s">
        <v>2671</v>
      </c>
      <c r="B94" s="216">
        <f t="shared" si="33"/>
        <v>162000</v>
      </c>
      <c r="C94" s="217">
        <v>162000</v>
      </c>
      <c r="D94" s="217"/>
      <c r="E94" s="217">
        <f t="shared" si="34"/>
        <v>162000</v>
      </c>
      <c r="F94" s="217"/>
      <c r="G94" s="217"/>
      <c r="H94" s="217"/>
      <c r="I94" s="217"/>
      <c r="J94" s="217"/>
      <c r="K94" s="217"/>
      <c r="L94" s="217"/>
      <c r="M94" s="217"/>
      <c r="N94" s="217"/>
      <c r="O94" s="217"/>
      <c r="P94" s="217"/>
      <c r="Q94" s="217"/>
      <c r="R94" s="877">
        <f t="shared" si="35"/>
        <v>162000</v>
      </c>
      <c r="S94" s="217">
        <f t="shared" si="37"/>
        <v>162000</v>
      </c>
      <c r="T94" s="217"/>
      <c r="U94" s="213"/>
    </row>
    <row r="95" spans="1:21" s="214" customFormat="1">
      <c r="A95" s="222" t="s">
        <v>35</v>
      </c>
      <c r="B95" s="216">
        <f t="shared" si="33"/>
        <v>0</v>
      </c>
      <c r="C95" s="217"/>
      <c r="D95" s="217"/>
      <c r="E95" s="217">
        <f t="shared" si="34"/>
        <v>0</v>
      </c>
      <c r="F95" s="217"/>
      <c r="G95" s="217"/>
      <c r="H95" s="217"/>
      <c r="I95" s="217"/>
      <c r="J95" s="217"/>
      <c r="K95" s="217"/>
      <c r="L95" s="217"/>
      <c r="M95" s="217"/>
      <c r="N95" s="217"/>
      <c r="O95" s="217"/>
      <c r="P95" s="217"/>
      <c r="Q95" s="217"/>
      <c r="R95" s="877">
        <f t="shared" si="35"/>
        <v>0</v>
      </c>
      <c r="S95" s="217"/>
      <c r="T95" s="217"/>
      <c r="U95" s="213"/>
    </row>
    <row r="96" spans="1:21" s="214" customFormat="1">
      <c r="A96" s="219" t="s">
        <v>832</v>
      </c>
      <c r="B96" s="216">
        <f>SUM(C96:D96)</f>
        <v>2429338</v>
      </c>
      <c r="C96" s="216">
        <f t="shared" ref="C96:R96" si="38">SUM(C83:C95)</f>
        <v>2429338</v>
      </c>
      <c r="D96" s="216">
        <f t="shared" si="38"/>
        <v>0</v>
      </c>
      <c r="E96" s="216">
        <f t="shared" si="38"/>
        <v>1435023</v>
      </c>
      <c r="F96" s="216">
        <f t="shared" si="38"/>
        <v>0</v>
      </c>
      <c r="G96" s="216">
        <f t="shared" si="38"/>
        <v>0</v>
      </c>
      <c r="H96" s="216">
        <f t="shared" si="38"/>
        <v>994315</v>
      </c>
      <c r="I96" s="216">
        <f t="shared" si="38"/>
        <v>0</v>
      </c>
      <c r="J96" s="216">
        <f t="shared" si="38"/>
        <v>0</v>
      </c>
      <c r="K96" s="216">
        <f t="shared" si="38"/>
        <v>0</v>
      </c>
      <c r="L96" s="216">
        <f t="shared" si="38"/>
        <v>0</v>
      </c>
      <c r="M96" s="216">
        <f t="shared" si="38"/>
        <v>0</v>
      </c>
      <c r="N96" s="216">
        <f t="shared" si="38"/>
        <v>0</v>
      </c>
      <c r="O96" s="216">
        <f t="shared" si="38"/>
        <v>0</v>
      </c>
      <c r="P96" s="216">
        <f t="shared" si="38"/>
        <v>0</v>
      </c>
      <c r="Q96" s="216">
        <f t="shared" si="38"/>
        <v>0</v>
      </c>
      <c r="R96" s="532">
        <f t="shared" si="38"/>
        <v>2429338</v>
      </c>
      <c r="S96" s="220">
        <f>SUM(S84:S87,S89:S95)</f>
        <v>1245833</v>
      </c>
      <c r="T96" s="216">
        <f>SUM(T84:T87,T89:T95)</f>
        <v>0</v>
      </c>
      <c r="U96" s="213"/>
    </row>
    <row r="97" spans="1:21" s="214" customFormat="1">
      <c r="A97" s="219" t="s">
        <v>833</v>
      </c>
      <c r="B97" s="216">
        <f>SUM(C97:D97)</f>
        <v>76124726</v>
      </c>
      <c r="C97" s="216">
        <f t="shared" ref="C97:R97" si="39">SUM(C63+C70+C77+C81+C96)</f>
        <v>76124726</v>
      </c>
      <c r="D97" s="216">
        <f t="shared" si="39"/>
        <v>0</v>
      </c>
      <c r="E97" s="216">
        <f t="shared" si="39"/>
        <v>30970311</v>
      </c>
      <c r="F97" s="216">
        <f t="shared" si="39"/>
        <v>16510000</v>
      </c>
      <c r="G97" s="216">
        <f t="shared" si="39"/>
        <v>27650000</v>
      </c>
      <c r="H97" s="216">
        <f t="shared" si="39"/>
        <v>994315</v>
      </c>
      <c r="I97" s="216">
        <f t="shared" si="39"/>
        <v>0</v>
      </c>
      <c r="J97" s="216">
        <f t="shared" si="39"/>
        <v>100</v>
      </c>
      <c r="K97" s="216">
        <f t="shared" si="39"/>
        <v>0</v>
      </c>
      <c r="L97" s="216">
        <f t="shared" si="39"/>
        <v>0</v>
      </c>
      <c r="M97" s="216">
        <f t="shared" si="39"/>
        <v>0</v>
      </c>
      <c r="N97" s="216">
        <f t="shared" si="39"/>
        <v>0</v>
      </c>
      <c r="O97" s="216">
        <f t="shared" si="39"/>
        <v>0</v>
      </c>
      <c r="P97" s="216">
        <f t="shared" si="39"/>
        <v>0</v>
      </c>
      <c r="Q97" s="216">
        <f t="shared" si="39"/>
        <v>0</v>
      </c>
      <c r="R97" s="216">
        <f t="shared" si="39"/>
        <v>76124726</v>
      </c>
      <c r="S97" s="216">
        <f>SUM(S63+S70+S81+S96)</f>
        <v>42899085.40474242</v>
      </c>
      <c r="T97" s="216">
        <f>SUM(T63+T70+T81+T96)</f>
        <v>27741000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5053697</v>
      </c>
      <c r="C99" s="1602">
        <v>5053697</v>
      </c>
      <c r="D99" s="1602"/>
      <c r="E99" s="217">
        <f>C99-SUM(F99:Q99)</f>
        <v>1400000</v>
      </c>
      <c r="F99" s="217"/>
      <c r="G99" s="217"/>
      <c r="H99" s="217"/>
      <c r="I99" s="217">
        <v>3653697</v>
      </c>
      <c r="J99" s="217"/>
      <c r="K99" s="217"/>
      <c r="L99" s="217"/>
      <c r="M99" s="217"/>
      <c r="N99" s="217"/>
      <c r="O99" s="217"/>
      <c r="P99" s="217"/>
      <c r="Q99" s="217"/>
      <c r="R99" s="877">
        <f>SUM(E99:Q99)</f>
        <v>5053697</v>
      </c>
      <c r="S99" s="217">
        <v>3062638.1</v>
      </c>
      <c r="T99" s="217">
        <f>1991058.9</f>
        <v>1991058.9</v>
      </c>
      <c r="U99" s="213"/>
    </row>
    <row r="100" spans="1:21" s="214" customFormat="1">
      <c r="A100" s="440" t="s">
        <v>1949</v>
      </c>
      <c r="B100" s="216">
        <f>SUM(C100+D100)</f>
        <v>0</v>
      </c>
      <c r="C100" s="217"/>
      <c r="D100" s="217"/>
      <c r="E100" s="217">
        <f t="shared" ref="E100:E103" si="40">C100-SUM(F100:Q100)</f>
        <v>0</v>
      </c>
      <c r="F100" s="217"/>
      <c r="G100" s="217"/>
      <c r="H100" s="217"/>
      <c r="I100" s="217"/>
      <c r="J100" s="217"/>
      <c r="K100" s="217"/>
      <c r="L100" s="217"/>
      <c r="M100" s="217"/>
      <c r="N100" s="217"/>
      <c r="O100" s="217"/>
      <c r="P100" s="217"/>
      <c r="Q100" s="217"/>
      <c r="R100" s="877">
        <f>SUM(E100:Q100)</f>
        <v>0</v>
      </c>
      <c r="S100" s="217"/>
      <c r="T100" s="217"/>
      <c r="U100" s="213"/>
    </row>
    <row r="101" spans="1:21" s="214" customFormat="1" ht="12" customHeight="1">
      <c r="A101" s="215" t="s">
        <v>836</v>
      </c>
      <c r="B101" s="216">
        <f>SUM(C101+D101)</f>
        <v>0</v>
      </c>
      <c r="C101" s="217"/>
      <c r="D101" s="217"/>
      <c r="E101" s="217">
        <f t="shared" si="40"/>
        <v>0</v>
      </c>
      <c r="F101" s="217"/>
      <c r="G101" s="217"/>
      <c r="H101" s="217"/>
      <c r="I101" s="217"/>
      <c r="J101" s="217"/>
      <c r="K101" s="217"/>
      <c r="L101" s="217"/>
      <c r="M101" s="217"/>
      <c r="N101" s="217"/>
      <c r="O101" s="217"/>
      <c r="P101" s="217"/>
      <c r="Q101" s="217"/>
      <c r="R101" s="877">
        <f>SUM(E101:Q101)</f>
        <v>0</v>
      </c>
      <c r="S101" s="217"/>
      <c r="T101" s="217"/>
      <c r="U101" s="213"/>
    </row>
    <row r="102" spans="1:21" s="214" customFormat="1">
      <c r="A102" s="440" t="s">
        <v>1950</v>
      </c>
      <c r="B102" s="216">
        <f>SUM(C102+D102)</f>
        <v>0</v>
      </c>
      <c r="C102" s="217"/>
      <c r="D102" s="217"/>
      <c r="E102" s="217">
        <f t="shared" si="40"/>
        <v>0</v>
      </c>
      <c r="F102" s="217"/>
      <c r="G102" s="217"/>
      <c r="H102" s="217"/>
      <c r="I102" s="217"/>
      <c r="J102" s="217"/>
      <c r="K102" s="217"/>
      <c r="L102" s="217"/>
      <c r="M102" s="217"/>
      <c r="N102" s="217"/>
      <c r="O102" s="217"/>
      <c r="P102" s="217"/>
      <c r="Q102" s="217"/>
      <c r="R102" s="877">
        <f>SUM(E102:Q102)</f>
        <v>0</v>
      </c>
      <c r="S102" s="217"/>
      <c r="T102" s="217"/>
      <c r="U102" s="213"/>
    </row>
    <row r="103" spans="1:21" s="214" customFormat="1">
      <c r="A103" s="222" t="s">
        <v>35</v>
      </c>
      <c r="B103" s="216">
        <f>SUM(C103+D103)</f>
        <v>0</v>
      </c>
      <c r="C103" s="217"/>
      <c r="D103" s="217"/>
      <c r="E103" s="217">
        <f t="shared" si="40"/>
        <v>0</v>
      </c>
      <c r="F103" s="217"/>
      <c r="G103" s="217"/>
      <c r="H103" s="217"/>
      <c r="I103" s="217"/>
      <c r="J103" s="217"/>
      <c r="K103" s="217"/>
      <c r="L103" s="217"/>
      <c r="M103" s="217"/>
      <c r="N103" s="217"/>
      <c r="O103" s="217"/>
      <c r="P103" s="217"/>
      <c r="Q103" s="217"/>
      <c r="R103" s="877">
        <f>SUM(E103:Q103)</f>
        <v>0</v>
      </c>
      <c r="S103" s="217"/>
      <c r="T103" s="217"/>
      <c r="U103" s="213"/>
    </row>
    <row r="104" spans="1:21" s="214" customFormat="1">
      <c r="A104" s="219" t="s">
        <v>837</v>
      </c>
      <c r="B104" s="216">
        <f>SUM(C104:D104)</f>
        <v>5053697</v>
      </c>
      <c r="C104" s="216">
        <f>SUM(C99:C103)</f>
        <v>5053697</v>
      </c>
      <c r="D104" s="216">
        <f t="shared" ref="D104:T104" si="41">SUM(D99:D103)</f>
        <v>0</v>
      </c>
      <c r="E104" s="216">
        <f t="shared" si="41"/>
        <v>1400000</v>
      </c>
      <c r="F104" s="216">
        <f t="shared" si="41"/>
        <v>0</v>
      </c>
      <c r="G104" s="216">
        <f t="shared" si="41"/>
        <v>0</v>
      </c>
      <c r="H104" s="216">
        <f t="shared" si="41"/>
        <v>0</v>
      </c>
      <c r="I104" s="216">
        <f t="shared" si="41"/>
        <v>3653697</v>
      </c>
      <c r="J104" s="216">
        <f t="shared" si="41"/>
        <v>0</v>
      </c>
      <c r="K104" s="216">
        <f t="shared" si="41"/>
        <v>0</v>
      </c>
      <c r="L104" s="216">
        <f t="shared" si="41"/>
        <v>0</v>
      </c>
      <c r="M104" s="216">
        <f t="shared" si="41"/>
        <v>0</v>
      </c>
      <c r="N104" s="216">
        <f t="shared" si="41"/>
        <v>0</v>
      </c>
      <c r="O104" s="216">
        <f t="shared" si="41"/>
        <v>0</v>
      </c>
      <c r="P104" s="216">
        <f t="shared" si="41"/>
        <v>0</v>
      </c>
      <c r="Q104" s="216">
        <f t="shared" si="41"/>
        <v>0</v>
      </c>
      <c r="R104" s="532">
        <f t="shared" si="41"/>
        <v>5053697</v>
      </c>
      <c r="S104" s="220">
        <f t="shared" si="41"/>
        <v>3062638.1</v>
      </c>
      <c r="T104" s="220">
        <f t="shared" si="41"/>
        <v>1991058.9</v>
      </c>
      <c r="U104" s="213"/>
    </row>
    <row r="105" spans="1:21" s="214" customFormat="1">
      <c r="A105" s="219" t="s">
        <v>838</v>
      </c>
      <c r="B105" s="220">
        <f>SUM(C105:D105)</f>
        <v>81178423</v>
      </c>
      <c r="C105" s="220">
        <f t="shared" ref="C105:R105" si="42">SUM(C97+C104)</f>
        <v>81178423</v>
      </c>
      <c r="D105" s="220">
        <f t="shared" si="42"/>
        <v>0</v>
      </c>
      <c r="E105" s="220">
        <f t="shared" si="42"/>
        <v>32370311</v>
      </c>
      <c r="F105" s="220">
        <f t="shared" si="42"/>
        <v>16510000</v>
      </c>
      <c r="G105" s="220">
        <f t="shared" si="42"/>
        <v>27650000</v>
      </c>
      <c r="H105" s="220">
        <f t="shared" si="42"/>
        <v>994315</v>
      </c>
      <c r="I105" s="220">
        <f t="shared" si="42"/>
        <v>3653697</v>
      </c>
      <c r="J105" s="220">
        <f t="shared" si="42"/>
        <v>100</v>
      </c>
      <c r="K105" s="220">
        <f t="shared" si="42"/>
        <v>0</v>
      </c>
      <c r="L105" s="220">
        <f t="shared" si="42"/>
        <v>0</v>
      </c>
      <c r="M105" s="220">
        <f t="shared" si="42"/>
        <v>0</v>
      </c>
      <c r="N105" s="220">
        <f t="shared" si="42"/>
        <v>0</v>
      </c>
      <c r="O105" s="220">
        <f t="shared" si="42"/>
        <v>0</v>
      </c>
      <c r="P105" s="220">
        <f t="shared" si="42"/>
        <v>0</v>
      </c>
      <c r="Q105" s="220">
        <f t="shared" si="42"/>
        <v>0</v>
      </c>
      <c r="R105" s="532">
        <f t="shared" si="42"/>
        <v>81178423</v>
      </c>
      <c r="S105" s="220">
        <f>S97+S104</f>
        <v>45961723.504742421</v>
      </c>
      <c r="T105" s="220">
        <f>T97+T104</f>
        <v>29732058.899999999</v>
      </c>
      <c r="U105" s="213"/>
    </row>
    <row r="106" spans="1:21">
      <c r="A106" s="864" t="s">
        <v>1129</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45961723.504742421</v>
      </c>
      <c r="T107" s="234">
        <f>T105+T106</f>
        <v>29732058.899999999</v>
      </c>
    </row>
    <row r="108" spans="1:21" s="300" customFormat="1">
      <c r="A108" s="233" t="s">
        <v>943</v>
      </c>
      <c r="B108" s="228"/>
      <c r="C108" s="228"/>
      <c r="D108" s="228"/>
      <c r="E108" s="464">
        <f>Application!AO650</f>
        <v>32370311</v>
      </c>
      <c r="F108" s="464">
        <f>Application!AO637</f>
        <v>16510000</v>
      </c>
      <c r="G108" s="464">
        <f>Application!AO638</f>
        <v>27650000</v>
      </c>
      <c r="H108" s="464">
        <f>Application!AO639</f>
        <v>994315</v>
      </c>
      <c r="I108" s="464">
        <f>Application!AO640</f>
        <v>3653697</v>
      </c>
      <c r="J108" s="464">
        <f>Application!AO641</f>
        <v>100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35" customHeight="1">
      <c r="A109" s="228"/>
      <c r="B109" s="228"/>
      <c r="C109" s="228"/>
      <c r="D109" s="228"/>
    </row>
    <row r="110" spans="1:21">
      <c r="A110" s="233" t="s">
        <v>1036</v>
      </c>
      <c r="B110" s="228"/>
      <c r="C110" s="228"/>
      <c r="D110" s="228"/>
    </row>
    <row r="111" spans="1:21">
      <c r="A111" s="227" t="s">
        <v>1037</v>
      </c>
      <c r="B111" s="228"/>
      <c r="C111" s="228"/>
      <c r="D111" s="228"/>
    </row>
    <row r="112" spans="1:21" ht="12" customHeight="1">
      <c r="A112" s="485"/>
      <c r="B112" s="228"/>
      <c r="C112" s="228"/>
      <c r="D112" s="228"/>
    </row>
    <row r="113" spans="1:21">
      <c r="A113" s="227" t="s">
        <v>1123</v>
      </c>
      <c r="B113" s="228"/>
      <c r="C113" s="228"/>
      <c r="D113" s="228"/>
    </row>
    <row r="114" spans="1:21">
      <c r="A114" s="227" t="s">
        <v>1124</v>
      </c>
      <c r="B114" s="228"/>
      <c r="C114" s="228"/>
      <c r="D114" s="228"/>
    </row>
    <row r="115" spans="1:21" ht="12" customHeight="1">
      <c r="A115" s="485"/>
      <c r="B115" s="228"/>
      <c r="C115" s="228"/>
      <c r="D115" s="228"/>
    </row>
    <row r="116" spans="1:21">
      <c r="A116" s="535" t="s">
        <v>1131</v>
      </c>
      <c r="B116" s="228"/>
      <c r="C116" s="228"/>
      <c r="D116" s="228"/>
    </row>
    <row r="117" spans="1:21">
      <c r="A117" s="535" t="s">
        <v>1433</v>
      </c>
      <c r="B117" s="228"/>
      <c r="C117" s="228"/>
      <c r="D117" s="228"/>
    </row>
    <row r="118" spans="1:21">
      <c r="A118" s="535" t="s">
        <v>1130</v>
      </c>
      <c r="B118" s="228"/>
      <c r="C118" s="228"/>
      <c r="D118" s="228"/>
    </row>
    <row r="119" spans="1:21">
      <c r="A119" s="535" t="s">
        <v>1132</v>
      </c>
      <c r="B119" s="228"/>
      <c r="C119" s="228"/>
      <c r="D119" s="228"/>
    </row>
    <row r="120" spans="1:21" ht="12" customHeight="1">
      <c r="A120" s="534"/>
      <c r="B120" s="228"/>
      <c r="C120" s="228"/>
      <c r="D120" s="228"/>
    </row>
    <row r="121" spans="1:21" ht="15.75">
      <c r="A121" s="528" t="s">
        <v>1107</v>
      </c>
      <c r="B121" s="228"/>
      <c r="C121" s="228"/>
      <c r="D121" s="228"/>
    </row>
    <row r="122" spans="1:21">
      <c r="A122" s="513" t="s">
        <v>1091</v>
      </c>
      <c r="B122" s="512"/>
      <c r="C122" s="512"/>
      <c r="D122" s="2543" t="s">
        <v>1092</v>
      </c>
      <c r="E122" s="2543"/>
      <c r="F122" s="2543"/>
      <c r="G122" s="512"/>
      <c r="H122" s="512"/>
      <c r="I122" s="512"/>
      <c r="J122" s="512"/>
      <c r="K122" s="512"/>
      <c r="L122" s="512"/>
      <c r="M122" s="512"/>
      <c r="N122" s="512"/>
      <c r="O122" s="512"/>
      <c r="P122" s="512"/>
      <c r="Q122" s="512"/>
      <c r="R122" s="512"/>
      <c r="S122" s="512"/>
      <c r="T122" s="512"/>
      <c r="U122" s="514"/>
    </row>
    <row r="123" spans="1:21">
      <c r="A123" s="512" t="s">
        <v>1093</v>
      </c>
      <c r="B123" s="521"/>
      <c r="C123" s="512"/>
      <c r="D123" s="2532" t="s">
        <v>1434</v>
      </c>
      <c r="E123" s="2533"/>
      <c r="F123" s="2533"/>
      <c r="G123" s="2533"/>
      <c r="H123" s="2533"/>
      <c r="I123" s="2533"/>
      <c r="J123" s="2533"/>
      <c r="K123" s="2533"/>
      <c r="L123" s="2533"/>
      <c r="M123" s="2533"/>
      <c r="N123" s="2533"/>
      <c r="O123" s="2533"/>
      <c r="P123" s="2533"/>
      <c r="Q123" s="2533"/>
      <c r="R123" s="2533"/>
      <c r="S123" s="2533"/>
      <c r="T123" s="512"/>
      <c r="U123" s="514"/>
    </row>
    <row r="124" spans="1:21" ht="12.75">
      <c r="A124" s="511" t="s">
        <v>1094</v>
      </c>
      <c r="B124" s="521"/>
      <c r="C124" s="511"/>
      <c r="D124" s="2533"/>
      <c r="E124" s="2533"/>
      <c r="F124" s="2533"/>
      <c r="G124" s="2533"/>
      <c r="H124" s="2533"/>
      <c r="I124" s="2533"/>
      <c r="J124" s="2533"/>
      <c r="K124" s="2533"/>
      <c r="L124" s="2533"/>
      <c r="M124" s="2533"/>
      <c r="N124" s="2533"/>
      <c r="O124" s="2533"/>
      <c r="P124" s="2533"/>
      <c r="Q124" s="2533"/>
      <c r="R124" s="2533"/>
      <c r="S124" s="2533"/>
      <c r="T124" s="512"/>
      <c r="U124" s="514"/>
    </row>
    <row r="125" spans="1:21" ht="12.75">
      <c r="A125" s="511" t="s">
        <v>1095</v>
      </c>
      <c r="B125" s="521"/>
      <c r="C125" s="511"/>
      <c r="D125" s="2533"/>
      <c r="E125" s="2533"/>
      <c r="F125" s="2533"/>
      <c r="G125" s="2533"/>
      <c r="H125" s="2533"/>
      <c r="I125" s="2533"/>
      <c r="J125" s="2533"/>
      <c r="K125" s="2533"/>
      <c r="L125" s="2533"/>
      <c r="M125" s="2533"/>
      <c r="N125" s="2533"/>
      <c r="O125" s="2533"/>
      <c r="P125" s="2533"/>
      <c r="Q125" s="2533"/>
      <c r="R125" s="2533"/>
      <c r="S125" s="2533"/>
      <c r="T125" s="512"/>
      <c r="U125" s="514"/>
    </row>
    <row r="126" spans="1:21" ht="12.75">
      <c r="A126" s="511" t="s">
        <v>1096</v>
      </c>
      <c r="B126" s="521"/>
      <c r="C126" s="511"/>
      <c r="D126" s="523"/>
      <c r="E126" s="523"/>
      <c r="F126" s="523"/>
      <c r="G126" s="523"/>
      <c r="H126" s="523"/>
      <c r="I126" s="523"/>
      <c r="J126" s="523"/>
      <c r="K126" s="523"/>
      <c r="L126" s="523"/>
      <c r="M126" s="523"/>
      <c r="N126" s="523"/>
      <c r="O126" s="511"/>
      <c r="P126" s="511"/>
      <c r="Q126" s="511"/>
      <c r="R126" s="511"/>
      <c r="S126" s="511"/>
      <c r="T126" s="512"/>
      <c r="U126" s="514"/>
    </row>
    <row r="127" spans="1:21" ht="12.75">
      <c r="A127" s="511" t="s">
        <v>1097</v>
      </c>
      <c r="B127" s="521"/>
      <c r="C127" s="511"/>
      <c r="D127" s="523"/>
      <c r="E127" s="523"/>
      <c r="F127" s="523"/>
      <c r="G127" s="523"/>
      <c r="H127" s="523"/>
      <c r="I127" s="523"/>
      <c r="J127" s="523"/>
      <c r="K127" s="523"/>
      <c r="L127" s="523"/>
      <c r="M127" s="523"/>
      <c r="N127" s="523"/>
      <c r="O127" s="511"/>
      <c r="P127" s="511"/>
      <c r="Q127" s="511"/>
      <c r="R127" s="511"/>
      <c r="S127" s="511"/>
      <c r="T127" s="512"/>
      <c r="U127" s="514"/>
    </row>
    <row r="128" spans="1:21" ht="12.75">
      <c r="A128" s="511" t="s">
        <v>1098</v>
      </c>
      <c r="B128" s="521"/>
      <c r="C128" s="511"/>
      <c r="D128" s="2541"/>
      <c r="E128" s="2541"/>
      <c r="F128" s="2541"/>
      <c r="G128" s="2541"/>
      <c r="H128" s="2541"/>
      <c r="I128" s="511"/>
      <c r="J128" s="2531"/>
      <c r="K128" s="2531"/>
      <c r="L128" s="511"/>
      <c r="M128" s="511"/>
      <c r="N128" s="511"/>
      <c r="O128" s="511"/>
      <c r="P128" s="511"/>
      <c r="Q128" s="511"/>
      <c r="R128" s="511"/>
      <c r="S128" s="511"/>
      <c r="T128" s="512"/>
      <c r="U128" s="514"/>
    </row>
    <row r="129" spans="1:21" ht="12.75">
      <c r="A129" s="511" t="s">
        <v>308</v>
      </c>
      <c r="B129" s="521"/>
      <c r="C129" s="511"/>
      <c r="D129" s="2542" t="s">
        <v>1099</v>
      </c>
      <c r="E129" s="2542"/>
      <c r="F129" s="2542"/>
      <c r="G129" s="2542"/>
      <c r="H129" s="2542"/>
      <c r="I129" s="511"/>
      <c r="J129" s="511" t="s">
        <v>1100</v>
      </c>
      <c r="K129" s="511"/>
      <c r="L129" s="511"/>
      <c r="M129" s="511"/>
      <c r="N129" s="511"/>
      <c r="O129" s="511"/>
      <c r="P129" s="511"/>
      <c r="Q129" s="511"/>
      <c r="R129" s="511"/>
      <c r="S129" s="511"/>
      <c r="T129" s="512"/>
      <c r="U129" s="514"/>
    </row>
    <row r="130" spans="1:21" ht="12" customHeight="1">
      <c r="A130" s="511"/>
      <c r="B130" s="520"/>
      <c r="C130" s="511"/>
      <c r="D130" s="511"/>
      <c r="E130" s="511"/>
      <c r="F130" s="511"/>
      <c r="G130" s="511"/>
      <c r="H130" s="511"/>
      <c r="I130" s="511"/>
      <c r="J130" s="511"/>
      <c r="K130" s="511"/>
      <c r="L130" s="511"/>
      <c r="M130" s="511"/>
      <c r="N130" s="511"/>
      <c r="O130" s="511"/>
      <c r="P130" s="511"/>
      <c r="Q130" s="511"/>
      <c r="R130" s="511"/>
      <c r="S130" s="511"/>
      <c r="T130" s="512"/>
      <c r="U130" s="514"/>
    </row>
    <row r="131" spans="1:21" ht="12.75">
      <c r="A131" s="524" t="s">
        <v>1101</v>
      </c>
      <c r="B131" s="522">
        <f>SUM(B123:B129)</f>
        <v>0</v>
      </c>
      <c r="C131" s="511"/>
      <c r="D131" s="2535"/>
      <c r="E131" s="2535"/>
      <c r="F131" s="2535"/>
      <c r="G131" s="2535"/>
      <c r="H131" s="2535"/>
      <c r="I131" s="511"/>
      <c r="J131" s="2535"/>
      <c r="K131" s="2535"/>
      <c r="L131" s="2535"/>
      <c r="M131" s="2535"/>
      <c r="N131" s="511"/>
      <c r="O131" s="511"/>
      <c r="P131" s="511"/>
      <c r="Q131" s="511"/>
      <c r="R131" s="511"/>
      <c r="S131" s="511"/>
      <c r="T131" s="512"/>
      <c r="U131" s="514"/>
    </row>
    <row r="132" spans="1:21" ht="12" customHeight="1">
      <c r="A132" s="525"/>
      <c r="B132" s="511"/>
      <c r="C132" s="511"/>
      <c r="D132" s="2534" t="s">
        <v>1102</v>
      </c>
      <c r="E132" s="2534"/>
      <c r="F132" s="2534"/>
      <c r="G132" s="2534"/>
      <c r="H132" s="2534"/>
      <c r="I132" s="511"/>
      <c r="J132" s="2534" t="s">
        <v>1103</v>
      </c>
      <c r="K132" s="2534"/>
      <c r="L132" s="2534"/>
      <c r="M132" s="2534"/>
      <c r="N132" s="511"/>
      <c r="O132" s="511"/>
      <c r="P132" s="511"/>
      <c r="Q132" s="511"/>
      <c r="R132" s="511"/>
      <c r="S132" s="511"/>
      <c r="T132" s="512"/>
      <c r="U132" s="514"/>
    </row>
    <row r="133" spans="1:21" ht="12" customHeight="1">
      <c r="A133" s="525"/>
      <c r="B133" s="511"/>
      <c r="C133" s="511"/>
      <c r="D133" s="511"/>
      <c r="E133" s="511"/>
      <c r="F133" s="511"/>
      <c r="G133" s="511"/>
      <c r="H133" s="511"/>
      <c r="I133" s="511"/>
      <c r="J133" s="511"/>
      <c r="K133" s="511"/>
      <c r="L133" s="511"/>
      <c r="M133" s="511"/>
      <c r="N133" s="511"/>
      <c r="O133" s="511"/>
      <c r="P133" s="511"/>
      <c r="Q133" s="511"/>
      <c r="R133" s="511"/>
      <c r="S133" s="511"/>
      <c r="T133" s="512"/>
      <c r="U133" s="514"/>
    </row>
    <row r="134" spans="1:21" ht="12.75">
      <c r="A134" s="526" t="s">
        <v>1104</v>
      </c>
      <c r="B134" s="511"/>
      <c r="C134" s="511"/>
      <c r="D134" s="511"/>
      <c r="E134" s="511"/>
      <c r="F134" s="511"/>
      <c r="G134" s="511"/>
      <c r="H134" s="511"/>
      <c r="I134" s="511"/>
      <c r="J134" s="511"/>
      <c r="K134" s="511"/>
      <c r="L134" s="511"/>
      <c r="M134" s="511"/>
      <c r="N134" s="511"/>
      <c r="O134" s="511"/>
      <c r="P134" s="511"/>
      <c r="Q134" s="511"/>
      <c r="R134" s="511"/>
      <c r="S134" s="511"/>
      <c r="T134" s="512"/>
      <c r="U134" s="514"/>
    </row>
    <row r="135" spans="1:21" ht="12.75">
      <c r="A135" s="485" t="s">
        <v>1105</v>
      </c>
      <c r="B135" s="511"/>
      <c r="C135" s="511"/>
      <c r="D135" s="511"/>
      <c r="E135" s="511"/>
      <c r="F135" s="511"/>
      <c r="G135" s="511"/>
      <c r="H135" s="511"/>
      <c r="I135" s="511"/>
      <c r="J135" s="511"/>
      <c r="K135" s="511"/>
      <c r="L135" s="511"/>
      <c r="M135" s="511"/>
      <c r="N135" s="527"/>
      <c r="O135" s="511"/>
      <c r="P135" s="511"/>
      <c r="Q135" s="511"/>
      <c r="R135" s="511"/>
      <c r="S135" s="511"/>
      <c r="T135" s="512"/>
      <c r="U135" s="514"/>
    </row>
    <row r="136" spans="1:21" ht="12" customHeight="1">
      <c r="A136" s="525"/>
      <c r="B136" s="511"/>
      <c r="C136" s="511"/>
      <c r="D136" s="511"/>
      <c r="E136" s="511"/>
      <c r="F136" s="511"/>
      <c r="G136" s="511"/>
      <c r="H136" s="511"/>
      <c r="I136" s="511"/>
      <c r="J136" s="511"/>
      <c r="K136" s="511"/>
      <c r="L136" s="511"/>
      <c r="M136" s="511"/>
      <c r="N136" s="511"/>
      <c r="O136" s="511"/>
      <c r="P136" s="511"/>
      <c r="Q136" s="511"/>
      <c r="R136" s="511"/>
      <c r="S136" s="511"/>
      <c r="T136" s="518"/>
      <c r="U136" s="519"/>
    </row>
    <row r="137" spans="1:21" ht="12.75">
      <c r="A137" s="525"/>
      <c r="B137" s="511"/>
      <c r="C137" s="511"/>
      <c r="D137" s="511"/>
      <c r="E137" s="511"/>
      <c r="F137" s="511"/>
      <c r="G137" s="511"/>
      <c r="H137" s="511"/>
      <c r="I137" s="511"/>
      <c r="J137" s="511"/>
      <c r="K137" s="511"/>
      <c r="L137" s="511"/>
      <c r="M137" s="511"/>
      <c r="N137" s="511"/>
      <c r="O137" s="511"/>
      <c r="P137" s="511"/>
      <c r="Q137" s="511"/>
      <c r="R137" s="511"/>
      <c r="S137" s="511"/>
      <c r="T137" s="518"/>
      <c r="U137" s="519"/>
    </row>
    <row r="138" spans="1:21" ht="12" customHeight="1">
      <c r="A138" s="2536"/>
      <c r="B138" s="2537"/>
      <c r="C138" s="2537"/>
      <c r="D138" s="516"/>
      <c r="E138" s="2531"/>
      <c r="F138" s="2531"/>
      <c r="G138" s="511"/>
      <c r="H138" s="511"/>
      <c r="I138" s="511"/>
      <c r="J138" s="511"/>
      <c r="K138" s="511"/>
      <c r="L138" s="511"/>
      <c r="M138" s="511"/>
      <c r="N138" s="511"/>
      <c r="O138" s="511"/>
      <c r="P138" s="511"/>
      <c r="Q138" s="511"/>
      <c r="R138" s="511"/>
      <c r="S138" s="511"/>
      <c r="T138" s="518"/>
      <c r="U138" s="519"/>
    </row>
    <row r="139" spans="1:21" ht="12.75">
      <c r="A139" s="2529" t="s">
        <v>1106</v>
      </c>
      <c r="B139" s="2530"/>
      <c r="C139" s="2530"/>
      <c r="D139" s="516"/>
      <c r="E139" s="511" t="s">
        <v>1100</v>
      </c>
      <c r="F139" s="511"/>
      <c r="G139" s="511"/>
      <c r="H139" s="511"/>
      <c r="I139" s="511"/>
      <c r="J139" s="511"/>
      <c r="K139" s="511"/>
      <c r="L139" s="511"/>
      <c r="M139" s="511"/>
      <c r="N139" s="511"/>
      <c r="O139" s="511"/>
      <c r="P139" s="511"/>
      <c r="Q139" s="511"/>
      <c r="R139" s="511"/>
      <c r="S139" s="511"/>
      <c r="T139" s="518"/>
      <c r="U139" s="519"/>
    </row>
    <row r="140" spans="1:21" ht="12.75">
      <c r="A140" s="525"/>
      <c r="B140" s="511"/>
      <c r="C140" s="511"/>
      <c r="D140" s="516"/>
      <c r="E140" s="511"/>
      <c r="F140" s="511"/>
      <c r="G140" s="511"/>
      <c r="H140" s="511"/>
      <c r="I140" s="511"/>
      <c r="J140" s="511"/>
      <c r="K140" s="511"/>
      <c r="L140" s="511"/>
      <c r="M140" s="511"/>
      <c r="N140" s="511"/>
      <c r="O140" s="511"/>
      <c r="P140" s="511"/>
      <c r="Q140" s="511"/>
      <c r="R140" s="511"/>
      <c r="S140" s="511"/>
      <c r="T140" s="515"/>
      <c r="U140" s="517"/>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2" priority="250" stopIfTrue="1">
      <formula>T9&gt;C9</formula>
    </cfRule>
  </conditionalFormatting>
  <conditionalFormatting sqref="S10">
    <cfRule type="expression" dxfId="131" priority="249" stopIfTrue="1">
      <formula>(S10+T10)&gt;C10</formula>
    </cfRule>
  </conditionalFormatting>
  <conditionalFormatting sqref="R8">
    <cfRule type="cellIs" dxfId="130" priority="238" stopIfTrue="1" operator="notEqual">
      <formula>$B8</formula>
    </cfRule>
    <cfRule type="cellIs" priority="241" stopIfTrue="1" operator="notEqual">
      <formula>$B8</formula>
    </cfRule>
  </conditionalFormatting>
  <conditionalFormatting sqref="R4:R7 R56:R61 R45:R53 R83:R95 R99:R103">
    <cfRule type="cellIs" dxfId="129" priority="240" stopIfTrue="1" operator="notEqual">
      <formula>$B4</formula>
    </cfRule>
  </conditionalFormatting>
  <conditionalFormatting sqref="R9:R10">
    <cfRule type="cellIs" dxfId="128" priority="239" stopIfTrue="1" operator="notEqual">
      <formula>$B9</formula>
    </cfRule>
  </conditionalFormatting>
  <conditionalFormatting sqref="R11:R12">
    <cfRule type="cellIs" dxfId="127" priority="236" stopIfTrue="1" operator="notEqual">
      <formula>$B11</formula>
    </cfRule>
    <cfRule type="cellIs" priority="237" stopIfTrue="1" operator="notEqual">
      <formula>$B11</formula>
    </cfRule>
  </conditionalFormatting>
  <conditionalFormatting sqref="R13:R15">
    <cfRule type="cellIs" dxfId="126" priority="235" stopIfTrue="1" operator="notEqual">
      <formula>$B13</formula>
    </cfRule>
  </conditionalFormatting>
  <conditionalFormatting sqref="R26">
    <cfRule type="cellIs" dxfId="125" priority="233" stopIfTrue="1" operator="notEqual">
      <formula>$B26</formula>
    </cfRule>
    <cfRule type="cellIs" priority="234" stopIfTrue="1" operator="notEqual">
      <formula>$B26</formula>
    </cfRule>
  </conditionalFormatting>
  <conditionalFormatting sqref="R17:R25">
    <cfRule type="cellIs" dxfId="124" priority="232" stopIfTrue="1" operator="notEqual">
      <formula>$B17</formula>
    </cfRule>
  </conditionalFormatting>
  <conditionalFormatting sqref="R27">
    <cfRule type="cellIs" dxfId="123" priority="231" stopIfTrue="1" operator="notEqual">
      <formula>$B27</formula>
    </cfRule>
  </conditionalFormatting>
  <conditionalFormatting sqref="R38">
    <cfRule type="cellIs" dxfId="122" priority="229" stopIfTrue="1" operator="notEqual">
      <formula>$B38</formula>
    </cfRule>
    <cfRule type="cellIs" priority="230" stopIfTrue="1" operator="notEqual">
      <formula>$B38</formula>
    </cfRule>
  </conditionalFormatting>
  <conditionalFormatting sqref="R29:R37">
    <cfRule type="cellIs" dxfId="121" priority="228" stopIfTrue="1" operator="notEqual">
      <formula>$B29</formula>
    </cfRule>
  </conditionalFormatting>
  <conditionalFormatting sqref="R42">
    <cfRule type="cellIs" dxfId="120" priority="226" stopIfTrue="1" operator="notEqual">
      <formula>$B42</formula>
    </cfRule>
    <cfRule type="cellIs" priority="227" stopIfTrue="1" operator="notEqual">
      <formula>$B42</formula>
    </cfRule>
  </conditionalFormatting>
  <conditionalFormatting sqref="R40:R41">
    <cfRule type="cellIs" dxfId="119" priority="225" stopIfTrue="1" operator="notEqual">
      <formula>$B40</formula>
    </cfRule>
  </conditionalFormatting>
  <conditionalFormatting sqref="R43">
    <cfRule type="cellIs" dxfId="118" priority="224" stopIfTrue="1" operator="notEqual">
      <formula>$B43</formula>
    </cfRule>
  </conditionalFormatting>
  <conditionalFormatting sqref="R54">
    <cfRule type="cellIs" dxfId="117" priority="222" stopIfTrue="1" operator="notEqual">
      <formula>$B54</formula>
    </cfRule>
    <cfRule type="cellIs" priority="223" stopIfTrue="1" operator="notEqual">
      <formula>$B54</formula>
    </cfRule>
  </conditionalFormatting>
  <conditionalFormatting sqref="R62:R63">
    <cfRule type="cellIs" dxfId="116" priority="219" stopIfTrue="1" operator="notEqual">
      <formula>$B62</formula>
    </cfRule>
    <cfRule type="cellIs" priority="220" stopIfTrue="1" operator="notEqual">
      <formula>$B62</formula>
    </cfRule>
  </conditionalFormatting>
  <conditionalFormatting sqref="R70">
    <cfRule type="cellIs" dxfId="115" priority="216" stopIfTrue="1" operator="notEqual">
      <formula>$B70</formula>
    </cfRule>
    <cfRule type="cellIs" priority="217" stopIfTrue="1" operator="notEqual">
      <formula>$B70</formula>
    </cfRule>
  </conditionalFormatting>
  <conditionalFormatting sqref="R65:R69">
    <cfRule type="cellIs" dxfId="114" priority="215" stopIfTrue="1" operator="notEqual">
      <formula>$B65</formula>
    </cfRule>
  </conditionalFormatting>
  <conditionalFormatting sqref="R77">
    <cfRule type="cellIs" dxfId="113" priority="213" stopIfTrue="1" operator="notEqual">
      <formula>$B77</formula>
    </cfRule>
    <cfRule type="cellIs" priority="214" stopIfTrue="1" operator="notEqual">
      <formula>$B77</formula>
    </cfRule>
  </conditionalFormatting>
  <conditionalFormatting sqref="R96">
    <cfRule type="cellIs" dxfId="112" priority="211" stopIfTrue="1" operator="notEqual">
      <formula>$B96</formula>
    </cfRule>
    <cfRule type="cellIs" priority="212" stopIfTrue="1" operator="notEqual">
      <formula>$B96</formula>
    </cfRule>
  </conditionalFormatting>
  <conditionalFormatting sqref="R72:R76">
    <cfRule type="cellIs" dxfId="111" priority="210" stopIfTrue="1" operator="notEqual">
      <formula>$B72</formula>
    </cfRule>
  </conditionalFormatting>
  <conditionalFormatting sqref="R79:R80">
    <cfRule type="cellIs" dxfId="110" priority="209" stopIfTrue="1" operator="notEqual">
      <formula>$B79</formula>
    </cfRule>
  </conditionalFormatting>
  <conditionalFormatting sqref="R104:R105">
    <cfRule type="cellIs" dxfId="109" priority="206" stopIfTrue="1" operator="notEqual">
      <formula>$B104</formula>
    </cfRule>
    <cfRule type="cellIs" priority="207" stopIfTrue="1" operator="notEqual">
      <formula>$B104</formula>
    </cfRule>
  </conditionalFormatting>
  <conditionalFormatting sqref="E105:Q105">
    <cfRule type="cellIs" dxfId="108" priority="204" stopIfTrue="1" operator="notEqual">
      <formula>E$108</formula>
    </cfRule>
  </conditionalFormatting>
  <conditionalFormatting sqref="S13">
    <cfRule type="expression" dxfId="107" priority="201" stopIfTrue="1">
      <formula>(S13+T13)&gt;C13</formula>
    </cfRule>
  </conditionalFormatting>
  <conditionalFormatting sqref="S14">
    <cfRule type="expression" dxfId="106" priority="198" stopIfTrue="1">
      <formula>(S14+T14)&gt;C14</formula>
    </cfRule>
  </conditionalFormatting>
  <conditionalFormatting sqref="S17:S25">
    <cfRule type="expression" dxfId="105" priority="197" stopIfTrue="1">
      <formula>(S17+T17)&gt;C17</formula>
    </cfRule>
  </conditionalFormatting>
  <conditionalFormatting sqref="S27">
    <cfRule type="expression" dxfId="104" priority="175" stopIfTrue="1">
      <formula>(S27+T27)&gt;C27</formula>
    </cfRule>
  </conditionalFormatting>
  <conditionalFormatting sqref="S29">
    <cfRule type="expression" dxfId="103" priority="173" stopIfTrue="1">
      <formula>(S29+T29)&gt;C29</formula>
    </cfRule>
  </conditionalFormatting>
  <conditionalFormatting sqref="S30">
    <cfRule type="expression" dxfId="102" priority="171" stopIfTrue="1">
      <formula>(S30+T30)&gt;C30</formula>
    </cfRule>
  </conditionalFormatting>
  <conditionalFormatting sqref="S31">
    <cfRule type="expression" dxfId="101" priority="170" stopIfTrue="1">
      <formula>(S31+T31)&gt;C31</formula>
    </cfRule>
  </conditionalFormatting>
  <conditionalFormatting sqref="S32">
    <cfRule type="expression" dxfId="100" priority="169" stopIfTrue="1">
      <formula>(S32+T32)&gt;C32</formula>
    </cfRule>
  </conditionalFormatting>
  <conditionalFormatting sqref="S33">
    <cfRule type="expression" dxfId="99" priority="168" stopIfTrue="1">
      <formula>(S33+T33)&gt;C33</formula>
    </cfRule>
  </conditionalFormatting>
  <conditionalFormatting sqref="S34">
    <cfRule type="expression" dxfId="98" priority="167" stopIfTrue="1">
      <formula>(S34+T34)&gt;C34</formula>
    </cfRule>
  </conditionalFormatting>
  <conditionalFormatting sqref="S35:S36">
    <cfRule type="expression" dxfId="97" priority="166" stopIfTrue="1">
      <formula>(S35+T35)&gt;C35</formula>
    </cfRule>
  </conditionalFormatting>
  <conditionalFormatting sqref="S37">
    <cfRule type="expression" dxfId="96" priority="165" stopIfTrue="1">
      <formula>(S37+T37)&gt;C37</formula>
    </cfRule>
  </conditionalFormatting>
  <conditionalFormatting sqref="S40">
    <cfRule type="expression" dxfId="95" priority="157" stopIfTrue="1">
      <formula>(S40+T40)&gt;C40</formula>
    </cfRule>
  </conditionalFormatting>
  <conditionalFormatting sqref="S41">
    <cfRule type="expression" dxfId="94" priority="156" stopIfTrue="1">
      <formula>(S41+T41)&gt;C41</formula>
    </cfRule>
  </conditionalFormatting>
  <conditionalFormatting sqref="S45">
    <cfRule type="expression" dxfId="93" priority="151" stopIfTrue="1">
      <formula>(S45+T45)&gt;C45</formula>
    </cfRule>
  </conditionalFormatting>
  <conditionalFormatting sqref="S46">
    <cfRule type="expression" dxfId="92" priority="146" stopIfTrue="1">
      <formula>(S46+T46)&gt;C46</formula>
    </cfRule>
  </conditionalFormatting>
  <conditionalFormatting sqref="S47">
    <cfRule type="expression" dxfId="91" priority="145" stopIfTrue="1">
      <formula>(S47+T47)&gt;C47</formula>
    </cfRule>
  </conditionalFormatting>
  <conditionalFormatting sqref="S48">
    <cfRule type="expression" dxfId="90" priority="144" stopIfTrue="1">
      <formula>(S48+T48)&gt;C48</formula>
    </cfRule>
  </conditionalFormatting>
  <conditionalFormatting sqref="S49">
    <cfRule type="expression" dxfId="89" priority="143" stopIfTrue="1">
      <formula>(S49+T49)&gt;C49</formula>
    </cfRule>
  </conditionalFormatting>
  <conditionalFormatting sqref="S50">
    <cfRule type="expression" dxfId="88" priority="142" stopIfTrue="1">
      <formula>(S50+T50)&gt;C50</formula>
    </cfRule>
  </conditionalFormatting>
  <conditionalFormatting sqref="S51">
    <cfRule type="expression" dxfId="87" priority="141" stopIfTrue="1">
      <formula>(S51+T51)&gt;C51</formula>
    </cfRule>
  </conditionalFormatting>
  <conditionalFormatting sqref="S52">
    <cfRule type="expression" dxfId="86" priority="140" stopIfTrue="1">
      <formula>(S52+T52)&gt;C52</formula>
    </cfRule>
  </conditionalFormatting>
  <conditionalFormatting sqref="S53">
    <cfRule type="expression" dxfId="85" priority="138" stopIfTrue="1">
      <formula>(S53+T53)&gt;C53</formula>
    </cfRule>
  </conditionalFormatting>
  <conditionalFormatting sqref="S65:S68">
    <cfRule type="expression" dxfId="84" priority="128" stopIfTrue="1">
      <formula>(S65+T65)&gt;C65</formula>
    </cfRule>
  </conditionalFormatting>
  <conditionalFormatting sqref="S69">
    <cfRule type="expression" dxfId="83" priority="127" stopIfTrue="1">
      <formula>(S69+T69)&gt;C69</formula>
    </cfRule>
  </conditionalFormatting>
  <conditionalFormatting sqref="S79:S80">
    <cfRule type="expression" dxfId="82" priority="124" stopIfTrue="1">
      <formula>(S79+T79)&gt;C79</formula>
    </cfRule>
  </conditionalFormatting>
  <conditionalFormatting sqref="S84:S86">
    <cfRule type="expression" dxfId="81" priority="120" stopIfTrue="1">
      <formula>(S84+T84)&gt;C84</formula>
    </cfRule>
  </conditionalFormatting>
  <conditionalFormatting sqref="S87">
    <cfRule type="expression" dxfId="80" priority="117" stopIfTrue="1">
      <formula>(S87+T87)&gt;C87</formula>
    </cfRule>
  </conditionalFormatting>
  <conditionalFormatting sqref="S95">
    <cfRule type="expression" dxfId="79" priority="106" stopIfTrue="1">
      <formula>(S95+T95)&gt;C95</formula>
    </cfRule>
  </conditionalFormatting>
  <conditionalFormatting sqref="S99">
    <cfRule type="expression" dxfId="78" priority="94" stopIfTrue="1">
      <formula>(S99+T99)&gt;C99</formula>
    </cfRule>
  </conditionalFormatting>
  <conditionalFormatting sqref="S100">
    <cfRule type="expression" dxfId="77" priority="93" stopIfTrue="1">
      <formula>(S100+T100)&gt;C100</formula>
    </cfRule>
  </conditionalFormatting>
  <conditionalFormatting sqref="S101">
    <cfRule type="expression" dxfId="76" priority="91" stopIfTrue="1">
      <formula>(S101+T101)&gt;C101</formula>
    </cfRule>
  </conditionalFormatting>
  <conditionalFormatting sqref="S102">
    <cfRule type="expression" dxfId="75" priority="90" stopIfTrue="1">
      <formula>(S102+T102)&gt;C102</formula>
    </cfRule>
  </conditionalFormatting>
  <conditionalFormatting sqref="S103">
    <cfRule type="expression" dxfId="74" priority="89" stopIfTrue="1">
      <formula>(S103+T103)&gt;C103</formula>
    </cfRule>
  </conditionalFormatting>
  <conditionalFormatting sqref="C10">
    <cfRule type="expression" dxfId="73" priority="81">
      <formula>"(S10+T10)&gt;C10 "</formula>
    </cfRule>
  </conditionalFormatting>
  <conditionalFormatting sqref="T10">
    <cfRule type="expression" dxfId="72" priority="79" stopIfTrue="1">
      <formula>(S10+T10)&gt;C10</formula>
    </cfRule>
  </conditionalFormatting>
  <conditionalFormatting sqref="T13">
    <cfRule type="expression" dxfId="71" priority="77" stopIfTrue="1">
      <formula>(S13+T13)&gt;C13</formula>
    </cfRule>
  </conditionalFormatting>
  <conditionalFormatting sqref="T14">
    <cfRule type="expression" dxfId="70" priority="76" stopIfTrue="1">
      <formula>(S14+T14)&gt;C14</formula>
    </cfRule>
  </conditionalFormatting>
  <conditionalFormatting sqref="T17">
    <cfRule type="expression" dxfId="69" priority="75" stopIfTrue="1">
      <formula>(S17+T17)&gt;C17</formula>
    </cfRule>
  </conditionalFormatting>
  <conditionalFormatting sqref="T18">
    <cfRule type="expression" dxfId="68" priority="58" stopIfTrue="1">
      <formula>(S18+T18)&gt;C18</formula>
    </cfRule>
  </conditionalFormatting>
  <conditionalFormatting sqref="T19">
    <cfRule type="expression" dxfId="67" priority="57" stopIfTrue="1">
      <formula>(S19+T19)&gt;C19</formula>
    </cfRule>
  </conditionalFormatting>
  <conditionalFormatting sqref="T20">
    <cfRule type="expression" dxfId="66" priority="56" stopIfTrue="1">
      <formula>(S20+T20)&gt;C20</formula>
    </cfRule>
  </conditionalFormatting>
  <conditionalFormatting sqref="T21">
    <cfRule type="expression" dxfId="65" priority="55" stopIfTrue="1">
      <formula>(S21+T21)&gt;C21</formula>
    </cfRule>
  </conditionalFormatting>
  <conditionalFormatting sqref="T22">
    <cfRule type="expression" dxfId="64" priority="54" stopIfTrue="1">
      <formula>(S22+T22)&gt;C22</formula>
    </cfRule>
  </conditionalFormatting>
  <conditionalFormatting sqref="T23:T24">
    <cfRule type="expression" dxfId="63" priority="53" stopIfTrue="1">
      <formula>(S23+T23)&gt;C23</formula>
    </cfRule>
  </conditionalFormatting>
  <conditionalFormatting sqref="T25">
    <cfRule type="expression" dxfId="62" priority="52" stopIfTrue="1">
      <formula>(S25+T25)&gt;C25</formula>
    </cfRule>
  </conditionalFormatting>
  <conditionalFormatting sqref="T27">
    <cfRule type="expression" dxfId="61" priority="50" stopIfTrue="1">
      <formula>(S27+T27)&gt;C27</formula>
    </cfRule>
  </conditionalFormatting>
  <conditionalFormatting sqref="T29">
    <cfRule type="expression" dxfId="60" priority="49" stopIfTrue="1">
      <formula>(S29+T29)&gt;C29</formula>
    </cfRule>
  </conditionalFormatting>
  <conditionalFormatting sqref="T30">
    <cfRule type="expression" dxfId="59" priority="47" stopIfTrue="1">
      <formula>(S30+T30)&gt;C30</formula>
    </cfRule>
  </conditionalFormatting>
  <conditionalFormatting sqref="T31">
    <cfRule type="expression" dxfId="58" priority="46" stopIfTrue="1">
      <formula>(S31+T31)&gt;C31</formula>
    </cfRule>
  </conditionalFormatting>
  <conditionalFormatting sqref="T32">
    <cfRule type="expression" dxfId="57" priority="45" stopIfTrue="1">
      <formula>(S32+T32)&gt;C32</formula>
    </cfRule>
  </conditionalFormatting>
  <conditionalFormatting sqref="T33">
    <cfRule type="expression" dxfId="56" priority="44" stopIfTrue="1">
      <formula>(S33+T33)&gt;C33</formula>
    </cfRule>
  </conditionalFormatting>
  <conditionalFormatting sqref="T34">
    <cfRule type="expression" dxfId="55" priority="43" stopIfTrue="1">
      <formula>(S34+T34)&gt;C34</formula>
    </cfRule>
  </conditionalFormatting>
  <conditionalFormatting sqref="T35:T36">
    <cfRule type="expression" dxfId="54" priority="42" stopIfTrue="1">
      <formula>(S35+T35)&gt;C35</formula>
    </cfRule>
  </conditionalFormatting>
  <conditionalFormatting sqref="T37">
    <cfRule type="expression" dxfId="53" priority="41" stopIfTrue="1">
      <formula>(S37+T37)&gt;C37</formula>
    </cfRule>
  </conditionalFormatting>
  <conditionalFormatting sqref="T40">
    <cfRule type="expression" dxfId="52" priority="40" stopIfTrue="1">
      <formula>(S40+T40)&gt;C40</formula>
    </cfRule>
  </conditionalFormatting>
  <conditionalFormatting sqref="T41">
    <cfRule type="expression" dxfId="51" priority="39" stopIfTrue="1">
      <formula>(S41+T41)&gt;C41</formula>
    </cfRule>
  </conditionalFormatting>
  <conditionalFormatting sqref="T43">
    <cfRule type="expression" dxfId="50" priority="38" stopIfTrue="1">
      <formula>(S43+T43)&gt;C43</formula>
    </cfRule>
  </conditionalFormatting>
  <conditionalFormatting sqref="T45">
    <cfRule type="expression" dxfId="49" priority="37" stopIfTrue="1">
      <formula>(S45+T45)&gt;C45</formula>
    </cfRule>
  </conditionalFormatting>
  <conditionalFormatting sqref="T46">
    <cfRule type="expression" dxfId="48" priority="36" stopIfTrue="1">
      <formula>(S46+T46)&gt;C46</formula>
    </cfRule>
  </conditionalFormatting>
  <conditionalFormatting sqref="T47">
    <cfRule type="expression" dxfId="47" priority="35" stopIfTrue="1">
      <formula>(S47+T47)&gt;C47</formula>
    </cfRule>
  </conditionalFormatting>
  <conditionalFormatting sqref="T48">
    <cfRule type="expression" dxfId="46" priority="34" stopIfTrue="1">
      <formula>(S48+T48)&gt;C48</formula>
    </cfRule>
  </conditionalFormatting>
  <conditionalFormatting sqref="T49">
    <cfRule type="expression" dxfId="45" priority="33" stopIfTrue="1">
      <formula>(S49+T49)&gt;C49</formula>
    </cfRule>
  </conditionalFormatting>
  <conditionalFormatting sqref="T50">
    <cfRule type="expression" dxfId="44" priority="32" stopIfTrue="1">
      <formula>(S50+T50)&gt;C50</formula>
    </cfRule>
  </conditionalFormatting>
  <conditionalFormatting sqref="T51">
    <cfRule type="expression" dxfId="43" priority="31" stopIfTrue="1">
      <formula>(S51+T51)&gt;C51</formula>
    </cfRule>
  </conditionalFormatting>
  <conditionalFormatting sqref="T52">
    <cfRule type="expression" dxfId="42" priority="30" stopIfTrue="1">
      <formula>(S52+T52)&gt;C52</formula>
    </cfRule>
  </conditionalFormatting>
  <conditionalFormatting sqref="T53">
    <cfRule type="expression" dxfId="41" priority="28" stopIfTrue="1">
      <formula>(S53+T53)&gt;C53</formula>
    </cfRule>
  </conditionalFormatting>
  <conditionalFormatting sqref="T65:T68">
    <cfRule type="expression" dxfId="40" priority="27" stopIfTrue="1">
      <formula>(S65+T65)&gt;C65</formula>
    </cfRule>
  </conditionalFormatting>
  <conditionalFormatting sqref="T69">
    <cfRule type="expression" dxfId="39" priority="26" stopIfTrue="1">
      <formula>(S69+T69)&gt;C69</formula>
    </cfRule>
  </conditionalFormatting>
  <conditionalFormatting sqref="T79">
    <cfRule type="expression" dxfId="38" priority="25" stopIfTrue="1">
      <formula>(S79+T79)&gt;C79</formula>
    </cfRule>
  </conditionalFormatting>
  <conditionalFormatting sqref="T80">
    <cfRule type="expression" dxfId="37" priority="24" stopIfTrue="1">
      <formula>(S80+T80)&gt;C80</formula>
    </cfRule>
  </conditionalFormatting>
  <conditionalFormatting sqref="T84">
    <cfRule type="expression" dxfId="36" priority="23" stopIfTrue="1">
      <formula>(S84+T84)&gt;C84</formula>
    </cfRule>
  </conditionalFormatting>
  <conditionalFormatting sqref="T85">
    <cfRule type="expression" dxfId="35" priority="22" stopIfTrue="1">
      <formula>(S85+T85)&gt;C85</formula>
    </cfRule>
  </conditionalFormatting>
  <conditionalFormatting sqref="T86">
    <cfRule type="expression" dxfId="34" priority="21" stopIfTrue="1">
      <formula>(S86+T86)&gt;C86</formula>
    </cfRule>
  </conditionalFormatting>
  <conditionalFormatting sqref="T87">
    <cfRule type="expression" dxfId="33" priority="20" stopIfTrue="1">
      <formula>(S87+T87)&gt;C87</formula>
    </cfRule>
  </conditionalFormatting>
  <conditionalFormatting sqref="T89">
    <cfRule type="expression" dxfId="32" priority="19" stopIfTrue="1">
      <formula>(S89+T89)&gt;C89</formula>
    </cfRule>
  </conditionalFormatting>
  <conditionalFormatting sqref="T90">
    <cfRule type="expression" dxfId="31" priority="18" stopIfTrue="1">
      <formula>(S90+T90)&gt;C90</formula>
    </cfRule>
  </conditionalFormatting>
  <conditionalFormatting sqref="T91">
    <cfRule type="expression" dxfId="30" priority="17" stopIfTrue="1">
      <formula>(S91+T91)&gt;C91</formula>
    </cfRule>
  </conditionalFormatting>
  <conditionalFormatting sqref="T92">
    <cfRule type="expression" dxfId="29" priority="16" stopIfTrue="1">
      <formula>(S92+T92)&gt;C92</formula>
    </cfRule>
  </conditionalFormatting>
  <conditionalFormatting sqref="T93">
    <cfRule type="expression" dxfId="28" priority="15" stopIfTrue="1">
      <formula>(S93+T93)&gt;C93</formula>
    </cfRule>
  </conditionalFormatting>
  <conditionalFormatting sqref="T94">
    <cfRule type="expression" dxfId="27" priority="14" stopIfTrue="1">
      <formula>(S94+T94)&gt;C94</formula>
    </cfRule>
  </conditionalFormatting>
  <conditionalFormatting sqref="T95">
    <cfRule type="expression" dxfId="26" priority="13" stopIfTrue="1">
      <formula>(S95+T95)&gt;C95</formula>
    </cfRule>
  </conditionalFormatting>
  <conditionalFormatting sqref="T99">
    <cfRule type="expression" dxfId="25" priority="10" stopIfTrue="1">
      <formula>(S99+T99)&gt;C99</formula>
    </cfRule>
  </conditionalFormatting>
  <conditionalFormatting sqref="T100">
    <cfRule type="expression" dxfId="24" priority="9" stopIfTrue="1">
      <formula>(S100+T100)&gt;C100</formula>
    </cfRule>
  </conditionalFormatting>
  <conditionalFormatting sqref="T101">
    <cfRule type="expression" dxfId="23" priority="7" stopIfTrue="1">
      <formula>(S101+T101)&gt;C101</formula>
    </cfRule>
  </conditionalFormatting>
  <conditionalFormatting sqref="T102">
    <cfRule type="expression" dxfId="22" priority="6" stopIfTrue="1">
      <formula>(S102+T102)&gt;C102</formula>
    </cfRule>
  </conditionalFormatting>
  <conditionalFormatting sqref="T103">
    <cfRule type="expression" dxfId="21" priority="5" stopIfTrue="1">
      <formula>(S103+T103)&gt;C103</formula>
    </cfRule>
  </conditionalFormatting>
  <conditionalFormatting sqref="S43">
    <cfRule type="expression" dxfId="20" priority="4" stopIfTrue="1">
      <formula>(S43+T43)&gt;C43</formula>
    </cfRule>
  </conditionalFormatting>
  <conditionalFormatting sqref="S89:S94">
    <cfRule type="expression" dxfId="19" priority="3" stopIfTrue="1">
      <formula>(S89+T89)&gt;C89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3" sqref="C3"/>
    </sheetView>
  </sheetViews>
  <sheetFormatPr defaultColWidth="0" defaultRowHeight="12" zeroHeight="1"/>
  <cols>
    <col min="1" max="1" width="32.7109375" style="608" customWidth="1"/>
    <col min="2" max="3" width="12.140625" style="601" customWidth="1"/>
    <col min="4" max="6" width="12.85546875" style="601" customWidth="1"/>
    <col min="7" max="9" width="12.140625" style="601" customWidth="1"/>
    <col min="10" max="10" width="12.140625" style="602" customWidth="1"/>
    <col min="11" max="11" width="8.85546875" style="603" hidden="1" customWidth="1"/>
    <col min="12" max="21" width="8.85546875" style="601" hidden="1" customWidth="1"/>
    <col min="22" max="23" width="0" style="601" hidden="1"/>
    <col min="24" max="256" width="8.85546875" style="601" hidden="1"/>
    <col min="257" max="257" width="32.7109375" style="601" hidden="1" customWidth="1"/>
    <col min="258" max="259" width="12.140625" style="601" hidden="1" customWidth="1"/>
    <col min="260" max="260" width="12.85546875" style="601" hidden="1" customWidth="1"/>
    <col min="261" max="266" width="12.140625" style="601" hidden="1" customWidth="1"/>
    <col min="267" max="277" width="8.85546875" style="601" hidden="1" customWidth="1"/>
    <col min="278" max="512" width="8.85546875" style="601" hidden="1"/>
    <col min="513" max="513" width="32.7109375" style="601" hidden="1" customWidth="1"/>
    <col min="514" max="515" width="12.140625" style="601" hidden="1" customWidth="1"/>
    <col min="516" max="516" width="12.85546875" style="601" hidden="1" customWidth="1"/>
    <col min="517" max="522" width="12.140625" style="601" hidden="1" customWidth="1"/>
    <col min="523" max="533" width="8.85546875" style="601" hidden="1" customWidth="1"/>
    <col min="534" max="768" width="8.85546875" style="601" hidden="1"/>
    <col min="769" max="769" width="32.7109375" style="601" hidden="1" customWidth="1"/>
    <col min="770" max="771" width="12.140625" style="601" hidden="1" customWidth="1"/>
    <col min="772" max="772" width="12.85546875" style="601" hidden="1" customWidth="1"/>
    <col min="773" max="778" width="12.140625" style="601" hidden="1" customWidth="1"/>
    <col min="779" max="789" width="8.85546875" style="601" hidden="1" customWidth="1"/>
    <col min="790" max="1024" width="8.85546875" style="601" hidden="1"/>
    <col min="1025" max="1025" width="32.7109375" style="601" hidden="1" customWidth="1"/>
    <col min="1026" max="1027" width="12.140625" style="601" hidden="1" customWidth="1"/>
    <col min="1028" max="1028" width="12.85546875" style="601" hidden="1" customWidth="1"/>
    <col min="1029" max="1034" width="12.140625" style="601" hidden="1" customWidth="1"/>
    <col min="1035" max="1045" width="8.85546875" style="601" hidden="1" customWidth="1"/>
    <col min="1046" max="1280" width="8.85546875" style="601" hidden="1"/>
    <col min="1281" max="1281" width="32.7109375" style="601" hidden="1" customWidth="1"/>
    <col min="1282" max="1283" width="12.140625" style="601" hidden="1" customWidth="1"/>
    <col min="1284" max="1284" width="12.85546875" style="601" hidden="1" customWidth="1"/>
    <col min="1285" max="1290" width="12.140625" style="601" hidden="1" customWidth="1"/>
    <col min="1291" max="1301" width="8.85546875" style="601" hidden="1" customWidth="1"/>
    <col min="1302" max="1536" width="8.85546875" style="601" hidden="1"/>
    <col min="1537" max="1537" width="32.7109375" style="601" hidden="1" customWidth="1"/>
    <col min="1538" max="1539" width="12.140625" style="601" hidden="1" customWidth="1"/>
    <col min="1540" max="1540" width="12.85546875" style="601" hidden="1" customWidth="1"/>
    <col min="1541" max="1546" width="12.140625" style="601" hidden="1" customWidth="1"/>
    <col min="1547" max="1557" width="8.85546875" style="601" hidden="1" customWidth="1"/>
    <col min="1558" max="1792" width="8.85546875" style="601" hidden="1"/>
    <col min="1793" max="1793" width="32.7109375" style="601" hidden="1" customWidth="1"/>
    <col min="1794" max="1795" width="12.140625" style="601" hidden="1" customWidth="1"/>
    <col min="1796" max="1796" width="12.85546875" style="601" hidden="1" customWidth="1"/>
    <col min="1797" max="1802" width="12.140625" style="601" hidden="1" customWidth="1"/>
    <col min="1803" max="1813" width="8.85546875" style="601" hidden="1" customWidth="1"/>
    <col min="1814" max="2048" width="8.85546875" style="601" hidden="1"/>
    <col min="2049" max="2049" width="32.7109375" style="601" hidden="1" customWidth="1"/>
    <col min="2050" max="2051" width="12.140625" style="601" hidden="1" customWidth="1"/>
    <col min="2052" max="2052" width="12.85546875" style="601" hidden="1" customWidth="1"/>
    <col min="2053" max="2058" width="12.140625" style="601" hidden="1" customWidth="1"/>
    <col min="2059" max="2069" width="8.85546875" style="601" hidden="1" customWidth="1"/>
    <col min="2070" max="2304" width="8.85546875" style="601" hidden="1"/>
    <col min="2305" max="2305" width="32.7109375" style="601" hidden="1" customWidth="1"/>
    <col min="2306" max="2307" width="12.140625" style="601" hidden="1" customWidth="1"/>
    <col min="2308" max="2308" width="12.85546875" style="601" hidden="1" customWidth="1"/>
    <col min="2309" max="2314" width="12.140625" style="601" hidden="1" customWidth="1"/>
    <col min="2315" max="2325" width="8.85546875" style="601" hidden="1" customWidth="1"/>
    <col min="2326" max="2560" width="8.85546875" style="601" hidden="1"/>
    <col min="2561" max="2561" width="32.7109375" style="601" hidden="1" customWidth="1"/>
    <col min="2562" max="2563" width="12.140625" style="601" hidden="1" customWidth="1"/>
    <col min="2564" max="2564" width="12.85546875" style="601" hidden="1" customWidth="1"/>
    <col min="2565" max="2570" width="12.140625" style="601" hidden="1" customWidth="1"/>
    <col min="2571" max="2581" width="8.85546875" style="601" hidden="1" customWidth="1"/>
    <col min="2582" max="2816" width="8.85546875" style="601" hidden="1"/>
    <col min="2817" max="2817" width="32.7109375" style="601" hidden="1" customWidth="1"/>
    <col min="2818" max="2819" width="12.140625" style="601" hidden="1" customWidth="1"/>
    <col min="2820" max="2820" width="12.85546875" style="601" hidden="1" customWidth="1"/>
    <col min="2821" max="2826" width="12.140625" style="601" hidden="1" customWidth="1"/>
    <col min="2827" max="2837" width="8.85546875" style="601" hidden="1" customWidth="1"/>
    <col min="2838" max="3072" width="8.85546875" style="601" hidden="1"/>
    <col min="3073" max="3073" width="32.7109375" style="601" hidden="1" customWidth="1"/>
    <col min="3074" max="3075" width="12.140625" style="601" hidden="1" customWidth="1"/>
    <col min="3076" max="3076" width="12.85546875" style="601" hidden="1" customWidth="1"/>
    <col min="3077" max="3082" width="12.140625" style="601" hidden="1" customWidth="1"/>
    <col min="3083" max="3093" width="8.85546875" style="601" hidden="1" customWidth="1"/>
    <col min="3094" max="3328" width="8.85546875" style="601" hidden="1"/>
    <col min="3329" max="3329" width="32.7109375" style="601" hidden="1" customWidth="1"/>
    <col min="3330" max="3331" width="12.140625" style="601" hidden="1" customWidth="1"/>
    <col min="3332" max="3332" width="12.85546875" style="601" hidden="1" customWidth="1"/>
    <col min="3333" max="3338" width="12.140625" style="601" hidden="1" customWidth="1"/>
    <col min="3339" max="3349" width="8.85546875" style="601" hidden="1" customWidth="1"/>
    <col min="3350" max="3584" width="8.85546875" style="601" hidden="1"/>
    <col min="3585" max="3585" width="32.7109375" style="601" hidden="1" customWidth="1"/>
    <col min="3586" max="3587" width="12.140625" style="601" hidden="1" customWidth="1"/>
    <col min="3588" max="3588" width="12.85546875" style="601" hidden="1" customWidth="1"/>
    <col min="3589" max="3594" width="12.140625" style="601" hidden="1" customWidth="1"/>
    <col min="3595" max="3605" width="8.85546875" style="601" hidden="1" customWidth="1"/>
    <col min="3606" max="3840" width="8.85546875" style="601" hidden="1"/>
    <col min="3841" max="3841" width="32.7109375" style="601" hidden="1" customWidth="1"/>
    <col min="3842" max="3843" width="12.140625" style="601" hidden="1" customWidth="1"/>
    <col min="3844" max="3844" width="12.85546875" style="601" hidden="1" customWidth="1"/>
    <col min="3845" max="3850" width="12.140625" style="601" hidden="1" customWidth="1"/>
    <col min="3851" max="3861" width="8.85546875" style="601" hidden="1" customWidth="1"/>
    <col min="3862" max="4096" width="8.85546875" style="601" hidden="1"/>
    <col min="4097" max="4097" width="32.7109375" style="601" hidden="1" customWidth="1"/>
    <col min="4098" max="4099" width="12.140625" style="601" hidden="1" customWidth="1"/>
    <col min="4100" max="4100" width="12.85546875" style="601" hidden="1" customWidth="1"/>
    <col min="4101" max="4106" width="12.140625" style="601" hidden="1" customWidth="1"/>
    <col min="4107" max="4117" width="8.85546875" style="601" hidden="1" customWidth="1"/>
    <col min="4118" max="4352" width="8.85546875" style="601" hidden="1"/>
    <col min="4353" max="4353" width="32.7109375" style="601" hidden="1" customWidth="1"/>
    <col min="4354" max="4355" width="12.140625" style="601" hidden="1" customWidth="1"/>
    <col min="4356" max="4356" width="12.85546875" style="601" hidden="1" customWidth="1"/>
    <col min="4357" max="4362" width="12.140625" style="601" hidden="1" customWidth="1"/>
    <col min="4363" max="4373" width="8.85546875" style="601" hidden="1" customWidth="1"/>
    <col min="4374" max="4608" width="8.85546875" style="601" hidden="1"/>
    <col min="4609" max="4609" width="32.7109375" style="601" hidden="1" customWidth="1"/>
    <col min="4610" max="4611" width="12.140625" style="601" hidden="1" customWidth="1"/>
    <col min="4612" max="4612" width="12.85546875" style="601" hidden="1" customWidth="1"/>
    <col min="4613" max="4618" width="12.140625" style="601" hidden="1" customWidth="1"/>
    <col min="4619" max="4629" width="8.85546875" style="601" hidden="1" customWidth="1"/>
    <col min="4630" max="4864" width="8.85546875" style="601" hidden="1"/>
    <col min="4865" max="4865" width="32.7109375" style="601" hidden="1" customWidth="1"/>
    <col min="4866" max="4867" width="12.140625" style="601" hidden="1" customWidth="1"/>
    <col min="4868" max="4868" width="12.85546875" style="601" hidden="1" customWidth="1"/>
    <col min="4869" max="4874" width="12.140625" style="601" hidden="1" customWidth="1"/>
    <col min="4875" max="4885" width="8.85546875" style="601" hidden="1" customWidth="1"/>
    <col min="4886" max="5120" width="8.85546875" style="601" hidden="1"/>
    <col min="5121" max="5121" width="32.7109375" style="601" hidden="1" customWidth="1"/>
    <col min="5122" max="5123" width="12.140625" style="601" hidden="1" customWidth="1"/>
    <col min="5124" max="5124" width="12.85546875" style="601" hidden="1" customWidth="1"/>
    <col min="5125" max="5130" width="12.140625" style="601" hidden="1" customWidth="1"/>
    <col min="5131" max="5141" width="8.85546875" style="601" hidden="1" customWidth="1"/>
    <col min="5142" max="5376" width="8.85546875" style="601" hidden="1"/>
    <col min="5377" max="5377" width="32.7109375" style="601" hidden="1" customWidth="1"/>
    <col min="5378" max="5379" width="12.140625" style="601" hidden="1" customWidth="1"/>
    <col min="5380" max="5380" width="12.85546875" style="601" hidden="1" customWidth="1"/>
    <col min="5381" max="5386" width="12.140625" style="601" hidden="1" customWidth="1"/>
    <col min="5387" max="5397" width="8.85546875" style="601" hidden="1" customWidth="1"/>
    <col min="5398" max="5632" width="8.85546875" style="601" hidden="1"/>
    <col min="5633" max="5633" width="32.7109375" style="601" hidden="1" customWidth="1"/>
    <col min="5634" max="5635" width="12.140625" style="601" hidden="1" customWidth="1"/>
    <col min="5636" max="5636" width="12.85546875" style="601" hidden="1" customWidth="1"/>
    <col min="5637" max="5642" width="12.140625" style="601" hidden="1" customWidth="1"/>
    <col min="5643" max="5653" width="8.85546875" style="601" hidden="1" customWidth="1"/>
    <col min="5654" max="5888" width="8.85546875" style="601" hidden="1"/>
    <col min="5889" max="5889" width="32.7109375" style="601" hidden="1" customWidth="1"/>
    <col min="5890" max="5891" width="12.140625" style="601" hidden="1" customWidth="1"/>
    <col min="5892" max="5892" width="12.85546875" style="601" hidden="1" customWidth="1"/>
    <col min="5893" max="5898" width="12.140625" style="601" hidden="1" customWidth="1"/>
    <col min="5899" max="5909" width="8.85546875" style="601" hidden="1" customWidth="1"/>
    <col min="5910" max="6144" width="8.85546875" style="601" hidden="1"/>
    <col min="6145" max="6145" width="32.7109375" style="601" hidden="1" customWidth="1"/>
    <col min="6146" max="6147" width="12.140625" style="601" hidden="1" customWidth="1"/>
    <col min="6148" max="6148" width="12.85546875" style="601" hidden="1" customWidth="1"/>
    <col min="6149" max="6154" width="12.140625" style="601" hidden="1" customWidth="1"/>
    <col min="6155" max="6165" width="8.85546875" style="601" hidden="1" customWidth="1"/>
    <col min="6166" max="6400" width="8.85546875" style="601" hidden="1"/>
    <col min="6401" max="6401" width="32.7109375" style="601" hidden="1" customWidth="1"/>
    <col min="6402" max="6403" width="12.140625" style="601" hidden="1" customWidth="1"/>
    <col min="6404" max="6404" width="12.85546875" style="601" hidden="1" customWidth="1"/>
    <col min="6405" max="6410" width="12.140625" style="601" hidden="1" customWidth="1"/>
    <col min="6411" max="6421" width="8.85546875" style="601" hidden="1" customWidth="1"/>
    <col min="6422" max="6656" width="8.85546875" style="601" hidden="1"/>
    <col min="6657" max="6657" width="32.7109375" style="601" hidden="1" customWidth="1"/>
    <col min="6658" max="6659" width="12.140625" style="601" hidden="1" customWidth="1"/>
    <col min="6660" max="6660" width="12.85546875" style="601" hidden="1" customWidth="1"/>
    <col min="6661" max="6666" width="12.140625" style="601" hidden="1" customWidth="1"/>
    <col min="6667" max="6677" width="8.85546875" style="601" hidden="1" customWidth="1"/>
    <col min="6678" max="6912" width="8.85546875" style="601" hidden="1"/>
    <col min="6913" max="6913" width="32.7109375" style="601" hidden="1" customWidth="1"/>
    <col min="6914" max="6915" width="12.140625" style="601" hidden="1" customWidth="1"/>
    <col min="6916" max="6916" width="12.85546875" style="601" hidden="1" customWidth="1"/>
    <col min="6917" max="6922" width="12.140625" style="601" hidden="1" customWidth="1"/>
    <col min="6923" max="6933" width="8.85546875" style="601" hidden="1" customWidth="1"/>
    <col min="6934" max="7168" width="8.85546875" style="601" hidden="1"/>
    <col min="7169" max="7169" width="32.7109375" style="601" hidden="1" customWidth="1"/>
    <col min="7170" max="7171" width="12.140625" style="601" hidden="1" customWidth="1"/>
    <col min="7172" max="7172" width="12.85546875" style="601" hidden="1" customWidth="1"/>
    <col min="7173" max="7178" width="12.140625" style="601" hidden="1" customWidth="1"/>
    <col min="7179" max="7189" width="8.85546875" style="601" hidden="1" customWidth="1"/>
    <col min="7190" max="7424" width="8.85546875" style="601" hidden="1"/>
    <col min="7425" max="7425" width="32.7109375" style="601" hidden="1" customWidth="1"/>
    <col min="7426" max="7427" width="12.140625" style="601" hidden="1" customWidth="1"/>
    <col min="7428" max="7428" width="12.85546875" style="601" hidden="1" customWidth="1"/>
    <col min="7429" max="7434" width="12.140625" style="601" hidden="1" customWidth="1"/>
    <col min="7435" max="7445" width="8.85546875" style="601" hidden="1" customWidth="1"/>
    <col min="7446" max="7680" width="8.85546875" style="601" hidden="1"/>
    <col min="7681" max="7681" width="32.7109375" style="601" hidden="1" customWidth="1"/>
    <col min="7682" max="7683" width="12.140625" style="601" hidden="1" customWidth="1"/>
    <col min="7684" max="7684" width="12.85546875" style="601" hidden="1" customWidth="1"/>
    <col min="7685" max="7690" width="12.140625" style="601" hidden="1" customWidth="1"/>
    <col min="7691" max="7701" width="8.85546875" style="601" hidden="1" customWidth="1"/>
    <col min="7702" max="7936" width="8.85546875" style="601" hidden="1"/>
    <col min="7937" max="7937" width="32.7109375" style="601" hidden="1" customWidth="1"/>
    <col min="7938" max="7939" width="12.140625" style="601" hidden="1" customWidth="1"/>
    <col min="7940" max="7940" width="12.85546875" style="601" hidden="1" customWidth="1"/>
    <col min="7941" max="7946" width="12.140625" style="601" hidden="1" customWidth="1"/>
    <col min="7947" max="7957" width="8.85546875" style="601" hidden="1" customWidth="1"/>
    <col min="7958" max="8192" width="8.85546875" style="601" hidden="1"/>
    <col min="8193" max="8193" width="32.7109375" style="601" hidden="1" customWidth="1"/>
    <col min="8194" max="8195" width="12.140625" style="601" hidden="1" customWidth="1"/>
    <col min="8196" max="8196" width="12.85546875" style="601" hidden="1" customWidth="1"/>
    <col min="8197" max="8202" width="12.140625" style="601" hidden="1" customWidth="1"/>
    <col min="8203" max="8213" width="8.85546875" style="601" hidden="1" customWidth="1"/>
    <col min="8214" max="8448" width="8.85546875" style="601" hidden="1"/>
    <col min="8449" max="8449" width="32.7109375" style="601" hidden="1" customWidth="1"/>
    <col min="8450" max="8451" width="12.140625" style="601" hidden="1" customWidth="1"/>
    <col min="8452" max="8452" width="12.85546875" style="601" hidden="1" customWidth="1"/>
    <col min="8453" max="8458" width="12.140625" style="601" hidden="1" customWidth="1"/>
    <col min="8459" max="8469" width="8.85546875" style="601" hidden="1" customWidth="1"/>
    <col min="8470" max="8704" width="8.85546875" style="601" hidden="1"/>
    <col min="8705" max="8705" width="32.7109375" style="601" hidden="1" customWidth="1"/>
    <col min="8706" max="8707" width="12.140625" style="601" hidden="1" customWidth="1"/>
    <col min="8708" max="8708" width="12.85546875" style="601" hidden="1" customWidth="1"/>
    <col min="8709" max="8714" width="12.140625" style="601" hidden="1" customWidth="1"/>
    <col min="8715" max="8725" width="8.85546875" style="601" hidden="1" customWidth="1"/>
    <col min="8726" max="8960" width="8.85546875" style="601" hidden="1"/>
    <col min="8961" max="8961" width="32.7109375" style="601" hidden="1" customWidth="1"/>
    <col min="8962" max="8963" width="12.140625" style="601" hidden="1" customWidth="1"/>
    <col min="8964" max="8964" width="12.85546875" style="601" hidden="1" customWidth="1"/>
    <col min="8965" max="8970" width="12.140625" style="601" hidden="1" customWidth="1"/>
    <col min="8971" max="8981" width="8.85546875" style="601" hidden="1" customWidth="1"/>
    <col min="8982" max="9216" width="8.85546875" style="601" hidden="1"/>
    <col min="9217" max="9217" width="32.7109375" style="601" hidden="1" customWidth="1"/>
    <col min="9218" max="9219" width="12.140625" style="601" hidden="1" customWidth="1"/>
    <col min="9220" max="9220" width="12.85546875" style="601" hidden="1" customWidth="1"/>
    <col min="9221" max="9226" width="12.140625" style="601" hidden="1" customWidth="1"/>
    <col min="9227" max="9237" width="8.85546875" style="601" hidden="1" customWidth="1"/>
    <col min="9238" max="9472" width="8.85546875" style="601" hidden="1"/>
    <col min="9473" max="9473" width="32.7109375" style="601" hidden="1" customWidth="1"/>
    <col min="9474" max="9475" width="12.140625" style="601" hidden="1" customWidth="1"/>
    <col min="9476" max="9476" width="12.85546875" style="601" hidden="1" customWidth="1"/>
    <col min="9477" max="9482" width="12.140625" style="601" hidden="1" customWidth="1"/>
    <col min="9483" max="9493" width="8.85546875" style="601" hidden="1" customWidth="1"/>
    <col min="9494" max="9728" width="8.85546875" style="601" hidden="1"/>
    <col min="9729" max="9729" width="32.7109375" style="601" hidden="1" customWidth="1"/>
    <col min="9730" max="9731" width="12.140625" style="601" hidden="1" customWidth="1"/>
    <col min="9732" max="9732" width="12.85546875" style="601" hidden="1" customWidth="1"/>
    <col min="9733" max="9738" width="12.140625" style="601" hidden="1" customWidth="1"/>
    <col min="9739" max="9749" width="8.85546875" style="601" hidden="1" customWidth="1"/>
    <col min="9750" max="9984" width="8.85546875" style="601" hidden="1"/>
    <col min="9985" max="9985" width="32.7109375" style="601" hidden="1" customWidth="1"/>
    <col min="9986" max="9987" width="12.140625" style="601" hidden="1" customWidth="1"/>
    <col min="9988" max="9988" width="12.85546875" style="601" hidden="1" customWidth="1"/>
    <col min="9989" max="9994" width="12.140625" style="601" hidden="1" customWidth="1"/>
    <col min="9995" max="10005" width="8.85546875" style="601" hidden="1" customWidth="1"/>
    <col min="10006" max="10240" width="8.85546875" style="601" hidden="1"/>
    <col min="10241" max="10241" width="32.7109375" style="601" hidden="1" customWidth="1"/>
    <col min="10242" max="10243" width="12.140625" style="601" hidden="1" customWidth="1"/>
    <col min="10244" max="10244" width="12.85546875" style="601" hidden="1" customWidth="1"/>
    <col min="10245" max="10250" width="12.140625" style="601" hidden="1" customWidth="1"/>
    <col min="10251" max="10261" width="8.85546875" style="601" hidden="1" customWidth="1"/>
    <col min="10262" max="10496" width="8.85546875" style="601" hidden="1"/>
    <col min="10497" max="10497" width="32.7109375" style="601" hidden="1" customWidth="1"/>
    <col min="10498" max="10499" width="12.140625" style="601" hidden="1" customWidth="1"/>
    <col min="10500" max="10500" width="12.85546875" style="601" hidden="1" customWidth="1"/>
    <col min="10501" max="10506" width="12.140625" style="601" hidden="1" customWidth="1"/>
    <col min="10507" max="10517" width="8.85546875" style="601" hidden="1" customWidth="1"/>
    <col min="10518" max="10752" width="8.85546875" style="601" hidden="1"/>
    <col min="10753" max="10753" width="32.7109375" style="601" hidden="1" customWidth="1"/>
    <col min="10754" max="10755" width="12.140625" style="601" hidden="1" customWidth="1"/>
    <col min="10756" max="10756" width="12.85546875" style="601" hidden="1" customWidth="1"/>
    <col min="10757" max="10762" width="12.140625" style="601" hidden="1" customWidth="1"/>
    <col min="10763" max="10773" width="8.85546875" style="601" hidden="1" customWidth="1"/>
    <col min="10774" max="11008" width="8.85546875" style="601" hidden="1"/>
    <col min="11009" max="11009" width="32.7109375" style="601" hidden="1" customWidth="1"/>
    <col min="11010" max="11011" width="12.140625" style="601" hidden="1" customWidth="1"/>
    <col min="11012" max="11012" width="12.85546875" style="601" hidden="1" customWidth="1"/>
    <col min="11013" max="11018" width="12.140625" style="601" hidden="1" customWidth="1"/>
    <col min="11019" max="11029" width="8.85546875" style="601" hidden="1" customWidth="1"/>
    <col min="11030" max="11264" width="8.85546875" style="601" hidden="1"/>
    <col min="11265" max="11265" width="32.7109375" style="601" hidden="1" customWidth="1"/>
    <col min="11266" max="11267" width="12.140625" style="601" hidden="1" customWidth="1"/>
    <col min="11268" max="11268" width="12.85546875" style="601" hidden="1" customWidth="1"/>
    <col min="11269" max="11274" width="12.140625" style="601" hidden="1" customWidth="1"/>
    <col min="11275" max="11285" width="8.85546875" style="601" hidden="1" customWidth="1"/>
    <col min="11286" max="11520" width="8.85546875" style="601" hidden="1"/>
    <col min="11521" max="11521" width="32.7109375" style="601" hidden="1" customWidth="1"/>
    <col min="11522" max="11523" width="12.140625" style="601" hidden="1" customWidth="1"/>
    <col min="11524" max="11524" width="12.85546875" style="601" hidden="1" customWidth="1"/>
    <col min="11525" max="11530" width="12.140625" style="601" hidden="1" customWidth="1"/>
    <col min="11531" max="11541" width="8.85546875" style="601" hidden="1" customWidth="1"/>
    <col min="11542" max="11776" width="8.85546875" style="601" hidden="1"/>
    <col min="11777" max="11777" width="32.7109375" style="601" hidden="1" customWidth="1"/>
    <col min="11778" max="11779" width="12.140625" style="601" hidden="1" customWidth="1"/>
    <col min="11780" max="11780" width="12.85546875" style="601" hidden="1" customWidth="1"/>
    <col min="11781" max="11786" width="12.140625" style="601" hidden="1" customWidth="1"/>
    <col min="11787" max="11797" width="8.85546875" style="601" hidden="1" customWidth="1"/>
    <col min="11798" max="12032" width="8.85546875" style="601" hidden="1"/>
    <col min="12033" max="12033" width="32.7109375" style="601" hidden="1" customWidth="1"/>
    <col min="12034" max="12035" width="12.140625" style="601" hidden="1" customWidth="1"/>
    <col min="12036" max="12036" width="12.85546875" style="601" hidden="1" customWidth="1"/>
    <col min="12037" max="12042" width="12.140625" style="601" hidden="1" customWidth="1"/>
    <col min="12043" max="12053" width="8.85546875" style="601" hidden="1" customWidth="1"/>
    <col min="12054" max="12288" width="8.85546875" style="601" hidden="1"/>
    <col min="12289" max="12289" width="32.7109375" style="601" hidden="1" customWidth="1"/>
    <col min="12290" max="12291" width="12.140625" style="601" hidden="1" customWidth="1"/>
    <col min="12292" max="12292" width="12.85546875" style="601" hidden="1" customWidth="1"/>
    <col min="12293" max="12298" width="12.140625" style="601" hidden="1" customWidth="1"/>
    <col min="12299" max="12309" width="8.85546875" style="601" hidden="1" customWidth="1"/>
    <col min="12310" max="12544" width="8.85546875" style="601" hidden="1"/>
    <col min="12545" max="12545" width="32.7109375" style="601" hidden="1" customWidth="1"/>
    <col min="12546" max="12547" width="12.140625" style="601" hidden="1" customWidth="1"/>
    <col min="12548" max="12548" width="12.85546875" style="601" hidden="1" customWidth="1"/>
    <col min="12549" max="12554" width="12.140625" style="601" hidden="1" customWidth="1"/>
    <col min="12555" max="12565" width="8.85546875" style="601" hidden="1" customWidth="1"/>
    <col min="12566" max="12800" width="8.85546875" style="601" hidden="1"/>
    <col min="12801" max="12801" width="32.7109375" style="601" hidden="1" customWidth="1"/>
    <col min="12802" max="12803" width="12.140625" style="601" hidden="1" customWidth="1"/>
    <col min="12804" max="12804" width="12.85546875" style="601" hidden="1" customWidth="1"/>
    <col min="12805" max="12810" width="12.140625" style="601" hidden="1" customWidth="1"/>
    <col min="12811" max="12821" width="8.85546875" style="601" hidden="1" customWidth="1"/>
    <col min="12822" max="13056" width="8.85546875" style="601" hidden="1"/>
    <col min="13057" max="13057" width="32.7109375" style="601" hidden="1" customWidth="1"/>
    <col min="13058" max="13059" width="12.140625" style="601" hidden="1" customWidth="1"/>
    <col min="13060" max="13060" width="12.85546875" style="601" hidden="1" customWidth="1"/>
    <col min="13061" max="13066" width="12.140625" style="601" hidden="1" customWidth="1"/>
    <col min="13067" max="13077" width="8.85546875" style="601" hidden="1" customWidth="1"/>
    <col min="13078" max="13312" width="8.85546875" style="601" hidden="1"/>
    <col min="13313" max="13313" width="32.7109375" style="601" hidden="1" customWidth="1"/>
    <col min="13314" max="13315" width="12.140625" style="601" hidden="1" customWidth="1"/>
    <col min="13316" max="13316" width="12.85546875" style="601" hidden="1" customWidth="1"/>
    <col min="13317" max="13322" width="12.140625" style="601" hidden="1" customWidth="1"/>
    <col min="13323" max="13333" width="8.85546875" style="601" hidden="1" customWidth="1"/>
    <col min="13334" max="13568" width="8.85546875" style="601" hidden="1"/>
    <col min="13569" max="13569" width="32.7109375" style="601" hidden="1" customWidth="1"/>
    <col min="13570" max="13571" width="12.140625" style="601" hidden="1" customWidth="1"/>
    <col min="13572" max="13572" width="12.85546875" style="601" hidden="1" customWidth="1"/>
    <col min="13573" max="13578" width="12.140625" style="601" hidden="1" customWidth="1"/>
    <col min="13579" max="13589" width="8.85546875" style="601" hidden="1" customWidth="1"/>
    <col min="13590" max="13824" width="8.85546875" style="601" hidden="1"/>
    <col min="13825" max="13825" width="32.7109375" style="601" hidden="1" customWidth="1"/>
    <col min="13826" max="13827" width="12.140625" style="601" hidden="1" customWidth="1"/>
    <col min="13828" max="13828" width="12.85546875" style="601" hidden="1" customWidth="1"/>
    <col min="13829" max="13834" width="12.140625" style="601" hidden="1" customWidth="1"/>
    <col min="13835" max="13845" width="8.85546875" style="601" hidden="1" customWidth="1"/>
    <col min="13846" max="14080" width="8.85546875" style="601" hidden="1"/>
    <col min="14081" max="14081" width="32.7109375" style="601" hidden="1" customWidth="1"/>
    <col min="14082" max="14083" width="12.140625" style="601" hidden="1" customWidth="1"/>
    <col min="14084" max="14084" width="12.85546875" style="601" hidden="1" customWidth="1"/>
    <col min="14085" max="14090" width="12.140625" style="601" hidden="1" customWidth="1"/>
    <col min="14091" max="14101" width="8.85546875" style="601" hidden="1" customWidth="1"/>
    <col min="14102" max="14336" width="8.85546875" style="601" hidden="1"/>
    <col min="14337" max="14337" width="32.7109375" style="601" hidden="1" customWidth="1"/>
    <col min="14338" max="14339" width="12.140625" style="601" hidden="1" customWidth="1"/>
    <col min="14340" max="14340" width="12.85546875" style="601" hidden="1" customWidth="1"/>
    <col min="14341" max="14346" width="12.140625" style="601" hidden="1" customWidth="1"/>
    <col min="14347" max="14357" width="8.85546875" style="601" hidden="1" customWidth="1"/>
    <col min="14358" max="14592" width="8.85546875" style="601" hidden="1"/>
    <col min="14593" max="14593" width="32.7109375" style="601" hidden="1" customWidth="1"/>
    <col min="14594" max="14595" width="12.140625" style="601" hidden="1" customWidth="1"/>
    <col min="14596" max="14596" width="12.85546875" style="601" hidden="1" customWidth="1"/>
    <col min="14597" max="14602" width="12.140625" style="601" hidden="1" customWidth="1"/>
    <col min="14603" max="14613" width="8.85546875" style="601" hidden="1" customWidth="1"/>
    <col min="14614" max="14848" width="8.85546875" style="601" hidden="1"/>
    <col min="14849" max="14849" width="32.7109375" style="601" hidden="1" customWidth="1"/>
    <col min="14850" max="14851" width="12.140625" style="601" hidden="1" customWidth="1"/>
    <col min="14852" max="14852" width="12.85546875" style="601" hidden="1" customWidth="1"/>
    <col min="14853" max="14858" width="12.140625" style="601" hidden="1" customWidth="1"/>
    <col min="14859" max="14869" width="8.85546875" style="601" hidden="1" customWidth="1"/>
    <col min="14870" max="15104" width="8.85546875" style="601" hidden="1"/>
    <col min="15105" max="15105" width="32.7109375" style="601" hidden="1" customWidth="1"/>
    <col min="15106" max="15107" width="12.140625" style="601" hidden="1" customWidth="1"/>
    <col min="15108" max="15108" width="12.85546875" style="601" hidden="1" customWidth="1"/>
    <col min="15109" max="15114" width="12.140625" style="601" hidden="1" customWidth="1"/>
    <col min="15115" max="15125" width="8.85546875" style="601" hidden="1" customWidth="1"/>
    <col min="15126" max="15360" width="8.85546875" style="601" hidden="1"/>
    <col min="15361" max="15361" width="32.7109375" style="601" hidden="1" customWidth="1"/>
    <col min="15362" max="15363" width="12.140625" style="601" hidden="1" customWidth="1"/>
    <col min="15364" max="15364" width="12.85546875" style="601" hidden="1" customWidth="1"/>
    <col min="15365" max="15370" width="12.140625" style="601" hidden="1" customWidth="1"/>
    <col min="15371" max="15381" width="8.85546875" style="601" hidden="1" customWidth="1"/>
    <col min="15382" max="15616" width="8.85546875" style="601" hidden="1"/>
    <col min="15617" max="15617" width="32.7109375" style="601" hidden="1" customWidth="1"/>
    <col min="15618" max="15619" width="12.140625" style="601" hidden="1" customWidth="1"/>
    <col min="15620" max="15620" width="12.85546875" style="601" hidden="1" customWidth="1"/>
    <col min="15621" max="15626" width="12.140625" style="601" hidden="1" customWidth="1"/>
    <col min="15627" max="15637" width="8.85546875" style="601" hidden="1" customWidth="1"/>
    <col min="15638" max="15872" width="8.85546875" style="601" hidden="1"/>
    <col min="15873" max="15873" width="32.7109375" style="601" hidden="1" customWidth="1"/>
    <col min="15874" max="15875" width="12.140625" style="601" hidden="1" customWidth="1"/>
    <col min="15876" max="15876" width="12.85546875" style="601" hidden="1" customWidth="1"/>
    <col min="15877" max="15882" width="12.140625" style="601" hidden="1" customWidth="1"/>
    <col min="15883" max="15893" width="8.85546875" style="601" hidden="1" customWidth="1"/>
    <col min="15894" max="16128" width="8.85546875" style="601" hidden="1"/>
    <col min="16129" max="16129" width="32.7109375" style="601" hidden="1" customWidth="1"/>
    <col min="16130" max="16131" width="12.140625" style="601" hidden="1" customWidth="1"/>
    <col min="16132" max="16132" width="12.85546875" style="601" hidden="1" customWidth="1"/>
    <col min="16133" max="16138" width="12.140625" style="601" hidden="1" customWidth="1"/>
    <col min="16139" max="16149" width="8.85546875" style="601" hidden="1" customWidth="1"/>
    <col min="16150" max="16384" width="8.85546875" style="601" hidden="1"/>
  </cols>
  <sheetData>
    <row r="1" spans="1:11" s="558" customFormat="1" ht="12.75">
      <c r="A1" s="2550" t="s">
        <v>1437</v>
      </c>
      <c r="B1" s="2551"/>
      <c r="C1" s="2551"/>
      <c r="D1" s="2551"/>
      <c r="E1" s="2551"/>
      <c r="F1" s="2551"/>
      <c r="G1" s="2551"/>
      <c r="H1" s="2551"/>
      <c r="I1" s="2551"/>
      <c r="J1" s="2552"/>
      <c r="K1" s="557"/>
    </row>
    <row r="2" spans="1:11" s="613" customFormat="1" ht="72">
      <c r="A2" s="609"/>
      <c r="B2" s="610" t="s">
        <v>1136</v>
      </c>
      <c r="C2" s="610" t="s">
        <v>1439</v>
      </c>
      <c r="D2" s="611" t="s">
        <v>1440</v>
      </c>
      <c r="E2" s="610" t="s">
        <v>1348</v>
      </c>
      <c r="F2" s="610" t="s">
        <v>1441</v>
      </c>
      <c r="G2" s="610" t="s">
        <v>1442</v>
      </c>
      <c r="H2" s="610" t="s">
        <v>1137</v>
      </c>
      <c r="I2" s="610" t="s">
        <v>1443</v>
      </c>
      <c r="J2" s="610" t="s">
        <v>1444</v>
      </c>
      <c r="K2" s="612"/>
    </row>
    <row r="3" spans="1:11" s="562" customFormat="1">
      <c r="A3" s="559" t="s">
        <v>27</v>
      </c>
      <c r="B3" s="560"/>
      <c r="C3" s="560"/>
      <c r="D3" s="560"/>
      <c r="E3" s="560"/>
      <c r="F3" s="560"/>
      <c r="G3" s="560"/>
      <c r="H3" s="560"/>
      <c r="I3" s="560"/>
      <c r="J3" s="560"/>
      <c r="K3" s="561"/>
    </row>
    <row r="4" spans="1:11" s="562" customFormat="1">
      <c r="A4" s="566" t="s">
        <v>28</v>
      </c>
      <c r="B4" s="563">
        <f>'Sources and Uses Budget'!C4</f>
        <v>0</v>
      </c>
      <c r="C4" s="564"/>
      <c r="D4" s="564"/>
      <c r="E4" s="565"/>
      <c r="F4" s="565"/>
      <c r="G4" s="565"/>
      <c r="H4" s="565"/>
      <c r="I4" s="565"/>
      <c r="J4" s="565"/>
      <c r="K4" s="561"/>
    </row>
    <row r="5" spans="1:11" s="562" customFormat="1">
      <c r="A5" s="566" t="s">
        <v>29</v>
      </c>
      <c r="B5" s="563">
        <f>'Sources and Uses Budget'!C5</f>
        <v>0</v>
      </c>
      <c r="C5" s="564"/>
      <c r="D5" s="564"/>
      <c r="E5" s="565"/>
      <c r="F5" s="565"/>
      <c r="G5" s="565"/>
      <c r="H5" s="565"/>
      <c r="I5" s="565"/>
      <c r="J5" s="565"/>
      <c r="K5" s="561"/>
    </row>
    <row r="6" spans="1:11" s="562" customFormat="1">
      <c r="A6" s="566" t="s">
        <v>30</v>
      </c>
      <c r="B6" s="563">
        <f>'Sources and Uses Budget'!C6</f>
        <v>0</v>
      </c>
      <c r="C6" s="564"/>
      <c r="D6" s="564"/>
      <c r="E6" s="565"/>
      <c r="F6" s="565"/>
      <c r="G6" s="565"/>
      <c r="H6" s="565"/>
      <c r="I6" s="565"/>
      <c r="J6" s="565"/>
      <c r="K6" s="561"/>
    </row>
    <row r="7" spans="1:11" s="562" customFormat="1">
      <c r="A7" s="566" t="s">
        <v>102</v>
      </c>
      <c r="B7" s="563">
        <f>'Sources and Uses Budget'!C7</f>
        <v>0</v>
      </c>
      <c r="C7" s="564"/>
      <c r="D7" s="564"/>
      <c r="E7" s="565"/>
      <c r="F7" s="565"/>
      <c r="G7" s="565"/>
      <c r="H7" s="565"/>
      <c r="I7" s="565"/>
      <c r="J7" s="565"/>
      <c r="K7" s="561"/>
    </row>
    <row r="8" spans="1:11" s="562" customFormat="1">
      <c r="A8" s="567" t="s">
        <v>628</v>
      </c>
      <c r="B8" s="563">
        <f>'Sources and Uses Budget'!C8</f>
        <v>0</v>
      </c>
      <c r="C8" s="563">
        <f>SUM(C4:C7)</f>
        <v>0</v>
      </c>
      <c r="D8" s="563">
        <f>SUM(D4:D7)</f>
        <v>0</v>
      </c>
      <c r="E8" s="565"/>
      <c r="F8" s="565"/>
      <c r="G8" s="565"/>
      <c r="H8" s="565"/>
      <c r="I8" s="565"/>
      <c r="J8" s="565"/>
      <c r="K8" s="561"/>
    </row>
    <row r="9" spans="1:11" s="562" customFormat="1">
      <c r="A9" s="566" t="s">
        <v>629</v>
      </c>
      <c r="B9" s="563">
        <f>'Sources and Uses Budget'!C9</f>
        <v>27650000</v>
      </c>
      <c r="C9" s="564"/>
      <c r="D9" s="564"/>
      <c r="E9" s="565"/>
      <c r="F9" s="565"/>
      <c r="G9" s="565"/>
      <c r="H9" s="563">
        <f>'Sources and Uses Budget'!T9</f>
        <v>27650000</v>
      </c>
      <c r="I9" s="564"/>
      <c r="J9" s="564"/>
      <c r="K9" s="561"/>
    </row>
    <row r="10" spans="1:11" s="562" customFormat="1">
      <c r="A10" s="566" t="s">
        <v>630</v>
      </c>
      <c r="B10" s="563">
        <f>'Sources and Uses Budget'!C10</f>
        <v>0</v>
      </c>
      <c r="C10" s="564"/>
      <c r="D10" s="564"/>
      <c r="E10" s="563">
        <f>'Sources and Uses Budget'!S10</f>
        <v>0</v>
      </c>
      <c r="F10" s="564"/>
      <c r="G10" s="564"/>
      <c r="H10" s="563">
        <f>'Sources and Uses Budget'!T10</f>
        <v>0</v>
      </c>
      <c r="I10" s="564"/>
      <c r="J10" s="564"/>
      <c r="K10" s="561"/>
    </row>
    <row r="11" spans="1:11" s="562" customFormat="1">
      <c r="A11" s="567" t="s">
        <v>631</v>
      </c>
      <c r="B11" s="563">
        <f>'Sources and Uses Budget'!C11</f>
        <v>27650000</v>
      </c>
      <c r="C11" s="563">
        <f>SUM(C9:C10)</f>
        <v>0</v>
      </c>
      <c r="D11" s="563">
        <f>SUM(D9:D10)</f>
        <v>0</v>
      </c>
      <c r="E11" s="565"/>
      <c r="F11" s="565"/>
      <c r="G11" s="565"/>
      <c r="H11" s="563">
        <f>'Sources and Uses Budget'!T11</f>
        <v>27650000</v>
      </c>
      <c r="I11" s="563">
        <f>SUM(I9:I10)</f>
        <v>0</v>
      </c>
      <c r="J11" s="563">
        <f>SUM(J9:J10)</f>
        <v>0</v>
      </c>
      <c r="K11" s="561"/>
    </row>
    <row r="12" spans="1:11" s="562" customFormat="1">
      <c r="A12" s="567" t="s">
        <v>89</v>
      </c>
      <c r="B12" s="563">
        <f>'Sources and Uses Budget'!C12</f>
        <v>27650000</v>
      </c>
      <c r="C12" s="563">
        <f>SUM(C8+C11)</f>
        <v>0</v>
      </c>
      <c r="D12" s="563">
        <f>SUM(D8+D11)</f>
        <v>0</v>
      </c>
      <c r="E12" s="565"/>
      <c r="F12" s="565"/>
      <c r="G12" s="565"/>
      <c r="H12" s="565"/>
      <c r="I12" s="565"/>
      <c r="J12" s="565"/>
      <c r="K12" s="561"/>
    </row>
    <row r="13" spans="1:11" s="562" customFormat="1">
      <c r="A13" s="568" t="s">
        <v>970</v>
      </c>
      <c r="B13" s="563">
        <f>'Sources and Uses Budget'!C13</f>
        <v>170320</v>
      </c>
      <c r="C13" s="564"/>
      <c r="D13" s="564"/>
      <c r="E13" s="563">
        <f>'Sources and Uses Budget'!S13</f>
        <v>79320</v>
      </c>
      <c r="F13" s="564"/>
      <c r="G13" s="564"/>
      <c r="H13" s="563">
        <f>'Sources and Uses Budget'!T13</f>
        <v>91000</v>
      </c>
      <c r="I13" s="564"/>
      <c r="J13" s="564"/>
      <c r="K13" s="561"/>
    </row>
    <row r="14" spans="1:11" s="562" customFormat="1" ht="24">
      <c r="A14" s="569" t="s">
        <v>971</v>
      </c>
      <c r="B14" s="563">
        <f>'Sources and Uses Budget'!C14</f>
        <v>0</v>
      </c>
      <c r="C14" s="564"/>
      <c r="D14" s="564"/>
      <c r="E14" s="563">
        <f>'Sources and Uses Budget'!S14</f>
        <v>0</v>
      </c>
      <c r="F14" s="564"/>
      <c r="G14" s="564"/>
      <c r="H14" s="563">
        <f>'Sources and Uses Budget'!T14</f>
        <v>0</v>
      </c>
      <c r="I14" s="564"/>
      <c r="J14" s="564"/>
      <c r="K14" s="561"/>
    </row>
    <row r="15" spans="1:11" s="562" customFormat="1">
      <c r="A15" s="569" t="s">
        <v>1352</v>
      </c>
      <c r="B15" s="563">
        <f>'Sources and Uses Budget'!C15</f>
        <v>0</v>
      </c>
      <c r="C15" s="564"/>
      <c r="D15" s="564"/>
      <c r="E15" s="565">
        <f>'Sources and Uses Budget'!S15</f>
        <v>0</v>
      </c>
      <c r="F15" s="565"/>
      <c r="G15" s="565"/>
      <c r="H15" s="565">
        <f>'Sources and Uses Budget'!T15</f>
        <v>0</v>
      </c>
      <c r="I15" s="565"/>
      <c r="J15" s="565"/>
      <c r="K15" s="561"/>
    </row>
    <row r="16" spans="1:11" s="562" customFormat="1">
      <c r="A16" s="559" t="s">
        <v>632</v>
      </c>
      <c r="B16" s="560"/>
      <c r="C16" s="560"/>
      <c r="D16" s="560"/>
      <c r="E16" s="560"/>
      <c r="F16" s="560"/>
      <c r="G16" s="560"/>
      <c r="H16" s="560"/>
      <c r="I16" s="560"/>
      <c r="J16" s="560"/>
      <c r="K16" s="561"/>
    </row>
    <row r="17" spans="1:11" s="562" customFormat="1">
      <c r="A17" s="566" t="s">
        <v>633</v>
      </c>
      <c r="B17" s="563">
        <f>'Sources and Uses Budget'!C17</f>
        <v>6021397</v>
      </c>
      <c r="C17" s="564"/>
      <c r="D17" s="564"/>
      <c r="E17" s="563">
        <f>'Sources and Uses Budget'!S17</f>
        <v>6021397</v>
      </c>
      <c r="F17" s="564"/>
      <c r="G17" s="564"/>
      <c r="H17" s="563">
        <f>'Sources and Uses Budget'!T17</f>
        <v>0</v>
      </c>
      <c r="I17" s="564"/>
      <c r="J17" s="564"/>
      <c r="K17" s="561"/>
    </row>
    <row r="18" spans="1:11" s="562" customFormat="1">
      <c r="A18" s="566" t="s">
        <v>634</v>
      </c>
      <c r="B18" s="563">
        <f>'Sources and Uses Budget'!C18</f>
        <v>23148450</v>
      </c>
      <c r="C18" s="564"/>
      <c r="D18" s="564"/>
      <c r="E18" s="563">
        <f>'Sources and Uses Budget'!S18</f>
        <v>23148450</v>
      </c>
      <c r="F18" s="564"/>
      <c r="G18" s="564"/>
      <c r="H18" s="563">
        <f>'Sources and Uses Budget'!T18</f>
        <v>0</v>
      </c>
      <c r="I18" s="564"/>
      <c r="J18" s="564"/>
      <c r="K18" s="561"/>
    </row>
    <row r="19" spans="1:11" s="562" customFormat="1">
      <c r="A19" s="566" t="s">
        <v>635</v>
      </c>
      <c r="B19" s="563">
        <f>'Sources and Uses Budget'!C19</f>
        <v>1750191</v>
      </c>
      <c r="C19" s="564"/>
      <c r="D19" s="564"/>
      <c r="E19" s="563">
        <f>'Sources and Uses Budget'!S19</f>
        <v>1750191</v>
      </c>
      <c r="F19" s="564"/>
      <c r="G19" s="564"/>
      <c r="H19" s="563">
        <f>'Sources and Uses Budget'!T19</f>
        <v>0</v>
      </c>
      <c r="I19" s="564"/>
      <c r="J19" s="564"/>
      <c r="K19" s="561"/>
    </row>
    <row r="20" spans="1:11" s="562" customFormat="1">
      <c r="A20" s="566" t="s">
        <v>142</v>
      </c>
      <c r="B20" s="563">
        <f>'Sources and Uses Budget'!C20</f>
        <v>2333588</v>
      </c>
      <c r="C20" s="564"/>
      <c r="D20" s="564"/>
      <c r="E20" s="563">
        <f>'Sources and Uses Budget'!S20</f>
        <v>2333588</v>
      </c>
      <c r="F20" s="564"/>
      <c r="G20" s="564"/>
      <c r="H20" s="563">
        <f>'Sources and Uses Budget'!T20</f>
        <v>0</v>
      </c>
      <c r="I20" s="564"/>
      <c r="J20" s="564"/>
      <c r="K20" s="561"/>
    </row>
    <row r="21" spans="1:11" s="562" customFormat="1">
      <c r="A21" s="566" t="s">
        <v>143</v>
      </c>
      <c r="B21" s="563">
        <f>'Sources and Uses Budget'!C21</f>
        <v>0</v>
      </c>
      <c r="C21" s="564"/>
      <c r="D21" s="564"/>
      <c r="E21" s="563">
        <f>'Sources and Uses Budget'!S21</f>
        <v>0</v>
      </c>
      <c r="F21" s="564"/>
      <c r="G21" s="564"/>
      <c r="H21" s="563">
        <f>'Sources and Uses Budget'!T21</f>
        <v>0</v>
      </c>
      <c r="I21" s="564"/>
      <c r="J21" s="564"/>
      <c r="K21" s="561"/>
    </row>
    <row r="22" spans="1:11" s="562" customFormat="1">
      <c r="A22" s="566" t="s">
        <v>144</v>
      </c>
      <c r="B22" s="563">
        <f>'Sources and Uses Budget'!C22</f>
        <v>0</v>
      </c>
      <c r="C22" s="564"/>
      <c r="D22" s="564"/>
      <c r="E22" s="563">
        <f>'Sources and Uses Budget'!S22</f>
        <v>0</v>
      </c>
      <c r="F22" s="564"/>
      <c r="G22" s="564"/>
      <c r="H22" s="563">
        <f>'Sources and Uses Budget'!T22</f>
        <v>0</v>
      </c>
      <c r="I22" s="564"/>
      <c r="J22" s="564"/>
      <c r="K22" s="561"/>
    </row>
    <row r="23" spans="1:11" s="562" customFormat="1">
      <c r="A23" s="566" t="s">
        <v>145</v>
      </c>
      <c r="B23" s="563">
        <f>'Sources and Uses Budget'!C23</f>
        <v>335453</v>
      </c>
      <c r="C23" s="564"/>
      <c r="D23" s="564"/>
      <c r="E23" s="563">
        <f>'Sources and Uses Budget'!S23</f>
        <v>335453</v>
      </c>
      <c r="F23" s="564"/>
      <c r="G23" s="564"/>
      <c r="H23" s="563">
        <f>'Sources and Uses Budget'!T23</f>
        <v>0</v>
      </c>
      <c r="I23" s="564"/>
      <c r="J23" s="564"/>
      <c r="K23" s="561"/>
    </row>
    <row r="24" spans="1:11" s="562" customFormat="1">
      <c r="A24" s="856" t="s">
        <v>1943</v>
      </c>
      <c r="B24" s="563">
        <f>'Sources and Uses Budget'!C24</f>
        <v>0</v>
      </c>
      <c r="C24" s="564"/>
      <c r="D24" s="564"/>
      <c r="E24" s="563">
        <f>'Sources and Uses Budget'!S24</f>
        <v>0</v>
      </c>
      <c r="F24" s="564"/>
      <c r="G24" s="564"/>
      <c r="H24" s="563">
        <f>'Sources and Uses Budget'!T24</f>
        <v>0</v>
      </c>
      <c r="I24" s="564"/>
      <c r="J24" s="564"/>
      <c r="K24" s="561"/>
    </row>
    <row r="25" spans="1:11" s="562" customFormat="1">
      <c r="A25" s="569" t="str">
        <f>'Sources and Uses Budget'!$A25</f>
        <v>Other: (Specify)</v>
      </c>
      <c r="B25" s="563">
        <f>'Sources and Uses Budget'!C25</f>
        <v>0</v>
      </c>
      <c r="C25" s="564"/>
      <c r="D25" s="564"/>
      <c r="E25" s="563">
        <f>'Sources and Uses Budget'!S25</f>
        <v>0</v>
      </c>
      <c r="F25" s="564"/>
      <c r="G25" s="564"/>
      <c r="H25" s="563">
        <f>'Sources and Uses Budget'!T25</f>
        <v>0</v>
      </c>
      <c r="I25" s="564"/>
      <c r="J25" s="564"/>
      <c r="K25" s="561"/>
    </row>
    <row r="26" spans="1:11" s="562" customFormat="1">
      <c r="A26" s="567" t="s">
        <v>138</v>
      </c>
      <c r="B26" s="563">
        <f>'Sources and Uses Budget'!C26</f>
        <v>33589079</v>
      </c>
      <c r="C26" s="563">
        <f>SUM(C17:C25)</f>
        <v>0</v>
      </c>
      <c r="D26" s="563">
        <f>SUM(D17:D25)</f>
        <v>0</v>
      </c>
      <c r="E26" s="563">
        <f>'Sources and Uses Budget'!S26</f>
        <v>33589079</v>
      </c>
      <c r="F26" s="570">
        <f>SUM(F17:F25)</f>
        <v>0</v>
      </c>
      <c r="G26" s="570">
        <f>SUM(G17:G25)</f>
        <v>0</v>
      </c>
      <c r="H26" s="563">
        <f>'Sources and Uses Budget'!T26</f>
        <v>0</v>
      </c>
      <c r="I26" s="570">
        <f>SUM(I17:I25)</f>
        <v>0</v>
      </c>
      <c r="J26" s="570">
        <f>SUM(J17:J25)</f>
        <v>0</v>
      </c>
      <c r="K26" s="561"/>
    </row>
    <row r="27" spans="1:11" s="562" customFormat="1">
      <c r="A27" s="567" t="s">
        <v>146</v>
      </c>
      <c r="B27" s="563">
        <f>'Sources and Uses Budget'!C27</f>
        <v>1052305</v>
      </c>
      <c r="C27" s="564"/>
      <c r="D27" s="564"/>
      <c r="E27" s="563">
        <f>'Sources and Uses Budget'!S27</f>
        <v>1052305</v>
      </c>
      <c r="F27" s="564"/>
      <c r="G27" s="564"/>
      <c r="H27" s="563">
        <f>'Sources and Uses Budget'!T27</f>
        <v>0</v>
      </c>
      <c r="I27" s="564"/>
      <c r="J27" s="564"/>
      <c r="K27" s="561"/>
    </row>
    <row r="28" spans="1:11" s="562" customFormat="1">
      <c r="A28" s="559" t="s">
        <v>147</v>
      </c>
      <c r="B28" s="560"/>
      <c r="C28" s="560"/>
      <c r="D28" s="560"/>
      <c r="E28" s="560"/>
      <c r="F28" s="560"/>
      <c r="G28" s="560"/>
      <c r="H28" s="560"/>
      <c r="I28" s="560"/>
      <c r="J28" s="560"/>
      <c r="K28" s="561"/>
    </row>
    <row r="29" spans="1:11" s="562" customFormat="1">
      <c r="A29" s="215" t="s">
        <v>633</v>
      </c>
      <c r="B29" s="563">
        <f>'Sources and Uses Budget'!C29</f>
        <v>0</v>
      </c>
      <c r="C29" s="564"/>
      <c r="D29" s="564"/>
      <c r="E29" s="563">
        <f>'Sources and Uses Budget'!S29</f>
        <v>0</v>
      </c>
      <c r="F29" s="564"/>
      <c r="G29" s="564"/>
      <c r="H29" s="563">
        <f>'Sources and Uses Budget'!T29</f>
        <v>0</v>
      </c>
      <c r="I29" s="564"/>
      <c r="J29" s="564"/>
      <c r="K29" s="561"/>
    </row>
    <row r="30" spans="1:11" s="562" customFormat="1">
      <c r="A30" s="215" t="s">
        <v>634</v>
      </c>
      <c r="B30" s="563">
        <f>'Sources and Uses Budget'!C30</f>
        <v>0</v>
      </c>
      <c r="C30" s="564"/>
      <c r="D30" s="564"/>
      <c r="E30" s="563">
        <f>'Sources and Uses Budget'!S30</f>
        <v>0</v>
      </c>
      <c r="F30" s="564"/>
      <c r="G30" s="564"/>
      <c r="H30" s="563">
        <f>'Sources and Uses Budget'!T30</f>
        <v>0</v>
      </c>
      <c r="I30" s="564"/>
      <c r="J30" s="564"/>
      <c r="K30" s="561"/>
    </row>
    <row r="31" spans="1:11" s="562" customFormat="1">
      <c r="A31" s="215" t="s">
        <v>635</v>
      </c>
      <c r="B31" s="563">
        <f>'Sources and Uses Budget'!C31</f>
        <v>0</v>
      </c>
      <c r="C31" s="564"/>
      <c r="D31" s="564"/>
      <c r="E31" s="563">
        <f>'Sources and Uses Budget'!S31</f>
        <v>0</v>
      </c>
      <c r="F31" s="564"/>
      <c r="G31" s="564"/>
      <c r="H31" s="563">
        <f>'Sources and Uses Budget'!T31</f>
        <v>0</v>
      </c>
      <c r="I31" s="564"/>
      <c r="J31" s="564"/>
      <c r="K31" s="561"/>
    </row>
    <row r="32" spans="1:11" s="562" customFormat="1">
      <c r="A32" s="215" t="s">
        <v>142</v>
      </c>
      <c r="B32" s="563">
        <f>'Sources and Uses Budget'!C32</f>
        <v>0</v>
      </c>
      <c r="C32" s="564"/>
      <c r="D32" s="564"/>
      <c r="E32" s="563">
        <f>'Sources and Uses Budget'!S32</f>
        <v>0</v>
      </c>
      <c r="F32" s="564"/>
      <c r="G32" s="564"/>
      <c r="H32" s="563">
        <f>'Sources and Uses Budget'!T32</f>
        <v>0</v>
      </c>
      <c r="I32" s="564"/>
      <c r="J32" s="564"/>
      <c r="K32" s="561"/>
    </row>
    <row r="33" spans="1:11" s="562" customFormat="1">
      <c r="A33" s="215" t="s">
        <v>143</v>
      </c>
      <c r="B33" s="563">
        <f>'Sources and Uses Budget'!C33</f>
        <v>0</v>
      </c>
      <c r="C33" s="564"/>
      <c r="D33" s="564"/>
      <c r="E33" s="563">
        <f>'Sources and Uses Budget'!S33</f>
        <v>0</v>
      </c>
      <c r="F33" s="564"/>
      <c r="G33" s="564"/>
      <c r="H33" s="563">
        <f>'Sources and Uses Budget'!T33</f>
        <v>0</v>
      </c>
      <c r="I33" s="564"/>
      <c r="J33" s="564"/>
      <c r="K33" s="561"/>
    </row>
    <row r="34" spans="1:11" s="562" customFormat="1">
      <c r="A34" s="215" t="s">
        <v>144</v>
      </c>
      <c r="B34" s="563">
        <f>'Sources and Uses Budget'!C34</f>
        <v>0</v>
      </c>
      <c r="C34" s="564"/>
      <c r="D34" s="564"/>
      <c r="E34" s="563">
        <f>'Sources and Uses Budget'!S34</f>
        <v>0</v>
      </c>
      <c r="F34" s="564"/>
      <c r="G34" s="564"/>
      <c r="H34" s="563">
        <f>'Sources and Uses Budget'!T34</f>
        <v>0</v>
      </c>
      <c r="I34" s="564"/>
      <c r="J34" s="564"/>
      <c r="K34" s="561"/>
    </row>
    <row r="35" spans="1:11" s="562" customFormat="1">
      <c r="A35" s="215" t="s">
        <v>145</v>
      </c>
      <c r="B35" s="563">
        <f>'Sources and Uses Budget'!C35</f>
        <v>0</v>
      </c>
      <c r="C35" s="564"/>
      <c r="D35" s="564"/>
      <c r="E35" s="563">
        <f>'Sources and Uses Budget'!S35</f>
        <v>0</v>
      </c>
      <c r="F35" s="564"/>
      <c r="G35" s="564"/>
      <c r="H35" s="563">
        <f>'Sources and Uses Budget'!T35</f>
        <v>0</v>
      </c>
      <c r="I35" s="564"/>
      <c r="J35" s="564"/>
      <c r="K35" s="561"/>
    </row>
    <row r="36" spans="1:11" s="562" customFormat="1">
      <c r="A36" s="856" t="s">
        <v>1943</v>
      </c>
      <c r="B36" s="563">
        <f>'Sources and Uses Budget'!C36</f>
        <v>0</v>
      </c>
      <c r="C36" s="564"/>
      <c r="D36" s="564"/>
      <c r="E36" s="563">
        <f>'Sources and Uses Budget'!S36</f>
        <v>0</v>
      </c>
      <c r="F36" s="564"/>
      <c r="G36" s="564"/>
      <c r="H36" s="563">
        <f>'Sources and Uses Budget'!T36</f>
        <v>0</v>
      </c>
      <c r="I36" s="564"/>
      <c r="J36" s="564"/>
      <c r="K36" s="561"/>
    </row>
    <row r="37" spans="1:11" s="562" customFormat="1">
      <c r="A37" s="569" t="str">
        <f>'Sources and Uses Budget'!$A37</f>
        <v>Other: (Specify)</v>
      </c>
      <c r="B37" s="563">
        <f>'Sources and Uses Budget'!C37</f>
        <v>0</v>
      </c>
      <c r="C37" s="564"/>
      <c r="D37" s="564"/>
      <c r="E37" s="563">
        <f>'Sources and Uses Budget'!S37</f>
        <v>0</v>
      </c>
      <c r="F37" s="564"/>
      <c r="G37" s="564"/>
      <c r="H37" s="563">
        <f>'Sources and Uses Budget'!T37</f>
        <v>0</v>
      </c>
      <c r="I37" s="564"/>
      <c r="J37" s="564"/>
      <c r="K37" s="561"/>
    </row>
    <row r="38" spans="1:11" s="562" customFormat="1">
      <c r="A38" s="571" t="s">
        <v>148</v>
      </c>
      <c r="B38" s="563">
        <f>'Sources and Uses Budget'!C38</f>
        <v>0</v>
      </c>
      <c r="C38" s="563">
        <f>SUM(C29:C37)</f>
        <v>0</v>
      </c>
      <c r="D38" s="563">
        <f>SUM(D29:D37)</f>
        <v>0</v>
      </c>
      <c r="E38" s="563">
        <f>'Sources and Uses Budget'!S38</f>
        <v>0</v>
      </c>
      <c r="F38" s="570">
        <f>SUM(F29:F37)</f>
        <v>0</v>
      </c>
      <c r="G38" s="570">
        <f>SUM(G29:G37)</f>
        <v>0</v>
      </c>
      <c r="H38" s="563">
        <f>'Sources and Uses Budget'!T38</f>
        <v>0</v>
      </c>
      <c r="I38" s="570">
        <f>SUM(I29:I37)</f>
        <v>0</v>
      </c>
      <c r="J38" s="570">
        <f>SUM(J29:J37)</f>
        <v>0</v>
      </c>
      <c r="K38" s="561"/>
    </row>
    <row r="39" spans="1:11" s="562" customFormat="1">
      <c r="A39" s="559" t="s">
        <v>149</v>
      </c>
      <c r="B39" s="560"/>
      <c r="C39" s="560"/>
      <c r="D39" s="560"/>
      <c r="E39" s="560"/>
      <c r="F39" s="560"/>
      <c r="G39" s="560"/>
      <c r="H39" s="560"/>
      <c r="I39" s="560"/>
      <c r="J39" s="560"/>
      <c r="K39" s="561"/>
    </row>
    <row r="40" spans="1:11" s="562" customFormat="1">
      <c r="A40" s="566" t="s">
        <v>150</v>
      </c>
      <c r="B40" s="563">
        <f>'Sources and Uses Budget'!C40</f>
        <v>1651375</v>
      </c>
      <c r="C40" s="564"/>
      <c r="D40" s="564"/>
      <c r="E40" s="563">
        <f>'Sources and Uses Budget'!S40</f>
        <v>1651375</v>
      </c>
      <c r="F40" s="564"/>
      <c r="G40" s="564"/>
      <c r="H40" s="563">
        <f>'Sources and Uses Budget'!T40</f>
        <v>0</v>
      </c>
      <c r="I40" s="564"/>
      <c r="J40" s="564"/>
      <c r="K40" s="561"/>
    </row>
    <row r="41" spans="1:11" s="562" customFormat="1">
      <c r="A41" s="566" t="s">
        <v>151</v>
      </c>
      <c r="B41" s="563">
        <f>'Sources and Uses Budget'!C41</f>
        <v>0</v>
      </c>
      <c r="C41" s="564"/>
      <c r="D41" s="564"/>
      <c r="E41" s="563">
        <f>'Sources and Uses Budget'!S41</f>
        <v>0</v>
      </c>
      <c r="F41" s="564"/>
      <c r="G41" s="564"/>
      <c r="H41" s="563">
        <f>'Sources and Uses Budget'!T41</f>
        <v>0</v>
      </c>
      <c r="I41" s="564"/>
      <c r="J41" s="564"/>
      <c r="K41" s="561"/>
    </row>
    <row r="42" spans="1:11" s="562" customFormat="1">
      <c r="A42" s="567" t="s">
        <v>152</v>
      </c>
      <c r="B42" s="563">
        <f>'Sources and Uses Budget'!C42</f>
        <v>1651375</v>
      </c>
      <c r="C42" s="563">
        <f>SUM(C39:C41)</f>
        <v>0</v>
      </c>
      <c r="D42" s="563">
        <f>SUM(D39:D41)</f>
        <v>0</v>
      </c>
      <c r="E42" s="563">
        <f>'Sources and Uses Budget'!S42</f>
        <v>1651375</v>
      </c>
      <c r="F42" s="570">
        <f>SUM(F40:F41)</f>
        <v>0</v>
      </c>
      <c r="G42" s="570">
        <f>SUM(G40:G41)</f>
        <v>0</v>
      </c>
      <c r="H42" s="563">
        <f>'Sources and Uses Budget'!T42</f>
        <v>0</v>
      </c>
      <c r="I42" s="570">
        <f>SUM(I40:I41)</f>
        <v>0</v>
      </c>
      <c r="J42" s="570">
        <f>SUM(J40:J41)</f>
        <v>0</v>
      </c>
      <c r="K42" s="561"/>
    </row>
    <row r="43" spans="1:11" s="562" customFormat="1">
      <c r="A43" s="567" t="s">
        <v>153</v>
      </c>
      <c r="B43" s="563">
        <f>'Sources and Uses Budget'!C43</f>
        <v>143981</v>
      </c>
      <c r="C43" s="564"/>
      <c r="D43" s="564"/>
      <c r="E43" s="563">
        <f>'Sources and Uses Budget'!S43</f>
        <v>143981</v>
      </c>
      <c r="F43" s="564"/>
      <c r="G43" s="564"/>
      <c r="H43" s="563">
        <f>'Sources and Uses Budget'!T43</f>
        <v>0</v>
      </c>
      <c r="I43" s="564"/>
      <c r="J43" s="564"/>
      <c r="K43" s="561"/>
    </row>
    <row r="44" spans="1:11" s="562" customFormat="1">
      <c r="A44" s="559" t="s">
        <v>154</v>
      </c>
      <c r="B44" s="560"/>
      <c r="C44" s="560"/>
      <c r="D44" s="560"/>
      <c r="E44" s="560"/>
      <c r="F44" s="560"/>
      <c r="G44" s="560"/>
      <c r="H44" s="560"/>
      <c r="I44" s="560"/>
      <c r="J44" s="560"/>
      <c r="K44" s="561"/>
    </row>
    <row r="45" spans="1:11" s="562" customFormat="1">
      <c r="A45" s="566" t="s">
        <v>155</v>
      </c>
      <c r="B45" s="563">
        <f>'Sources and Uses Budget'!C45</f>
        <v>2336208</v>
      </c>
      <c r="C45" s="564"/>
      <c r="D45" s="564"/>
      <c r="E45" s="563">
        <f>'Sources and Uses Budget'!S45</f>
        <v>377359.58337736398</v>
      </c>
      <c r="F45" s="564"/>
      <c r="G45" s="564"/>
      <c r="H45" s="563">
        <f>'Sources and Uses Budget'!T45</f>
        <v>0</v>
      </c>
      <c r="I45" s="564"/>
      <c r="J45" s="564"/>
      <c r="K45" s="561"/>
    </row>
    <row r="46" spans="1:11" s="562" customFormat="1">
      <c r="A46" s="566" t="s">
        <v>156</v>
      </c>
      <c r="B46" s="563">
        <f>'Sources and Uses Budget'!C46</f>
        <v>435547</v>
      </c>
      <c r="C46" s="564"/>
      <c r="D46" s="564"/>
      <c r="E46" s="563">
        <f>'Sources and Uses Budget'!S46</f>
        <v>69280.821365052514</v>
      </c>
      <c r="F46" s="564"/>
      <c r="G46" s="564"/>
      <c r="H46" s="563">
        <f>'Sources and Uses Budget'!T46</f>
        <v>0</v>
      </c>
      <c r="I46" s="564"/>
      <c r="J46" s="564"/>
      <c r="K46" s="561"/>
    </row>
    <row r="47" spans="1:11" s="562" customFormat="1" ht="12" customHeight="1">
      <c r="A47" s="566" t="s">
        <v>157</v>
      </c>
      <c r="B47" s="563">
        <f>'Sources and Uses Budget'!C47</f>
        <v>0</v>
      </c>
      <c r="C47" s="564"/>
      <c r="D47" s="564"/>
      <c r="E47" s="563">
        <f>'Sources and Uses Budget'!S47</f>
        <v>0</v>
      </c>
      <c r="F47" s="564"/>
      <c r="G47" s="564"/>
      <c r="H47" s="563">
        <f>'Sources and Uses Budget'!T47</f>
        <v>0</v>
      </c>
      <c r="I47" s="564"/>
      <c r="J47" s="564"/>
      <c r="K47" s="561"/>
    </row>
    <row r="48" spans="1:11" s="562" customFormat="1">
      <c r="A48" s="566" t="s">
        <v>158</v>
      </c>
      <c r="B48" s="563">
        <f>'Sources and Uses Budget'!C48</f>
        <v>393793</v>
      </c>
      <c r="C48" s="564"/>
      <c r="D48" s="564"/>
      <c r="E48" s="563">
        <f>'Sources and Uses Budget'!S48</f>
        <v>393793</v>
      </c>
      <c r="F48" s="564"/>
      <c r="G48" s="564"/>
      <c r="H48" s="563">
        <f>'Sources and Uses Budget'!T48</f>
        <v>0</v>
      </c>
      <c r="I48" s="564"/>
      <c r="J48" s="564"/>
      <c r="K48" s="561"/>
    </row>
    <row r="49" spans="1:11" s="562" customFormat="1">
      <c r="A49" s="440" t="s">
        <v>60</v>
      </c>
      <c r="B49" s="563">
        <f>'Sources and Uses Budget'!C49</f>
        <v>169518</v>
      </c>
      <c r="C49" s="564"/>
      <c r="D49" s="564"/>
      <c r="E49" s="563">
        <f>'Sources and Uses Budget'!S49</f>
        <v>0</v>
      </c>
      <c r="F49" s="564"/>
      <c r="G49" s="564"/>
      <c r="H49" s="563">
        <f>'Sources and Uses Budget'!T49</f>
        <v>0</v>
      </c>
      <c r="I49" s="564"/>
      <c r="J49" s="564"/>
      <c r="K49" s="561"/>
    </row>
    <row r="50" spans="1:11" s="562" customFormat="1">
      <c r="A50" s="566" t="s">
        <v>161</v>
      </c>
      <c r="B50" s="563">
        <f>'Sources and Uses Budget'!C50</f>
        <v>41800</v>
      </c>
      <c r="C50" s="564"/>
      <c r="D50" s="564"/>
      <c r="E50" s="563">
        <f>'Sources and Uses Budget'!S50</f>
        <v>41800</v>
      </c>
      <c r="F50" s="564"/>
      <c r="G50" s="564"/>
      <c r="H50" s="563">
        <f>'Sources and Uses Budget'!T50</f>
        <v>0</v>
      </c>
      <c r="I50" s="564"/>
      <c r="J50" s="564"/>
      <c r="K50" s="561"/>
    </row>
    <row r="51" spans="1:11" s="562" customFormat="1">
      <c r="A51" s="566" t="s">
        <v>159</v>
      </c>
      <c r="B51" s="563">
        <f>'Sources and Uses Budget'!C51</f>
        <v>0</v>
      </c>
      <c r="C51" s="564"/>
      <c r="D51" s="564"/>
      <c r="E51" s="563">
        <f>'Sources and Uses Budget'!S51</f>
        <v>0</v>
      </c>
      <c r="F51" s="564"/>
      <c r="G51" s="564"/>
      <c r="H51" s="563">
        <f>'Sources and Uses Budget'!T51</f>
        <v>0</v>
      </c>
      <c r="I51" s="564"/>
      <c r="J51" s="564"/>
      <c r="K51" s="561"/>
    </row>
    <row r="52" spans="1:11" s="562" customFormat="1">
      <c r="A52" s="566" t="s">
        <v>160</v>
      </c>
      <c r="B52" s="563">
        <f>'Sources and Uses Budget'!C52</f>
        <v>200000</v>
      </c>
      <c r="C52" s="564"/>
      <c r="D52" s="564"/>
      <c r="E52" s="563">
        <f>'Sources and Uses Budget'!S52</f>
        <v>200000</v>
      </c>
      <c r="F52" s="564"/>
      <c r="G52" s="564"/>
      <c r="H52" s="563">
        <f>'Sources and Uses Budget'!T52</f>
        <v>0</v>
      </c>
      <c r="I52" s="564"/>
      <c r="J52" s="564"/>
      <c r="K52" s="561"/>
    </row>
    <row r="53" spans="1:11" s="562" customFormat="1">
      <c r="A53" s="569" t="str">
        <f>'Sources and Uses Budget'!$A53</f>
        <v>Other: Const Lender Legal &amp; Expenses</v>
      </c>
      <c r="B53" s="563">
        <f>'Sources and Uses Budget'!C53</f>
        <v>67000</v>
      </c>
      <c r="C53" s="564"/>
      <c r="D53" s="564"/>
      <c r="E53" s="563">
        <f>'Sources and Uses Budget'!S53</f>
        <v>44295</v>
      </c>
      <c r="F53" s="564"/>
      <c r="G53" s="564"/>
      <c r="H53" s="563">
        <f>'Sources and Uses Budget'!T53</f>
        <v>0</v>
      </c>
      <c r="I53" s="564"/>
      <c r="J53" s="564"/>
      <c r="K53" s="561"/>
    </row>
    <row r="54" spans="1:11" s="573" customFormat="1">
      <c r="A54" s="567" t="s">
        <v>162</v>
      </c>
      <c r="B54" s="563">
        <f>'Sources and Uses Budget'!C54</f>
        <v>3643866</v>
      </c>
      <c r="C54" s="570">
        <f>SUM(C45:C53)</f>
        <v>0</v>
      </c>
      <c r="D54" s="570">
        <f>SUM(D45:D53)</f>
        <v>0</v>
      </c>
      <c r="E54" s="563">
        <f>'Sources and Uses Budget'!S54</f>
        <v>1126528.4047424165</v>
      </c>
      <c r="F54" s="570">
        <f>SUM(F45:F53)</f>
        <v>0</v>
      </c>
      <c r="G54" s="570">
        <f>SUM(G45:G53)</f>
        <v>0</v>
      </c>
      <c r="H54" s="563">
        <f>'Sources and Uses Budget'!T54</f>
        <v>0</v>
      </c>
      <c r="I54" s="570">
        <f>SUM(I45:I53)</f>
        <v>0</v>
      </c>
      <c r="J54" s="570">
        <f>SUM(J45:J53)</f>
        <v>0</v>
      </c>
      <c r="K54" s="572"/>
    </row>
    <row r="55" spans="1:11" s="562" customFormat="1">
      <c r="A55" s="559" t="s">
        <v>439</v>
      </c>
      <c r="B55" s="560"/>
      <c r="C55" s="560"/>
      <c r="D55" s="560"/>
      <c r="E55" s="560"/>
      <c r="F55" s="560"/>
      <c r="G55" s="560"/>
      <c r="H55" s="560"/>
      <c r="I55" s="560"/>
      <c r="J55" s="560"/>
      <c r="K55" s="561"/>
    </row>
    <row r="56" spans="1:11" s="562" customFormat="1">
      <c r="A56" s="566" t="s">
        <v>163</v>
      </c>
      <c r="B56" s="563">
        <f>'Sources and Uses Budget'!C56</f>
        <v>165100</v>
      </c>
      <c r="C56" s="564"/>
      <c r="D56" s="564"/>
      <c r="E56" s="565"/>
      <c r="F56" s="565"/>
      <c r="G56" s="565"/>
      <c r="H56" s="565"/>
      <c r="I56" s="565"/>
      <c r="J56" s="565"/>
      <c r="K56" s="561"/>
    </row>
    <row r="57" spans="1:11" s="562" customFormat="1" ht="12" customHeight="1">
      <c r="A57" s="566" t="s">
        <v>157</v>
      </c>
      <c r="B57" s="563">
        <f>'Sources and Uses Budget'!C57</f>
        <v>0</v>
      </c>
      <c r="C57" s="564"/>
      <c r="D57" s="564"/>
      <c r="E57" s="565"/>
      <c r="F57" s="565"/>
      <c r="G57" s="565"/>
      <c r="H57" s="565"/>
      <c r="I57" s="565"/>
      <c r="J57" s="565"/>
      <c r="K57" s="561"/>
    </row>
    <row r="58" spans="1:11" s="562" customFormat="1">
      <c r="A58" s="566" t="s">
        <v>161</v>
      </c>
      <c r="B58" s="563">
        <f>'Sources and Uses Budget'!C58</f>
        <v>20000</v>
      </c>
      <c r="C58" s="564"/>
      <c r="D58" s="564"/>
      <c r="E58" s="565"/>
      <c r="F58" s="565"/>
      <c r="G58" s="565"/>
      <c r="H58" s="565"/>
      <c r="I58" s="565"/>
      <c r="J58" s="565"/>
      <c r="K58" s="561"/>
    </row>
    <row r="59" spans="1:11" s="562" customFormat="1">
      <c r="A59" s="566" t="s">
        <v>159</v>
      </c>
      <c r="B59" s="563">
        <f>'Sources and Uses Budget'!C59</f>
        <v>0</v>
      </c>
      <c r="C59" s="564"/>
      <c r="D59" s="564"/>
      <c r="E59" s="565"/>
      <c r="F59" s="565"/>
      <c r="G59" s="565"/>
      <c r="H59" s="565"/>
      <c r="I59" s="565"/>
      <c r="J59" s="565"/>
      <c r="K59" s="561"/>
    </row>
    <row r="60" spans="1:11" s="562" customFormat="1">
      <c r="A60" s="566" t="s">
        <v>160</v>
      </c>
      <c r="B60" s="563">
        <f>'Sources and Uses Budget'!C60</f>
        <v>0</v>
      </c>
      <c r="C60" s="564"/>
      <c r="D60" s="564"/>
      <c r="E60" s="565"/>
      <c r="F60" s="565"/>
      <c r="G60" s="565"/>
      <c r="H60" s="565"/>
      <c r="I60" s="565"/>
      <c r="J60" s="565"/>
      <c r="K60" s="561"/>
    </row>
    <row r="61" spans="1:11" s="562" customFormat="1">
      <c r="A61" s="569" t="str">
        <f>'Sources and Uses Budget'!$A61</f>
        <v>Other: Perm Lender Legal &amp; Expenses</v>
      </c>
      <c r="B61" s="563">
        <f>'Sources and Uses Budget'!C61</f>
        <v>55000</v>
      </c>
      <c r="C61" s="564"/>
      <c r="D61" s="564"/>
      <c r="E61" s="565"/>
      <c r="F61" s="565"/>
      <c r="G61" s="565"/>
      <c r="H61" s="565"/>
      <c r="I61" s="565"/>
      <c r="J61" s="565"/>
      <c r="K61" s="561"/>
    </row>
    <row r="62" spans="1:11" s="562" customFormat="1" ht="13.7" customHeight="1">
      <c r="A62" s="567" t="s">
        <v>309</v>
      </c>
      <c r="B62" s="563">
        <f>'Sources and Uses Budget'!C62</f>
        <v>240100</v>
      </c>
      <c r="C62" s="563">
        <f>SUM(C56:C61)</f>
        <v>0</v>
      </c>
      <c r="D62" s="563">
        <f>SUM(D56:D61)</f>
        <v>0</v>
      </c>
      <c r="E62" s="565"/>
      <c r="F62" s="565"/>
      <c r="G62" s="565"/>
      <c r="H62" s="565"/>
      <c r="I62" s="565"/>
      <c r="J62" s="565"/>
      <c r="K62" s="561"/>
    </row>
    <row r="63" spans="1:11" s="562" customFormat="1">
      <c r="A63" s="574" t="s">
        <v>310</v>
      </c>
      <c r="B63" s="563">
        <f>'Sources and Uses Budget'!C63</f>
        <v>68141026</v>
      </c>
      <c r="C63" s="563">
        <f>SUM(C8+C11+C13+C14+C15+C26+C27+C38+C42+C43+C54+C62)</f>
        <v>0</v>
      </c>
      <c r="D63" s="563">
        <f>SUM(D8+D11+D13+D14+D15+D26+D27+D38+D42+D43+D54+D62)</f>
        <v>0</v>
      </c>
      <c r="E63" s="563">
        <f>'Sources and Uses Budget'!S63</f>
        <v>37642588.40474242</v>
      </c>
      <c r="F63" s="563">
        <f>SUM(F10+F13+F14+F15+F26+F27+F38+F42+F43+F54)</f>
        <v>0</v>
      </c>
      <c r="G63" s="563">
        <f>SUM(G10+G13+G14+G15+G26+G27+G38+G42+G43+G54)</f>
        <v>0</v>
      </c>
      <c r="H63" s="563">
        <f>'Sources and Uses Budget'!T63</f>
        <v>27741000</v>
      </c>
      <c r="I63" s="563">
        <f>SUM(I11+I13+I14+I15+I26+I27+I38+I42+I43+I54)</f>
        <v>0</v>
      </c>
      <c r="J63" s="563">
        <f>SUM(J11+J13+J14+J15+J26+J27+J38+J42+J43+J54)</f>
        <v>0</v>
      </c>
      <c r="K63" s="561"/>
    </row>
    <row r="64" spans="1:11" s="562" customFormat="1" ht="24">
      <c r="A64" s="211" t="s">
        <v>1947</v>
      </c>
      <c r="B64" s="560"/>
      <c r="C64" s="560"/>
      <c r="D64" s="560"/>
      <c r="E64" s="560"/>
      <c r="F64" s="560"/>
      <c r="G64" s="560"/>
      <c r="H64" s="560"/>
      <c r="I64" s="560"/>
      <c r="J64" s="560"/>
      <c r="K64" s="561"/>
    </row>
    <row r="65" spans="1:11" s="562" customFormat="1">
      <c r="A65" s="215" t="s">
        <v>176</v>
      </c>
      <c r="B65" s="563">
        <f>'Sources and Uses Budget'!C65</f>
        <v>50000</v>
      </c>
      <c r="C65" s="564"/>
      <c r="D65" s="564"/>
      <c r="E65" s="563">
        <f>'Sources and Uses Budget'!S65</f>
        <v>7953</v>
      </c>
      <c r="F65" s="564"/>
      <c r="G65" s="564"/>
      <c r="H65" s="563">
        <f>'Sources and Uses Budget'!T65</f>
        <v>0</v>
      </c>
      <c r="I65" s="564"/>
      <c r="J65" s="564"/>
      <c r="K65" s="561"/>
    </row>
    <row r="66" spans="1:11" s="562" customFormat="1" ht="24">
      <c r="A66" s="440" t="s">
        <v>1944</v>
      </c>
      <c r="B66" s="563">
        <f>'Sources and Uses Budget'!C66</f>
        <v>0</v>
      </c>
      <c r="C66" s="564"/>
      <c r="D66" s="564"/>
      <c r="E66" s="563">
        <f>'Sources and Uses Budget'!S66</f>
        <v>0</v>
      </c>
      <c r="F66" s="564"/>
      <c r="G66" s="564"/>
      <c r="H66" s="563">
        <f>'Sources and Uses Budget'!T66</f>
        <v>0</v>
      </c>
      <c r="I66" s="564"/>
      <c r="J66" s="564"/>
      <c r="K66" s="561"/>
    </row>
    <row r="67" spans="1:11" s="562" customFormat="1" ht="24">
      <c r="A67" s="440" t="s">
        <v>1945</v>
      </c>
      <c r="B67" s="563">
        <f>'Sources and Uses Budget'!C67</f>
        <v>0</v>
      </c>
      <c r="C67" s="564"/>
      <c r="D67" s="564"/>
      <c r="E67" s="563">
        <f>'Sources and Uses Budget'!S67</f>
        <v>0</v>
      </c>
      <c r="F67" s="564"/>
      <c r="G67" s="564"/>
      <c r="H67" s="563">
        <f>'Sources and Uses Budget'!T67</f>
        <v>0</v>
      </c>
      <c r="I67" s="564"/>
      <c r="J67" s="564"/>
      <c r="K67" s="561"/>
    </row>
    <row r="68" spans="1:11" s="562" customFormat="1">
      <c r="A68" s="440" t="s">
        <v>1951</v>
      </c>
      <c r="B68" s="563">
        <f>'Sources and Uses Budget'!C68</f>
        <v>0</v>
      </c>
      <c r="C68" s="564"/>
      <c r="D68" s="564"/>
      <c r="E68" s="563">
        <f>'Sources and Uses Budget'!S68</f>
        <v>0</v>
      </c>
      <c r="F68" s="564"/>
      <c r="G68" s="564"/>
      <c r="H68" s="563">
        <f>'Sources and Uses Budget'!T68</f>
        <v>0</v>
      </c>
      <c r="I68" s="564"/>
      <c r="J68" s="564"/>
      <c r="K68" s="561"/>
    </row>
    <row r="69" spans="1:11" s="562" customFormat="1" ht="24">
      <c r="A69" s="569" t="str">
        <f>'Sources and Uses Budget'!$A69</f>
        <v>Other: Public Art Design &amp; HUD Sect 18 Consultant</v>
      </c>
      <c r="B69" s="563">
        <f>'Sources and Uses Budget'!C69</f>
        <v>228000</v>
      </c>
      <c r="C69" s="564"/>
      <c r="D69" s="564"/>
      <c r="E69" s="563">
        <f>'Sources and Uses Budget'!S69</f>
        <v>228000</v>
      </c>
      <c r="F69" s="564"/>
      <c r="G69" s="564"/>
      <c r="H69" s="563">
        <f>'Sources and Uses Budget'!T69</f>
        <v>0</v>
      </c>
      <c r="I69" s="564"/>
      <c r="J69" s="564"/>
      <c r="K69" s="561"/>
    </row>
    <row r="70" spans="1:11" s="562" customFormat="1">
      <c r="A70" s="567" t="s">
        <v>636</v>
      </c>
      <c r="B70" s="563">
        <f>'Sources and Uses Budget'!C70</f>
        <v>278000</v>
      </c>
      <c r="C70" s="563">
        <f>SUM(C64:C69)</f>
        <v>0</v>
      </c>
      <c r="D70" s="563">
        <f>SUM(D64:D69)</f>
        <v>0</v>
      </c>
      <c r="E70" s="563">
        <f>'Sources and Uses Budget'!S70</f>
        <v>235953</v>
      </c>
      <c r="F70" s="570">
        <f>SUM(F65:F69)</f>
        <v>0</v>
      </c>
      <c r="G70" s="570">
        <f>SUM(G65:G69)</f>
        <v>0</v>
      </c>
      <c r="H70" s="563">
        <f>'Sources and Uses Budget'!T70</f>
        <v>0</v>
      </c>
      <c r="I70" s="570">
        <f>SUM(I65:I69)</f>
        <v>0</v>
      </c>
      <c r="J70" s="570">
        <f>SUM(J65:J69)</f>
        <v>0</v>
      </c>
      <c r="K70" s="561"/>
    </row>
    <row r="71" spans="1:11" s="562" customFormat="1">
      <c r="A71" s="559" t="s">
        <v>637</v>
      </c>
      <c r="B71" s="560"/>
      <c r="C71" s="560"/>
      <c r="D71" s="560"/>
      <c r="E71" s="560"/>
      <c r="F71" s="560"/>
      <c r="G71" s="560"/>
      <c r="H71" s="560"/>
      <c r="I71" s="560"/>
      <c r="J71" s="560"/>
      <c r="K71" s="561"/>
    </row>
    <row r="72" spans="1:11" s="562" customFormat="1">
      <c r="A72" s="566" t="s">
        <v>638</v>
      </c>
      <c r="B72" s="563">
        <f>'Sources and Uses Budget'!C72</f>
        <v>0</v>
      </c>
      <c r="C72" s="564"/>
      <c r="D72" s="564"/>
      <c r="E72" s="565"/>
      <c r="F72" s="565"/>
      <c r="G72" s="565"/>
      <c r="H72" s="565"/>
      <c r="I72" s="565"/>
      <c r="J72" s="565"/>
      <c r="K72" s="561"/>
    </row>
    <row r="73" spans="1:11" s="562" customFormat="1">
      <c r="A73" s="566" t="s">
        <v>639</v>
      </c>
      <c r="B73" s="563">
        <f>'Sources and Uses Budget'!C73</f>
        <v>0</v>
      </c>
      <c r="C73" s="564"/>
      <c r="D73" s="564"/>
      <c r="E73" s="565"/>
      <c r="F73" s="565"/>
      <c r="G73" s="565"/>
      <c r="H73" s="565"/>
      <c r="I73" s="565"/>
      <c r="J73" s="565"/>
      <c r="K73" s="561"/>
    </row>
    <row r="74" spans="1:11" s="562" customFormat="1">
      <c r="A74" s="737" t="s">
        <v>1082</v>
      </c>
      <c r="B74" s="563">
        <f>'Sources and Uses Budget'!C74</f>
        <v>0</v>
      </c>
      <c r="C74" s="564"/>
      <c r="D74" s="564"/>
      <c r="E74" s="565"/>
      <c r="F74" s="565"/>
      <c r="G74" s="565"/>
      <c r="H74" s="565"/>
      <c r="I74" s="565"/>
      <c r="J74" s="565"/>
      <c r="K74" s="561"/>
    </row>
    <row r="75" spans="1:11" s="562" customFormat="1">
      <c r="A75" s="566" t="s">
        <v>640</v>
      </c>
      <c r="B75" s="563">
        <f>'Sources and Uses Budget'!C75</f>
        <v>1431651</v>
      </c>
      <c r="C75" s="564"/>
      <c r="D75" s="564"/>
      <c r="E75" s="565"/>
      <c r="F75" s="565"/>
      <c r="G75" s="565"/>
      <c r="H75" s="565"/>
      <c r="I75" s="565"/>
      <c r="J75" s="565"/>
      <c r="K75" s="561"/>
    </row>
    <row r="76" spans="1:11" s="562" customFormat="1">
      <c r="A76" s="569" t="str">
        <f>'Sources and Uses Budget'!$A76</f>
        <v>Other: Replacement Reserve</v>
      </c>
      <c r="B76" s="563">
        <f>'Sources and Uses Budget'!C76</f>
        <v>70000</v>
      </c>
      <c r="C76" s="564"/>
      <c r="D76" s="564"/>
      <c r="E76" s="565"/>
      <c r="F76" s="565"/>
      <c r="G76" s="565"/>
      <c r="H76" s="565"/>
      <c r="I76" s="565"/>
      <c r="J76" s="565"/>
      <c r="K76" s="561"/>
    </row>
    <row r="77" spans="1:11" s="562" customFormat="1">
      <c r="A77" s="567" t="s">
        <v>641</v>
      </c>
      <c r="B77" s="563">
        <f>'Sources and Uses Budget'!C77</f>
        <v>1501651</v>
      </c>
      <c r="C77" s="563">
        <f>SUM(C72:C76)</f>
        <v>0</v>
      </c>
      <c r="D77" s="563">
        <f>SUM(D72:D76)</f>
        <v>0</v>
      </c>
      <c r="E77" s="565"/>
      <c r="F77" s="565"/>
      <c r="G77" s="565"/>
      <c r="H77" s="565"/>
      <c r="I77" s="565"/>
      <c r="J77" s="565"/>
      <c r="K77" s="561"/>
    </row>
    <row r="78" spans="1:11" s="562" customFormat="1">
      <c r="A78" s="559" t="s">
        <v>1415</v>
      </c>
      <c r="B78" s="560"/>
      <c r="C78" s="560"/>
      <c r="D78" s="560"/>
      <c r="E78" s="560"/>
      <c r="F78" s="560"/>
      <c r="G78" s="560"/>
      <c r="H78" s="560"/>
      <c r="I78" s="560"/>
      <c r="J78" s="560"/>
      <c r="K78" s="561"/>
    </row>
    <row r="79" spans="1:11" s="562" customFormat="1">
      <c r="A79" s="566" t="s">
        <v>1417</v>
      </c>
      <c r="B79" s="563">
        <f>'Sources and Uses Budget'!C79</f>
        <v>3398287</v>
      </c>
      <c r="C79" s="564"/>
      <c r="D79" s="564"/>
      <c r="E79" s="563">
        <f>'Sources and Uses Budget'!S79</f>
        <v>3398287</v>
      </c>
      <c r="F79" s="564"/>
      <c r="G79" s="564"/>
      <c r="H79" s="563">
        <f>'Sources and Uses Budget'!T79</f>
        <v>0</v>
      </c>
      <c r="I79" s="564"/>
      <c r="J79" s="564"/>
      <c r="K79" s="561"/>
    </row>
    <row r="80" spans="1:11" s="562" customFormat="1">
      <c r="A80" s="566" t="s">
        <v>61</v>
      </c>
      <c r="B80" s="563">
        <f>'Sources and Uses Budget'!C80</f>
        <v>376424</v>
      </c>
      <c r="C80" s="564"/>
      <c r="D80" s="564"/>
      <c r="E80" s="563">
        <f>'Sources and Uses Budget'!S80</f>
        <v>376424</v>
      </c>
      <c r="F80" s="564"/>
      <c r="G80" s="564"/>
      <c r="H80" s="563">
        <f>'Sources and Uses Budget'!T80</f>
        <v>0</v>
      </c>
      <c r="I80" s="564"/>
      <c r="J80" s="564"/>
      <c r="K80" s="561"/>
    </row>
    <row r="81" spans="1:11" s="562" customFormat="1">
      <c r="A81" s="567" t="s">
        <v>1414</v>
      </c>
      <c r="B81" s="563">
        <f>'Sources and Uses Budget'!C81</f>
        <v>3774711</v>
      </c>
      <c r="C81" s="563">
        <f>SUM(C79:C80)</f>
        <v>0</v>
      </c>
      <c r="D81" s="563">
        <f>SUM(D79:D80)</f>
        <v>0</v>
      </c>
      <c r="E81" s="563">
        <f>'Sources and Uses Budget'!S81</f>
        <v>3774711</v>
      </c>
      <c r="F81" s="563">
        <f>SUM(F79:F80)</f>
        <v>0</v>
      </c>
      <c r="G81" s="563">
        <f>SUM(G79:G80)</f>
        <v>0</v>
      </c>
      <c r="H81" s="563">
        <f>'Sources and Uses Budget'!T81</f>
        <v>0</v>
      </c>
      <c r="I81" s="563">
        <f>SUM(I79:I80)</f>
        <v>0</v>
      </c>
      <c r="J81" s="563">
        <f>SUM(J79:J80)</f>
        <v>0</v>
      </c>
      <c r="K81" s="561"/>
    </row>
    <row r="82" spans="1:11" s="562" customFormat="1">
      <c r="A82" s="559" t="s">
        <v>823</v>
      </c>
      <c r="B82" s="560"/>
      <c r="C82" s="560"/>
      <c r="D82" s="560"/>
      <c r="E82" s="560"/>
      <c r="F82" s="560"/>
      <c r="G82" s="560"/>
      <c r="H82" s="560"/>
      <c r="I82" s="560"/>
      <c r="J82" s="560"/>
      <c r="K82" s="561"/>
    </row>
    <row r="83" spans="1:11" s="562" customFormat="1" ht="13.7" customHeight="1">
      <c r="A83" s="215" t="s">
        <v>824</v>
      </c>
      <c r="B83" s="563">
        <f>'Sources and Uses Budget'!C83</f>
        <v>94190</v>
      </c>
      <c r="C83" s="564"/>
      <c r="D83" s="564"/>
      <c r="E83" s="565"/>
      <c r="F83" s="565"/>
      <c r="G83" s="565"/>
      <c r="H83" s="565"/>
      <c r="I83" s="565"/>
      <c r="J83" s="565"/>
      <c r="K83" s="561"/>
    </row>
    <row r="84" spans="1:11" s="562" customFormat="1">
      <c r="A84" s="215" t="s">
        <v>825</v>
      </c>
      <c r="B84" s="563">
        <f>'Sources and Uses Budget'!C84</f>
        <v>38097</v>
      </c>
      <c r="C84" s="564"/>
      <c r="D84" s="564"/>
      <c r="E84" s="563">
        <f>'Sources and Uses Budget'!S84</f>
        <v>38097</v>
      </c>
      <c r="F84" s="564"/>
      <c r="G84" s="564"/>
      <c r="H84" s="563">
        <f>'Sources and Uses Budget'!T84</f>
        <v>0</v>
      </c>
      <c r="I84" s="564"/>
      <c r="J84" s="564"/>
      <c r="K84" s="561"/>
    </row>
    <row r="85" spans="1:11" s="562" customFormat="1">
      <c r="A85" s="215" t="s">
        <v>826</v>
      </c>
      <c r="B85" s="563">
        <f>'Sources and Uses Budget'!C85</f>
        <v>303670</v>
      </c>
      <c r="C85" s="564"/>
      <c r="D85" s="564"/>
      <c r="E85" s="563">
        <f>'Sources and Uses Budget'!S85</f>
        <v>303670</v>
      </c>
      <c r="F85" s="564"/>
      <c r="G85" s="564"/>
      <c r="H85" s="563">
        <f>'Sources and Uses Budget'!T85</f>
        <v>0</v>
      </c>
      <c r="I85" s="564"/>
      <c r="J85" s="564"/>
      <c r="K85" s="561"/>
    </row>
    <row r="86" spans="1:11" s="562" customFormat="1">
      <c r="A86" s="215" t="s">
        <v>827</v>
      </c>
      <c r="B86" s="563">
        <f>'Sources and Uses Budget'!C86</f>
        <v>532121</v>
      </c>
      <c r="C86" s="564"/>
      <c r="D86" s="564"/>
      <c r="E86" s="563">
        <f>'Sources and Uses Budget'!S86</f>
        <v>532121</v>
      </c>
      <c r="F86" s="564"/>
      <c r="G86" s="564"/>
      <c r="H86" s="563">
        <f>'Sources and Uses Budget'!T86</f>
        <v>0</v>
      </c>
      <c r="I86" s="564"/>
      <c r="J86" s="564"/>
      <c r="K86" s="561"/>
    </row>
    <row r="87" spans="1:11" s="562" customFormat="1">
      <c r="A87" s="215" t="s">
        <v>828</v>
      </c>
      <c r="B87" s="563">
        <f>'Sources and Uses Budget'!C87</f>
        <v>0</v>
      </c>
      <c r="C87" s="564"/>
      <c r="D87" s="564"/>
      <c r="E87" s="563">
        <f>'Sources and Uses Budget'!S87</f>
        <v>0</v>
      </c>
      <c r="F87" s="564"/>
      <c r="G87" s="564"/>
      <c r="H87" s="563">
        <f>'Sources and Uses Budget'!T87</f>
        <v>0</v>
      </c>
      <c r="I87" s="564"/>
      <c r="J87" s="564"/>
      <c r="K87" s="561"/>
    </row>
    <row r="88" spans="1:11" s="562" customFormat="1">
      <c r="A88" s="215" t="s">
        <v>829</v>
      </c>
      <c r="B88" s="563">
        <f>'Sources and Uses Budget'!C88</f>
        <v>85000</v>
      </c>
      <c r="C88" s="564"/>
      <c r="D88" s="564"/>
      <c r="E88" s="565"/>
      <c r="F88" s="565"/>
      <c r="G88" s="565"/>
      <c r="H88" s="565"/>
      <c r="I88" s="565"/>
      <c r="J88" s="565"/>
      <c r="K88" s="561"/>
    </row>
    <row r="89" spans="1:11" s="562" customFormat="1">
      <c r="A89" s="215" t="s">
        <v>830</v>
      </c>
      <c r="B89" s="563">
        <f>'Sources and Uses Budget'!C89</f>
        <v>200000</v>
      </c>
      <c r="C89" s="564"/>
      <c r="D89" s="564"/>
      <c r="E89" s="563">
        <f>'Sources and Uses Budget'!S89</f>
        <v>200000</v>
      </c>
      <c r="F89" s="564"/>
      <c r="G89" s="564"/>
      <c r="H89" s="563">
        <f>'Sources and Uses Budget'!T89</f>
        <v>0</v>
      </c>
      <c r="I89" s="564"/>
      <c r="J89" s="564"/>
      <c r="K89" s="561"/>
    </row>
    <row r="90" spans="1:11" s="562" customFormat="1">
      <c r="A90" s="215" t="s">
        <v>831</v>
      </c>
      <c r="B90" s="563">
        <f>'Sources and Uses Budget'!C90</f>
        <v>10000</v>
      </c>
      <c r="C90" s="564"/>
      <c r="D90" s="564"/>
      <c r="E90" s="563">
        <f>'Sources and Uses Budget'!S90</f>
        <v>0</v>
      </c>
      <c r="F90" s="564"/>
      <c r="G90" s="564"/>
      <c r="H90" s="563">
        <f>'Sources and Uses Budget'!T90</f>
        <v>0</v>
      </c>
      <c r="I90" s="564"/>
      <c r="J90" s="564"/>
      <c r="K90" s="561"/>
    </row>
    <row r="91" spans="1:11" s="562" customFormat="1">
      <c r="A91" s="226" t="s">
        <v>390</v>
      </c>
      <c r="B91" s="563">
        <f>'Sources and Uses Budget'!C91</f>
        <v>0</v>
      </c>
      <c r="C91" s="564"/>
      <c r="D91" s="564"/>
      <c r="E91" s="563">
        <f>'Sources and Uses Budget'!S91</f>
        <v>0</v>
      </c>
      <c r="F91" s="564"/>
      <c r="G91" s="564"/>
      <c r="H91" s="563">
        <f>'Sources and Uses Budget'!T91</f>
        <v>0</v>
      </c>
      <c r="I91" s="564"/>
      <c r="J91" s="564"/>
      <c r="K91" s="561"/>
    </row>
    <row r="92" spans="1:11" s="562" customFormat="1">
      <c r="A92" s="856" t="s">
        <v>1416</v>
      </c>
      <c r="B92" s="563">
        <f>'Sources and Uses Budget'!C92</f>
        <v>9945</v>
      </c>
      <c r="C92" s="564"/>
      <c r="D92" s="564"/>
      <c r="E92" s="563">
        <f>'Sources and Uses Budget'!S92</f>
        <v>9945</v>
      </c>
      <c r="F92" s="564"/>
      <c r="G92" s="564"/>
      <c r="H92" s="563">
        <f>'Sources and Uses Budget'!T92</f>
        <v>0</v>
      </c>
      <c r="I92" s="564"/>
      <c r="J92" s="564"/>
      <c r="K92" s="561"/>
    </row>
    <row r="93" spans="1:11" s="562" customFormat="1">
      <c r="A93" s="569" t="str">
        <f>'Sources and Uses Budget'!$A93</f>
        <v>Other: Accrued/Deferred Interest</v>
      </c>
      <c r="B93" s="563">
        <f>'Sources and Uses Budget'!C93</f>
        <v>994315</v>
      </c>
      <c r="C93" s="564"/>
      <c r="D93" s="564"/>
      <c r="E93" s="563">
        <f>'Sources and Uses Budget'!S93</f>
        <v>0</v>
      </c>
      <c r="F93" s="564"/>
      <c r="G93" s="564"/>
      <c r="H93" s="563">
        <f>'Sources and Uses Budget'!T93</f>
        <v>0</v>
      </c>
      <c r="I93" s="564"/>
      <c r="J93" s="564"/>
      <c r="K93" s="561"/>
    </row>
    <row r="94" spans="1:11" s="562" customFormat="1">
      <c r="A94" s="569" t="str">
        <f>'Sources and Uses Budget'!$A94</f>
        <v>Other: 3rd Party Construction Monitoring</v>
      </c>
      <c r="B94" s="563">
        <f>'Sources and Uses Budget'!C94</f>
        <v>162000</v>
      </c>
      <c r="C94" s="564"/>
      <c r="D94" s="564"/>
      <c r="E94" s="563">
        <f>'Sources and Uses Budget'!S94</f>
        <v>162000</v>
      </c>
      <c r="F94" s="564"/>
      <c r="G94" s="564"/>
      <c r="H94" s="563">
        <f>'Sources and Uses Budget'!T94</f>
        <v>0</v>
      </c>
      <c r="I94" s="564"/>
      <c r="J94" s="564"/>
      <c r="K94" s="561"/>
    </row>
    <row r="95" spans="1:11" s="562" customFormat="1">
      <c r="A95" s="569" t="str">
        <f>'Sources and Uses Budget'!$A95</f>
        <v>Other: (Specify)</v>
      </c>
      <c r="B95" s="563">
        <f>'Sources and Uses Budget'!C95</f>
        <v>0</v>
      </c>
      <c r="C95" s="564"/>
      <c r="D95" s="564"/>
      <c r="E95" s="563">
        <f>'Sources and Uses Budget'!S95</f>
        <v>0</v>
      </c>
      <c r="F95" s="564"/>
      <c r="G95" s="564"/>
      <c r="H95" s="563">
        <f>'Sources and Uses Budget'!T95</f>
        <v>0</v>
      </c>
      <c r="I95" s="564"/>
      <c r="J95" s="564"/>
      <c r="K95" s="561"/>
    </row>
    <row r="96" spans="1:11" s="562" customFormat="1">
      <c r="A96" s="567" t="s">
        <v>832</v>
      </c>
      <c r="B96" s="563">
        <f>'Sources and Uses Budget'!C96</f>
        <v>2429338</v>
      </c>
      <c r="C96" s="563">
        <f>SUM(C83:C95)</f>
        <v>0</v>
      </c>
      <c r="D96" s="563">
        <f>SUM(D83:D95)</f>
        <v>0</v>
      </c>
      <c r="E96" s="563">
        <f>'Sources and Uses Budget'!S96</f>
        <v>1245833</v>
      </c>
      <c r="F96" s="570">
        <f>SUM(F84:F87,F89:F95)</f>
        <v>0</v>
      </c>
      <c r="G96" s="570">
        <f>SUM(G84:G87,G89:G95)</f>
        <v>0</v>
      </c>
      <c r="H96" s="563">
        <f>'Sources and Uses Budget'!T96</f>
        <v>0</v>
      </c>
      <c r="I96" s="563">
        <f>SUM(I84:I87,I89:I95)</f>
        <v>0</v>
      </c>
      <c r="J96" s="563">
        <f>SUM(J84:J87,J89:J95)</f>
        <v>0</v>
      </c>
      <c r="K96" s="561"/>
    </row>
    <row r="97" spans="1:11" s="562" customFormat="1">
      <c r="A97" s="567" t="s">
        <v>1138</v>
      </c>
      <c r="B97" s="563">
        <f>'Sources and Uses Budget'!C97</f>
        <v>76124726</v>
      </c>
      <c r="C97" s="563">
        <f>SUM(C63+C70+C77+C81+C96)</f>
        <v>0</v>
      </c>
      <c r="D97" s="563">
        <f>SUM(D63+D70+D77+D81+D96)</f>
        <v>0</v>
      </c>
      <c r="E97" s="563">
        <f>'Sources and Uses Budget'!S97</f>
        <v>42899085.40474242</v>
      </c>
      <c r="F97" s="570">
        <f>SUM(+F63+F70+F81+F96)</f>
        <v>0</v>
      </c>
      <c r="G97" s="570">
        <f>SUM(+G63+G70+G81+G96)</f>
        <v>0</v>
      </c>
      <c r="H97" s="563">
        <f>'Sources and Uses Budget'!T97</f>
        <v>27741000</v>
      </c>
      <c r="I97" s="570">
        <f>SUM(I63+I70+I81+I96)</f>
        <v>0</v>
      </c>
      <c r="J97" s="570">
        <f>SUM(J63+J70+J81+J96)</f>
        <v>0</v>
      </c>
      <c r="K97" s="561"/>
    </row>
    <row r="98" spans="1:11" s="562" customFormat="1">
      <c r="A98" s="559" t="s">
        <v>834</v>
      </c>
      <c r="B98" s="560"/>
      <c r="C98" s="560"/>
      <c r="D98" s="560"/>
      <c r="E98" s="560"/>
      <c r="F98" s="560"/>
      <c r="G98" s="560"/>
      <c r="H98" s="560"/>
      <c r="I98" s="560"/>
      <c r="J98" s="560"/>
      <c r="K98" s="561"/>
    </row>
    <row r="99" spans="1:11" s="562" customFormat="1">
      <c r="A99" s="215" t="s">
        <v>835</v>
      </c>
      <c r="B99" s="563">
        <f>'Sources and Uses Budget'!C99</f>
        <v>5053697</v>
      </c>
      <c r="C99" s="564"/>
      <c r="D99" s="564"/>
      <c r="E99" s="563">
        <f>'Sources and Uses Budget'!S99</f>
        <v>3062638.1</v>
      </c>
      <c r="F99" s="564"/>
      <c r="G99" s="564"/>
      <c r="H99" s="563">
        <f>'Sources and Uses Budget'!T99</f>
        <v>1991058.9</v>
      </c>
      <c r="I99" s="564"/>
      <c r="J99" s="564"/>
      <c r="K99" s="561"/>
    </row>
    <row r="100" spans="1:11" s="562" customFormat="1">
      <c r="A100" s="440" t="s">
        <v>1949</v>
      </c>
      <c r="B100" s="563">
        <f>'Sources and Uses Budget'!C100</f>
        <v>0</v>
      </c>
      <c r="C100" s="564"/>
      <c r="D100" s="564"/>
      <c r="E100" s="563">
        <f>'Sources and Uses Budget'!S100</f>
        <v>0</v>
      </c>
      <c r="F100" s="564"/>
      <c r="G100" s="564"/>
      <c r="H100" s="563">
        <f>'Sources and Uses Budget'!T100</f>
        <v>0</v>
      </c>
      <c r="I100" s="564"/>
      <c r="J100" s="564"/>
      <c r="K100" s="561"/>
    </row>
    <row r="101" spans="1:11" s="562" customFormat="1">
      <c r="A101" s="215" t="s">
        <v>836</v>
      </c>
      <c r="B101" s="563">
        <f>'Sources and Uses Budget'!C101</f>
        <v>0</v>
      </c>
      <c r="C101" s="564"/>
      <c r="D101" s="564"/>
      <c r="E101" s="563">
        <f>'Sources and Uses Budget'!S101</f>
        <v>0</v>
      </c>
      <c r="F101" s="564"/>
      <c r="G101" s="564"/>
      <c r="H101" s="563">
        <f>'Sources and Uses Budget'!T101</f>
        <v>0</v>
      </c>
      <c r="I101" s="564"/>
      <c r="J101" s="564"/>
      <c r="K101" s="561"/>
    </row>
    <row r="102" spans="1:11" s="562" customFormat="1" ht="12" customHeight="1">
      <c r="A102" s="440" t="s">
        <v>1950</v>
      </c>
      <c r="B102" s="563">
        <f>'Sources and Uses Budget'!C102</f>
        <v>0</v>
      </c>
      <c r="C102" s="564"/>
      <c r="D102" s="564"/>
      <c r="E102" s="563">
        <f>'Sources and Uses Budget'!S102</f>
        <v>0</v>
      </c>
      <c r="F102" s="564"/>
      <c r="G102" s="564"/>
      <c r="H102" s="563">
        <f>'Sources and Uses Budget'!T102</f>
        <v>0</v>
      </c>
      <c r="I102" s="564"/>
      <c r="J102" s="564"/>
      <c r="K102" s="561"/>
    </row>
    <row r="103" spans="1:11" s="562" customFormat="1">
      <c r="A103" s="569" t="str">
        <f>'Sources and Uses Budget'!$A103</f>
        <v>Other: (Specify)</v>
      </c>
      <c r="B103" s="563">
        <f>'Sources and Uses Budget'!C103</f>
        <v>0</v>
      </c>
      <c r="C103" s="564"/>
      <c r="D103" s="564"/>
      <c r="E103" s="563">
        <f>'Sources and Uses Budget'!S103</f>
        <v>0</v>
      </c>
      <c r="F103" s="564"/>
      <c r="G103" s="564"/>
      <c r="H103" s="563">
        <f>'Sources and Uses Budget'!T103</f>
        <v>0</v>
      </c>
      <c r="I103" s="564"/>
      <c r="J103" s="564"/>
      <c r="K103" s="561"/>
    </row>
    <row r="104" spans="1:11" s="562" customFormat="1">
      <c r="A104" s="567" t="s">
        <v>837</v>
      </c>
      <c r="B104" s="563">
        <f>'Sources and Uses Budget'!C104</f>
        <v>5053697</v>
      </c>
      <c r="C104" s="563">
        <f>SUM(C99:C103)</f>
        <v>0</v>
      </c>
      <c r="D104" s="563">
        <f>SUM(D99:D103)</f>
        <v>0</v>
      </c>
      <c r="E104" s="563">
        <f>'Sources and Uses Budget'!S104</f>
        <v>3062638.1</v>
      </c>
      <c r="F104" s="570">
        <f>SUM(F99:F103)</f>
        <v>0</v>
      </c>
      <c r="G104" s="570">
        <f>SUM(G99:G103)</f>
        <v>0</v>
      </c>
      <c r="H104" s="563">
        <f>'Sources and Uses Budget'!T104</f>
        <v>1991058.9</v>
      </c>
      <c r="I104" s="570">
        <f>SUM(I99:I103)</f>
        <v>0</v>
      </c>
      <c r="J104" s="570">
        <f>SUM(J99:J103)</f>
        <v>0</v>
      </c>
      <c r="K104" s="561"/>
    </row>
    <row r="105" spans="1:11" s="562" customFormat="1">
      <c r="A105" s="567" t="s">
        <v>1139</v>
      </c>
      <c r="B105" s="563">
        <f>'Sources and Uses Budget'!C105</f>
        <v>81178423</v>
      </c>
      <c r="C105" s="570">
        <f>SUM(C97+C104)</f>
        <v>0</v>
      </c>
      <c r="D105" s="570">
        <f>SUM(D97+D104)</f>
        <v>0</v>
      </c>
      <c r="E105" s="563">
        <f>'Sources and Uses Budget'!S105</f>
        <v>45961723.504742421</v>
      </c>
      <c r="F105" s="570">
        <f>F97+F104</f>
        <v>0</v>
      </c>
      <c r="G105" s="570">
        <f>G97+G104</f>
        <v>0</v>
      </c>
      <c r="H105" s="563">
        <f>'Sources and Uses Budget'!T105</f>
        <v>29732058.899999999</v>
      </c>
      <c r="I105" s="570">
        <f>I97+I104</f>
        <v>0</v>
      </c>
      <c r="J105" s="570">
        <f>J97+J104</f>
        <v>0</v>
      </c>
      <c r="K105" s="561"/>
    </row>
    <row r="106" spans="1:11" s="562" customFormat="1">
      <c r="A106" s="575"/>
      <c r="B106" s="576"/>
      <c r="C106" s="576"/>
      <c r="D106" s="576"/>
      <c r="E106" s="563">
        <f>'Sources and Uses Budget'!S106</f>
        <v>0</v>
      </c>
      <c r="F106" s="564"/>
      <c r="G106" s="564"/>
      <c r="H106" s="563">
        <f>'Sources and Uses Budget'!T106</f>
        <v>0</v>
      </c>
      <c r="I106" s="564"/>
      <c r="J106" s="564"/>
      <c r="K106" s="561"/>
    </row>
    <row r="107" spans="1:11" s="562" customFormat="1">
      <c r="A107" s="577"/>
      <c r="B107" s="578"/>
      <c r="C107" s="576"/>
      <c r="D107" s="742" t="s">
        <v>393</v>
      </c>
      <c r="E107" s="563">
        <f>'Sources and Uses Budget'!S107</f>
        <v>45961723.504742421</v>
      </c>
      <c r="F107" s="579">
        <f>F105+F106</f>
        <v>0</v>
      </c>
      <c r="G107" s="579">
        <f>G105+G106</f>
        <v>0</v>
      </c>
      <c r="H107" s="563">
        <f>'Sources and Uses Budget'!T107</f>
        <v>29732058.899999999</v>
      </c>
      <c r="I107" s="579">
        <f>I105+I106</f>
        <v>0</v>
      </c>
      <c r="J107" s="579">
        <f>J105+J106</f>
        <v>0</v>
      </c>
      <c r="K107" s="561"/>
    </row>
    <row r="108" spans="1:11" s="562" customFormat="1">
      <c r="A108" s="577"/>
      <c r="B108" s="580"/>
      <c r="C108" s="580"/>
      <c r="D108" s="580"/>
      <c r="J108" s="581"/>
      <c r="K108" s="561"/>
    </row>
    <row r="109" spans="1:11" s="562" customFormat="1">
      <c r="A109" s="577"/>
      <c r="B109" s="580"/>
      <c r="C109" s="580"/>
      <c r="D109" s="580"/>
      <c r="J109" s="581"/>
      <c r="K109" s="561"/>
    </row>
    <row r="110" spans="1:11" s="562" customFormat="1">
      <c r="A110" s="577"/>
      <c r="B110" s="580"/>
      <c r="C110" s="580"/>
      <c r="D110" s="580"/>
      <c r="J110" s="581"/>
      <c r="K110" s="561"/>
    </row>
    <row r="111" spans="1:11" s="562" customFormat="1" ht="12.75">
      <c r="A111" s="582"/>
      <c r="B111" s="580"/>
      <c r="C111" s="580"/>
      <c r="D111" s="580"/>
      <c r="J111" s="581"/>
      <c r="K111" s="561"/>
    </row>
    <row r="112" spans="1:11" s="562" customFormat="1" ht="12.75">
      <c r="A112" s="582"/>
      <c r="B112" s="580"/>
      <c r="C112" s="580"/>
      <c r="D112" s="580"/>
      <c r="J112" s="581"/>
      <c r="K112" s="561"/>
    </row>
    <row r="113" spans="1:11" s="562" customFormat="1" ht="14.25">
      <c r="A113" s="583"/>
      <c r="B113" s="580"/>
      <c r="C113" s="580"/>
      <c r="D113" s="580"/>
      <c r="J113" s="581"/>
      <c r="K113" s="561"/>
    </row>
    <row r="114" spans="1:11" s="562" customFormat="1" ht="12.75">
      <c r="A114" s="582"/>
      <c r="J114" s="581"/>
      <c r="K114" s="561"/>
    </row>
    <row r="115" spans="1:11" s="562" customFormat="1" ht="14.25">
      <c r="A115" s="583"/>
      <c r="J115" s="581"/>
      <c r="K115" s="561"/>
    </row>
    <row r="116" spans="1:11" s="562" customFormat="1" ht="14.25">
      <c r="A116" s="583"/>
      <c r="J116" s="581"/>
      <c r="K116" s="561"/>
    </row>
    <row r="117" spans="1:11" s="562" customFormat="1">
      <c r="B117" s="580"/>
      <c r="C117" s="580"/>
      <c r="D117" s="580"/>
      <c r="J117" s="581"/>
      <c r="K117" s="561"/>
    </row>
    <row r="118" spans="1:11" s="562" customFormat="1">
      <c r="J118" s="581"/>
      <c r="K118" s="561"/>
    </row>
    <row r="119" spans="1:11" s="562" customFormat="1">
      <c r="J119" s="581"/>
      <c r="K119" s="561"/>
    </row>
    <row r="120" spans="1:11" s="562" customFormat="1">
      <c r="J120" s="581"/>
      <c r="K120" s="561"/>
    </row>
    <row r="121" spans="1:11" s="562" customFormat="1" ht="14.25">
      <c r="A121" s="583"/>
      <c r="J121" s="581"/>
      <c r="K121" s="561"/>
    </row>
    <row r="122" spans="1:11" s="586" customFormat="1" ht="15.75">
      <c r="A122" s="584"/>
      <c r="B122" s="585"/>
      <c r="C122" s="585"/>
      <c r="D122" s="585"/>
      <c r="E122" s="585"/>
      <c r="F122" s="585"/>
      <c r="G122" s="585"/>
      <c r="J122" s="587"/>
      <c r="K122" s="588"/>
    </row>
    <row r="123" spans="1:11" s="562" customFormat="1">
      <c r="A123" s="589"/>
      <c r="B123" s="590"/>
      <c r="C123" s="590"/>
      <c r="D123" s="590"/>
      <c r="E123" s="590"/>
      <c r="F123" s="590"/>
      <c r="G123" s="590"/>
      <c r="J123" s="581"/>
      <c r="K123" s="561"/>
    </row>
    <row r="124" spans="1:11" s="562" customFormat="1">
      <c r="A124" s="590"/>
      <c r="B124" s="591"/>
      <c r="C124" s="590"/>
      <c r="D124" s="2544"/>
      <c r="E124" s="2545"/>
      <c r="F124" s="2545"/>
      <c r="G124" s="2545"/>
      <c r="H124" s="2545"/>
      <c r="I124" s="2545"/>
      <c r="J124" s="581"/>
      <c r="K124" s="561"/>
    </row>
    <row r="125" spans="1:11" s="562" customFormat="1" ht="12.75">
      <c r="A125" s="592"/>
      <c r="B125" s="591"/>
      <c r="C125" s="592"/>
      <c r="D125" s="2545"/>
      <c r="E125" s="2545"/>
      <c r="F125" s="2545"/>
      <c r="G125" s="2545"/>
      <c r="H125" s="2545"/>
      <c r="I125" s="2545"/>
      <c r="J125" s="581"/>
      <c r="K125" s="561"/>
    </row>
    <row r="126" spans="1:11" s="562" customFormat="1" ht="12.75">
      <c r="A126" s="592"/>
      <c r="B126" s="591"/>
      <c r="C126" s="592"/>
      <c r="D126" s="2545"/>
      <c r="E126" s="2545"/>
      <c r="F126" s="2545"/>
      <c r="G126" s="2545"/>
      <c r="H126" s="2545"/>
      <c r="I126" s="2545"/>
      <c r="J126" s="581"/>
      <c r="K126" s="561"/>
    </row>
    <row r="127" spans="1:11" s="562" customFormat="1" ht="12.75">
      <c r="A127" s="592"/>
      <c r="B127" s="591"/>
      <c r="C127" s="592"/>
      <c r="D127" s="593"/>
      <c r="E127" s="592"/>
      <c r="F127" s="592"/>
      <c r="G127" s="592"/>
      <c r="J127" s="581"/>
      <c r="K127" s="561"/>
    </row>
    <row r="128" spans="1:11" s="562" customFormat="1" ht="12.75">
      <c r="A128" s="592"/>
      <c r="B128" s="591"/>
      <c r="C128" s="592"/>
      <c r="D128" s="593"/>
      <c r="E128" s="592"/>
      <c r="F128" s="592"/>
      <c r="G128" s="592"/>
      <c r="J128" s="581"/>
      <c r="K128" s="561"/>
    </row>
    <row r="129" spans="1:11" s="562" customFormat="1" ht="12.75">
      <c r="A129" s="592"/>
      <c r="B129" s="591"/>
      <c r="C129" s="592"/>
      <c r="D129" s="592"/>
      <c r="E129" s="592"/>
      <c r="F129" s="592"/>
      <c r="G129" s="592"/>
      <c r="J129" s="581"/>
      <c r="K129" s="561"/>
    </row>
    <row r="130" spans="1:11" s="562" customFormat="1" ht="12.75">
      <c r="A130" s="592"/>
      <c r="B130" s="591"/>
      <c r="C130" s="592"/>
      <c r="D130" s="592"/>
      <c r="E130" s="592"/>
      <c r="F130" s="592"/>
      <c r="G130" s="592"/>
      <c r="J130" s="581"/>
      <c r="K130" s="561"/>
    </row>
    <row r="131" spans="1:11" s="562" customFormat="1" ht="12.75">
      <c r="A131" s="592"/>
      <c r="B131" s="594"/>
      <c r="C131" s="592"/>
      <c r="D131" s="592"/>
      <c r="E131" s="592"/>
      <c r="F131" s="592"/>
      <c r="G131" s="592"/>
      <c r="J131" s="581"/>
      <c r="K131" s="561"/>
    </row>
    <row r="132" spans="1:11" s="562" customFormat="1" ht="12.75">
      <c r="A132" s="595"/>
      <c r="B132" s="596"/>
      <c r="C132" s="592"/>
      <c r="D132" s="597"/>
      <c r="E132" s="592"/>
      <c r="F132" s="592"/>
      <c r="G132" s="592"/>
      <c r="J132" s="581"/>
      <c r="K132" s="561"/>
    </row>
    <row r="133" spans="1:11" s="562" customFormat="1" ht="12.75">
      <c r="A133" s="598"/>
      <c r="B133" s="592"/>
      <c r="C133" s="592"/>
      <c r="D133" s="592"/>
      <c r="E133" s="592"/>
      <c r="F133" s="592"/>
      <c r="G133" s="592"/>
      <c r="J133" s="581"/>
      <c r="K133" s="561"/>
    </row>
    <row r="134" spans="1:11" s="562" customFormat="1" ht="12.75">
      <c r="A134" s="598"/>
      <c r="B134" s="592"/>
      <c r="C134" s="592"/>
      <c r="D134" s="592"/>
      <c r="E134" s="592"/>
      <c r="F134" s="592"/>
      <c r="G134" s="592"/>
      <c r="J134" s="581"/>
      <c r="K134" s="561"/>
    </row>
    <row r="135" spans="1:11" s="562" customFormat="1" ht="12.75">
      <c r="A135" s="599"/>
      <c r="B135" s="592"/>
      <c r="C135" s="592"/>
      <c r="D135" s="592"/>
      <c r="E135" s="592"/>
      <c r="F135" s="592"/>
      <c r="G135" s="592"/>
      <c r="J135" s="581"/>
      <c r="K135" s="561"/>
    </row>
    <row r="136" spans="1:11" s="562" customFormat="1" ht="12.75">
      <c r="A136" s="600"/>
      <c r="B136" s="592"/>
      <c r="C136" s="592"/>
      <c r="D136" s="592"/>
      <c r="E136" s="592"/>
      <c r="F136" s="592"/>
      <c r="G136" s="592"/>
      <c r="J136" s="581"/>
      <c r="K136" s="561"/>
    </row>
    <row r="137" spans="1:11" ht="12.75">
      <c r="A137" s="598"/>
      <c r="B137" s="592"/>
      <c r="C137" s="592"/>
      <c r="D137" s="592"/>
      <c r="E137" s="592"/>
      <c r="F137" s="592"/>
      <c r="G137" s="592"/>
    </row>
    <row r="138" spans="1:11" ht="12" customHeight="1">
      <c r="A138" s="598"/>
      <c r="B138" s="592"/>
      <c r="C138" s="592"/>
      <c r="D138" s="592"/>
      <c r="E138" s="592"/>
      <c r="F138" s="592"/>
      <c r="G138" s="592"/>
    </row>
    <row r="139" spans="1:11" ht="12" customHeight="1">
      <c r="A139" s="2546"/>
      <c r="B139" s="2547"/>
      <c r="C139" s="2547"/>
      <c r="D139" s="604"/>
      <c r="E139" s="592"/>
      <c r="F139" s="592"/>
      <c r="G139" s="592"/>
    </row>
    <row r="140" spans="1:11" ht="12" customHeight="1">
      <c r="A140" s="2548"/>
      <c r="B140" s="2549"/>
      <c r="C140" s="2549"/>
      <c r="D140" s="604"/>
      <c r="E140" s="592"/>
      <c r="F140" s="592"/>
      <c r="G140" s="592"/>
    </row>
    <row r="141" spans="1:11" ht="12" customHeight="1">
      <c r="A141" s="605"/>
      <c r="B141" s="606"/>
      <c r="C141" s="606"/>
      <c r="D141" s="558"/>
      <c r="E141" s="606"/>
      <c r="F141" s="606"/>
      <c r="G141" s="606"/>
      <c r="H141" s="602"/>
      <c r="I141" s="602"/>
    </row>
    <row r="142" spans="1:11" ht="12" customHeight="1">
      <c r="A142" s="607"/>
      <c r="B142" s="558"/>
      <c r="C142" s="558"/>
      <c r="D142" s="558"/>
      <c r="E142" s="606"/>
      <c r="F142" s="606"/>
      <c r="G142" s="606"/>
      <c r="H142" s="602"/>
      <c r="I142" s="602"/>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zoomScaleNormal="100" workbookViewId="0">
      <selection activeCell="AY11" sqref="AY11"/>
    </sheetView>
  </sheetViews>
  <sheetFormatPr defaultColWidth="2.7109375" defaultRowHeight="15.75" customHeight="1"/>
  <cols>
    <col min="1" max="37" width="2.7109375" style="1758"/>
    <col min="38" max="38" width="3" style="1758" customWidth="1"/>
    <col min="39" max="64" width="2.7109375" style="1758"/>
    <col min="65" max="65" width="6.140625" style="1758" bestFit="1" customWidth="1"/>
    <col min="66" max="70" width="5.42578125" style="1758" bestFit="1" customWidth="1"/>
    <col min="71" max="71" width="6.140625" style="1758" bestFit="1" customWidth="1"/>
    <col min="72" max="76" width="5.42578125" style="1758" bestFit="1" customWidth="1"/>
    <col min="77" max="77" width="6.140625" style="1758" bestFit="1" customWidth="1"/>
    <col min="78" max="78" width="5.42578125" style="1758" bestFit="1" customWidth="1"/>
    <col min="79" max="16384" width="2.7109375" style="1758"/>
  </cols>
  <sheetData>
    <row r="1" spans="1:65" ht="15.75" customHeight="1">
      <c r="A1" s="2553" t="s">
        <v>1982</v>
      </c>
      <c r="B1" s="2554"/>
      <c r="C1" s="2554"/>
      <c r="D1" s="2554"/>
      <c r="E1" s="2554"/>
      <c r="F1" s="2554"/>
      <c r="G1" s="2554"/>
      <c r="H1" s="2554"/>
      <c r="I1" s="2554"/>
      <c r="J1" s="2554"/>
      <c r="K1" s="2554"/>
      <c r="L1" s="2554"/>
      <c r="M1" s="2554"/>
      <c r="N1" s="2554"/>
      <c r="O1" s="2554"/>
      <c r="P1" s="2554"/>
      <c r="Q1" s="2554"/>
      <c r="R1" s="2554"/>
      <c r="S1" s="2554"/>
      <c r="T1" s="2554"/>
      <c r="U1" s="2554"/>
      <c r="V1" s="2554"/>
      <c r="W1" s="2554"/>
      <c r="X1" s="2554"/>
      <c r="Y1" s="2554"/>
      <c r="Z1" s="2554"/>
      <c r="AA1" s="2554"/>
      <c r="AB1" s="2554"/>
      <c r="AC1" s="2554"/>
      <c r="AD1" s="2554"/>
      <c r="AE1" s="2554"/>
      <c r="AF1" s="2554"/>
      <c r="AG1" s="2554"/>
      <c r="AH1" s="2554"/>
      <c r="AI1" s="2554"/>
      <c r="AJ1" s="2554"/>
      <c r="AK1" s="2554"/>
      <c r="AL1" s="2554"/>
      <c r="AM1" s="2554"/>
      <c r="AN1" s="2554"/>
      <c r="AO1" s="2554"/>
      <c r="AP1" s="2554"/>
      <c r="AQ1" s="2554"/>
      <c r="AR1" s="2554"/>
      <c r="AS1" s="2554"/>
      <c r="AT1" s="2554"/>
      <c r="AU1" s="2554"/>
      <c r="AV1" s="2554"/>
      <c r="AW1" s="2554"/>
      <c r="AX1" s="2554"/>
      <c r="AY1" s="2554"/>
      <c r="AZ1" s="2554"/>
      <c r="BA1" s="2554"/>
      <c r="BB1" s="2554"/>
      <c r="BC1" s="2554"/>
      <c r="BD1" s="2554"/>
      <c r="BE1" s="2555"/>
    </row>
    <row r="2" spans="1:65" ht="15.75" customHeight="1">
      <c r="A2" s="2556" t="s">
        <v>1983</v>
      </c>
      <c r="B2" s="2557"/>
      <c r="C2" s="2557"/>
      <c r="D2" s="2557"/>
      <c r="E2" s="2557"/>
      <c r="F2" s="2557"/>
      <c r="G2" s="2557"/>
      <c r="H2" s="2557"/>
      <c r="I2" s="2557"/>
      <c r="J2" s="2557"/>
      <c r="K2" s="2557"/>
      <c r="L2" s="2557"/>
      <c r="M2" s="2557"/>
      <c r="N2" s="2557"/>
      <c r="O2" s="2557"/>
      <c r="P2" s="2557"/>
      <c r="Q2" s="2557"/>
      <c r="R2" s="2557"/>
      <c r="S2" s="2557"/>
      <c r="T2" s="2557"/>
      <c r="U2" s="2557"/>
      <c r="V2" s="2557"/>
      <c r="W2" s="2557"/>
      <c r="X2" s="2557"/>
      <c r="Y2" s="2557"/>
      <c r="Z2" s="2557"/>
      <c r="AA2" s="2557"/>
      <c r="AB2" s="2557"/>
      <c r="AC2" s="2557"/>
      <c r="AD2" s="2557"/>
      <c r="AE2" s="2557"/>
      <c r="AF2" s="2557"/>
      <c r="AG2" s="2557"/>
      <c r="AH2" s="2557"/>
      <c r="AI2" s="2557"/>
      <c r="AJ2" s="2557"/>
      <c r="AK2" s="2557"/>
      <c r="AL2" s="2557"/>
      <c r="AM2" s="2557"/>
      <c r="AN2" s="2557"/>
      <c r="AO2" s="2557"/>
      <c r="AP2" s="2557"/>
      <c r="AQ2" s="2557"/>
      <c r="AR2" s="2557"/>
      <c r="AS2" s="2557"/>
      <c r="AT2" s="2557"/>
      <c r="AU2" s="2557"/>
      <c r="AV2" s="2557"/>
      <c r="AW2" s="2557"/>
      <c r="AX2" s="2557"/>
      <c r="AY2" s="2557"/>
      <c r="AZ2" s="2557"/>
      <c r="BA2" s="2557"/>
      <c r="BB2" s="2557"/>
      <c r="BC2" s="2557"/>
      <c r="BD2" s="2557"/>
      <c r="BE2" s="2558"/>
      <c r="BF2" s="1759"/>
    </row>
    <row r="3" spans="1:65" ht="15.75" customHeight="1" thickBot="1">
      <c r="A3" s="1760"/>
      <c r="B3" s="1761"/>
      <c r="C3" s="1761"/>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761"/>
      <c r="AZ3" s="1761"/>
      <c r="BA3" s="1761"/>
      <c r="BB3" s="1761"/>
      <c r="BC3" s="1761"/>
      <c r="BD3" s="1761"/>
      <c r="BE3" s="1762"/>
    </row>
    <row r="4" spans="1:65" ht="15.75" customHeight="1" thickBot="1">
      <c r="A4" s="1760"/>
      <c r="B4" s="1763" t="s">
        <v>693</v>
      </c>
      <c r="C4" s="1763"/>
      <c r="D4" s="1763"/>
      <c r="E4" s="1763"/>
      <c r="F4" s="1763"/>
      <c r="G4" s="1761"/>
      <c r="H4" s="1761"/>
      <c r="I4" s="1761"/>
      <c r="J4" s="1761"/>
      <c r="K4" s="1761"/>
      <c r="L4" s="2559" t="str">
        <f>IF(Application!H18="","",Application!H18)</f>
        <v>Nevin Plaza I</v>
      </c>
      <c r="M4" s="2560"/>
      <c r="N4" s="2560"/>
      <c r="O4" s="2560"/>
      <c r="P4" s="2560"/>
      <c r="Q4" s="2560"/>
      <c r="R4" s="2560"/>
      <c r="S4" s="2560"/>
      <c r="T4" s="2560"/>
      <c r="U4" s="2560"/>
      <c r="V4" s="2560"/>
      <c r="W4" s="2560"/>
      <c r="X4" s="2560"/>
      <c r="Y4" s="2560"/>
      <c r="Z4" s="2560"/>
      <c r="AA4" s="2560"/>
      <c r="AB4" s="2560"/>
      <c r="AC4" s="2561"/>
      <c r="AD4" s="1761"/>
      <c r="AE4" s="1761"/>
      <c r="AF4" s="2562" t="s">
        <v>1984</v>
      </c>
      <c r="AG4" s="2563"/>
      <c r="AH4" s="2563"/>
      <c r="AI4" s="2563"/>
      <c r="AJ4" s="2563"/>
      <c r="AK4" s="2563"/>
      <c r="AL4" s="2563"/>
      <c r="AM4" s="2563"/>
      <c r="AN4" s="2563"/>
      <c r="AO4" s="2563"/>
      <c r="AP4" s="2564">
        <v>44562</v>
      </c>
      <c r="AQ4" s="2565"/>
      <c r="AR4" s="2565"/>
      <c r="AS4" s="2565"/>
      <c r="AT4" s="2565"/>
      <c r="AU4" s="2566"/>
      <c r="AV4" s="1761"/>
      <c r="AW4" s="1761"/>
      <c r="AX4" s="1761"/>
      <c r="AY4" s="1761"/>
      <c r="AZ4" s="1761"/>
      <c r="BA4" s="1761"/>
      <c r="BB4" s="1761"/>
      <c r="BC4" s="1761"/>
      <c r="BD4" s="1761"/>
      <c r="BE4" s="1762"/>
    </row>
    <row r="5" spans="1:65" ht="15.75" customHeight="1" thickBot="1">
      <c r="A5" s="1760"/>
      <c r="B5" s="1761"/>
      <c r="C5" s="1761"/>
      <c r="D5" s="1761"/>
      <c r="E5" s="1761"/>
      <c r="F5" s="1761"/>
      <c r="G5" s="1761"/>
      <c r="H5" s="1761"/>
      <c r="I5" s="1761"/>
      <c r="J5" s="1761"/>
      <c r="K5" s="1761"/>
      <c r="L5" s="1761"/>
      <c r="M5" s="1761"/>
      <c r="N5" s="1761"/>
      <c r="O5" s="1761"/>
      <c r="P5" s="1761"/>
      <c r="Q5" s="1761"/>
      <c r="R5" s="1761"/>
      <c r="S5" s="1761"/>
      <c r="T5" s="1761"/>
      <c r="U5" s="1761"/>
      <c r="V5" s="1761"/>
      <c r="W5" s="1761"/>
      <c r="X5" s="1761"/>
      <c r="Y5" s="1761"/>
      <c r="Z5" s="1761"/>
      <c r="AA5" s="1761"/>
      <c r="AB5" s="1761"/>
      <c r="AC5" s="1761"/>
      <c r="AD5" s="1761"/>
      <c r="AE5" s="1761"/>
      <c r="AF5" s="2567" t="s">
        <v>1985</v>
      </c>
      <c r="AG5" s="2568"/>
      <c r="AH5" s="2568"/>
      <c r="AI5" s="2568"/>
      <c r="AJ5" s="2568"/>
      <c r="AK5" s="2568"/>
      <c r="AL5" s="2568"/>
      <c r="AM5" s="2568"/>
      <c r="AN5" s="2568"/>
      <c r="AO5" s="2568"/>
      <c r="AP5" s="2564">
        <v>44562</v>
      </c>
      <c r="AQ5" s="2565"/>
      <c r="AR5" s="2565"/>
      <c r="AS5" s="2565"/>
      <c r="AT5" s="2565"/>
      <c r="AU5" s="2566"/>
      <c r="AV5" s="1761"/>
      <c r="AW5" s="1761"/>
      <c r="AX5" s="1761"/>
      <c r="AY5" s="1761"/>
      <c r="AZ5" s="1761"/>
      <c r="BA5" s="1761"/>
      <c r="BB5" s="1761"/>
      <c r="BC5" s="1761"/>
      <c r="BD5" s="1761"/>
      <c r="BE5" s="1762"/>
    </row>
    <row r="6" spans="1:65" ht="15.75" customHeight="1" thickBot="1">
      <c r="A6" s="1760"/>
      <c r="B6" s="1763" t="s">
        <v>1986</v>
      </c>
      <c r="C6" s="1761"/>
      <c r="D6" s="1761"/>
      <c r="E6" s="1761"/>
      <c r="F6" s="1761"/>
      <c r="G6" s="1761"/>
      <c r="H6" s="1761"/>
      <c r="I6" s="1761"/>
      <c r="J6" s="1761"/>
      <c r="K6" s="1761"/>
      <c r="L6" s="2583" t="str">
        <f>IF(Application!H16="","",Application!H16)</f>
        <v>Nevin Plaza I, L.P.</v>
      </c>
      <c r="M6" s="2584"/>
      <c r="N6" s="2584"/>
      <c r="O6" s="2584"/>
      <c r="P6" s="2584"/>
      <c r="Q6" s="2584"/>
      <c r="R6" s="2584"/>
      <c r="S6" s="2584"/>
      <c r="T6" s="2584"/>
      <c r="U6" s="2584"/>
      <c r="V6" s="2584"/>
      <c r="W6" s="2584"/>
      <c r="X6" s="2584"/>
      <c r="Y6" s="2584"/>
      <c r="Z6" s="2584"/>
      <c r="AA6" s="2584"/>
      <c r="AB6" s="2584"/>
      <c r="AC6" s="2585"/>
      <c r="AD6" s="1761"/>
      <c r="AE6" s="1761"/>
      <c r="AF6" s="1761"/>
      <c r="AG6" s="1761"/>
      <c r="AH6" s="1761"/>
      <c r="AI6" s="1761"/>
      <c r="AJ6" s="1761"/>
      <c r="AK6" s="1761"/>
      <c r="AL6" s="1761"/>
      <c r="AM6" s="1761"/>
      <c r="AN6" s="1761"/>
      <c r="AO6" s="1761"/>
      <c r="AP6" s="1761"/>
      <c r="AQ6" s="1761"/>
      <c r="AR6" s="1761"/>
      <c r="AS6" s="1761"/>
      <c r="AT6" s="1761"/>
      <c r="AU6" s="1761"/>
      <c r="AV6" s="1761"/>
      <c r="AW6" s="1761"/>
      <c r="AX6" s="1761"/>
      <c r="AY6" s="1761"/>
      <c r="AZ6" s="1761"/>
      <c r="BA6" s="1761"/>
      <c r="BB6" s="1761"/>
      <c r="BC6" s="1761"/>
      <c r="BD6" s="1761"/>
      <c r="BE6" s="1762"/>
    </row>
    <row r="7" spans="1:65" thickBot="1">
      <c r="A7" s="1760"/>
      <c r="B7" s="1761"/>
      <c r="C7" s="1761"/>
      <c r="D7" s="1761"/>
      <c r="E7" s="1761"/>
      <c r="F7" s="1761"/>
      <c r="G7" s="1761"/>
      <c r="H7" s="1761"/>
      <c r="I7" s="1761"/>
      <c r="J7" s="1761"/>
      <c r="K7" s="1761"/>
      <c r="L7" s="1761"/>
      <c r="M7" s="1761"/>
      <c r="N7" s="1761"/>
      <c r="O7" s="1761"/>
      <c r="P7" s="1761"/>
      <c r="Q7" s="1761"/>
      <c r="R7" s="1761"/>
      <c r="S7" s="1761"/>
      <c r="T7" s="1761"/>
      <c r="U7" s="1761"/>
      <c r="V7" s="1761"/>
      <c r="W7" s="1761"/>
      <c r="X7" s="1761"/>
      <c r="Y7" s="1761"/>
      <c r="Z7" s="1761"/>
      <c r="AA7" s="1761"/>
      <c r="AB7" s="1761"/>
      <c r="AC7" s="1761"/>
      <c r="AD7" s="1761"/>
      <c r="AE7" s="1761"/>
      <c r="AF7" s="1761"/>
      <c r="AG7" s="1761"/>
      <c r="AH7" s="1761"/>
      <c r="AI7" s="1761"/>
      <c r="AJ7" s="1761"/>
      <c r="AK7" s="1761"/>
      <c r="AL7" s="1761"/>
      <c r="AM7" s="1761"/>
      <c r="AN7" s="1761"/>
      <c r="AO7" s="1761"/>
      <c r="AP7" s="1761"/>
      <c r="AQ7" s="1761"/>
      <c r="AR7" s="1761"/>
      <c r="AS7" s="1761"/>
      <c r="AT7" s="1761"/>
      <c r="AU7" s="1761"/>
      <c r="AV7" s="1761"/>
      <c r="AW7" s="1761"/>
      <c r="AX7" s="1761"/>
      <c r="AY7" s="1761"/>
      <c r="AZ7" s="1761"/>
      <c r="BA7" s="1761"/>
      <c r="BB7" s="1761"/>
      <c r="BC7" s="1761"/>
      <c r="BD7" s="1761"/>
      <c r="BE7" s="1762"/>
    </row>
    <row r="8" spans="1:65" thickBot="1">
      <c r="A8" s="1760"/>
      <c r="B8" s="1763" t="s">
        <v>1987</v>
      </c>
      <c r="C8" s="1761"/>
      <c r="D8" s="1761"/>
      <c r="E8" s="1761"/>
      <c r="F8" s="1761"/>
      <c r="G8" s="1761"/>
      <c r="H8" s="1761"/>
      <c r="I8" s="1761"/>
      <c r="J8" s="1761"/>
      <c r="K8" s="1761"/>
      <c r="L8" s="1761"/>
      <c r="M8" s="1761"/>
      <c r="N8" s="1761"/>
      <c r="O8" s="1761"/>
      <c r="P8" s="1761"/>
      <c r="Q8" s="1761"/>
      <c r="R8" s="1761"/>
      <c r="S8" s="1761"/>
      <c r="T8" s="1761"/>
      <c r="U8" s="1761"/>
      <c r="V8" s="1761"/>
      <c r="W8" s="1761"/>
      <c r="X8" s="1761"/>
      <c r="Y8" s="1761"/>
      <c r="Z8" s="1761"/>
      <c r="AA8" s="1761"/>
      <c r="AB8" s="2586" t="str">
        <f>Application!T196</f>
        <v>No</v>
      </c>
      <c r="AC8" s="2576"/>
      <c r="AD8" s="2577"/>
      <c r="AE8" s="1761"/>
      <c r="AF8" s="1761"/>
      <c r="AG8" s="1761"/>
      <c r="AH8" s="1761"/>
      <c r="AI8" s="1761"/>
      <c r="AJ8" s="1761"/>
      <c r="AK8" s="1761"/>
      <c r="AL8" s="1761"/>
      <c r="AM8" s="1761"/>
      <c r="AN8" s="1761"/>
      <c r="AO8" s="1761"/>
      <c r="AP8" s="1761"/>
      <c r="AQ8" s="1761"/>
      <c r="AR8" s="1761"/>
      <c r="AS8" s="1761"/>
      <c r="AT8" s="1761"/>
      <c r="AU8" s="1761"/>
      <c r="AV8" s="1761"/>
      <c r="AW8" s="1761"/>
      <c r="AX8" s="1761"/>
      <c r="AY8" s="1761"/>
      <c r="AZ8" s="1761"/>
      <c r="BA8" s="1761"/>
      <c r="BB8" s="1761"/>
      <c r="BC8" s="1761"/>
      <c r="BD8" s="1761"/>
      <c r="BE8" s="1762"/>
      <c r="BM8" s="1758">
        <f>Application!AO714</f>
        <v>0</v>
      </c>
    </row>
    <row r="9" spans="1:65" thickBot="1">
      <c r="A9" s="1761"/>
      <c r="B9" s="1761"/>
      <c r="C9" s="1761"/>
      <c r="D9" s="1761"/>
      <c r="E9" s="1761"/>
      <c r="F9" s="1761"/>
      <c r="G9" s="1761"/>
      <c r="H9" s="1761"/>
      <c r="I9" s="1761"/>
      <c r="J9" s="1761"/>
      <c r="K9" s="1761"/>
      <c r="L9" s="1761"/>
      <c r="M9" s="1761"/>
      <c r="N9" s="1761"/>
      <c r="O9" s="1761"/>
      <c r="P9" s="1761"/>
      <c r="Q9" s="1761"/>
      <c r="R9" s="1761"/>
      <c r="S9" s="1761"/>
      <c r="T9" s="1761"/>
      <c r="U9" s="1761"/>
      <c r="V9" s="1761"/>
      <c r="W9" s="1761"/>
      <c r="X9" s="1761"/>
      <c r="Y9" s="1761"/>
      <c r="Z9" s="1761"/>
      <c r="AA9" s="1761"/>
      <c r="AB9" s="1761"/>
      <c r="AC9" s="1761"/>
      <c r="AD9" s="1761"/>
      <c r="AE9" s="1761"/>
      <c r="AF9" s="1761"/>
      <c r="AG9" s="1761"/>
      <c r="AH9" s="1761"/>
      <c r="AI9" s="1761"/>
      <c r="AJ9" s="1761"/>
      <c r="AK9" s="1761"/>
      <c r="AL9" s="1761"/>
      <c r="AM9" s="1761"/>
      <c r="AN9" s="1761"/>
      <c r="AO9" s="1761"/>
      <c r="AP9" s="1761"/>
      <c r="AQ9" s="1764"/>
      <c r="AR9" s="1764"/>
      <c r="AS9" s="1761"/>
      <c r="AT9" s="1761"/>
      <c r="AU9" s="1761"/>
      <c r="AV9" s="1761"/>
      <c r="AW9" s="1761"/>
      <c r="AX9" s="1761"/>
      <c r="AY9" s="1761"/>
      <c r="AZ9" s="1761"/>
      <c r="BA9" s="1761"/>
      <c r="BB9" s="1761"/>
      <c r="BC9" s="1761"/>
      <c r="BD9" s="1761"/>
      <c r="BE9" s="1762"/>
    </row>
    <row r="10" spans="1:65" thickBot="1">
      <c r="A10" s="1760"/>
      <c r="B10" s="1763" t="s">
        <v>1989</v>
      </c>
      <c r="C10" s="1763"/>
      <c r="D10" s="1763"/>
      <c r="E10" s="1763"/>
      <c r="F10" s="1763"/>
      <c r="G10" s="1763"/>
      <c r="H10" s="1763"/>
      <c r="I10" s="1763"/>
      <c r="J10" s="1763"/>
      <c r="K10" s="1763"/>
      <c r="L10" s="1763"/>
      <c r="M10" s="1761"/>
      <c r="N10" s="2587">
        <f>Application!AO637</f>
        <v>16510000</v>
      </c>
      <c r="O10" s="2588"/>
      <c r="P10" s="2588"/>
      <c r="Q10" s="2588"/>
      <c r="R10" s="2588"/>
      <c r="S10" s="2588"/>
      <c r="T10" s="2589"/>
      <c r="U10" s="1761"/>
      <c r="V10" s="1761"/>
      <c r="W10" s="1761"/>
      <c r="X10" s="2569" t="s">
        <v>1990</v>
      </c>
      <c r="Y10" s="2570"/>
      <c r="Z10" s="2570"/>
      <c r="AA10" s="2570"/>
      <c r="AB10" s="2570"/>
      <c r="AC10" s="2570"/>
      <c r="AD10" s="2570"/>
      <c r="AE10" s="2570"/>
      <c r="AF10" s="2570"/>
      <c r="AG10" s="2570"/>
      <c r="AH10" s="2570"/>
      <c r="AI10" s="2570"/>
      <c r="AJ10" s="2570"/>
      <c r="AK10" s="2571"/>
      <c r="AL10" s="2575">
        <f>Application!W471</f>
        <v>16</v>
      </c>
      <c r="AM10" s="2576"/>
      <c r="AN10" s="2576"/>
      <c r="AO10" s="2576"/>
      <c r="AP10" s="2577"/>
      <c r="AQ10" s="1764"/>
      <c r="AR10" s="1764"/>
      <c r="AS10" s="1764"/>
      <c r="AT10" s="1764"/>
      <c r="AU10" s="1764"/>
      <c r="AV10" s="1764"/>
      <c r="AW10" s="1764"/>
      <c r="AX10" s="1761"/>
      <c r="AY10" s="1761"/>
      <c r="AZ10" s="1761"/>
      <c r="BA10" s="1761"/>
      <c r="BB10" s="1761"/>
      <c r="BC10" s="1761"/>
      <c r="BD10" s="1761"/>
      <c r="BE10" s="1762"/>
    </row>
    <row r="11" spans="1:65" thickBot="1">
      <c r="A11" s="1760"/>
      <c r="B11" s="1763" t="s">
        <v>1991</v>
      </c>
      <c r="C11" s="1763"/>
      <c r="D11" s="1763"/>
      <c r="E11" s="1763"/>
      <c r="F11" s="1763"/>
      <c r="G11" s="1763"/>
      <c r="H11" s="1763"/>
      <c r="I11" s="1763"/>
      <c r="J11" s="1763"/>
      <c r="K11" s="1763"/>
      <c r="L11" s="1763"/>
      <c r="M11" s="1761"/>
      <c r="N11" s="2590">
        <f>Application!AA925</f>
        <v>0</v>
      </c>
      <c r="O11" s="2591"/>
      <c r="P11" s="2591"/>
      <c r="Q11" s="2591"/>
      <c r="R11" s="2591"/>
      <c r="S11" s="2591"/>
      <c r="T11" s="2592"/>
      <c r="U11" s="1761"/>
      <c r="V11" s="1761"/>
      <c r="W11" s="1761"/>
      <c r="X11" s="2593" t="s">
        <v>1992</v>
      </c>
      <c r="Y11" s="2594"/>
      <c r="Z11" s="2594"/>
      <c r="AA11" s="2594"/>
      <c r="AB11" s="2594"/>
      <c r="AC11" s="2594"/>
      <c r="AD11" s="2594"/>
      <c r="AE11" s="2594"/>
      <c r="AF11" s="2594"/>
      <c r="AG11" s="2594"/>
      <c r="AH11" s="2594"/>
      <c r="AI11" s="2594"/>
      <c r="AJ11" s="2594"/>
      <c r="AK11" s="2595"/>
      <c r="AL11" s="2572">
        <v>44562</v>
      </c>
      <c r="AM11" s="2573"/>
      <c r="AN11" s="2573"/>
      <c r="AO11" s="2573"/>
      <c r="AP11" s="2574"/>
      <c r="AQ11" s="1765"/>
      <c r="AR11" s="1766"/>
      <c r="AS11" s="1764"/>
      <c r="AT11" s="1764"/>
      <c r="AU11" s="1764"/>
      <c r="AV11" s="1764"/>
      <c r="AW11" s="1764"/>
      <c r="AX11" s="1761"/>
      <c r="AY11" s="1761"/>
      <c r="AZ11" s="1761"/>
      <c r="BA11" s="1761"/>
      <c r="BB11" s="1761"/>
      <c r="BC11" s="1761"/>
      <c r="BD11" s="1761"/>
      <c r="BE11" s="1762"/>
    </row>
    <row r="12" spans="1:65" thickBot="1">
      <c r="A12" s="1761"/>
      <c r="B12" s="1761"/>
      <c r="C12" s="1761"/>
      <c r="D12" s="1761"/>
      <c r="E12" s="1761"/>
      <c r="F12" s="1761"/>
      <c r="G12" s="1761"/>
      <c r="H12" s="1761"/>
      <c r="I12" s="1761"/>
      <c r="J12" s="1761"/>
      <c r="K12" s="1761"/>
      <c r="L12" s="1761"/>
      <c r="M12" s="1761"/>
      <c r="N12" s="1761"/>
      <c r="O12" s="1761"/>
      <c r="P12" s="1761"/>
      <c r="Q12" s="1761"/>
      <c r="R12" s="1761"/>
      <c r="S12" s="1761"/>
      <c r="T12" s="1761"/>
      <c r="U12" s="1761"/>
      <c r="V12" s="1761"/>
      <c r="W12" s="1761"/>
      <c r="X12" s="2569" t="s">
        <v>1993</v>
      </c>
      <c r="Y12" s="2570"/>
      <c r="Z12" s="2570"/>
      <c r="AA12" s="2570"/>
      <c r="AB12" s="2570"/>
      <c r="AC12" s="2570"/>
      <c r="AD12" s="2570"/>
      <c r="AE12" s="2570"/>
      <c r="AF12" s="2570"/>
      <c r="AG12" s="2570"/>
      <c r="AH12" s="2570"/>
      <c r="AI12" s="2570"/>
      <c r="AJ12" s="2570"/>
      <c r="AK12" s="2571"/>
      <c r="AL12" s="2572">
        <v>44562</v>
      </c>
      <c r="AM12" s="2573"/>
      <c r="AN12" s="2573"/>
      <c r="AO12" s="2573"/>
      <c r="AP12" s="2574"/>
      <c r="AQ12" s="1764"/>
      <c r="AR12" s="1764"/>
      <c r="AS12" s="1764"/>
      <c r="AT12" s="1764"/>
      <c r="AU12" s="1764"/>
      <c r="AV12" s="1761"/>
      <c r="AW12" s="1761"/>
      <c r="AX12" s="1761"/>
      <c r="AY12" s="1761"/>
      <c r="AZ12" s="1761"/>
      <c r="BA12" s="1761"/>
      <c r="BB12" s="1761"/>
      <c r="BC12" s="1761"/>
      <c r="BD12" s="1761"/>
      <c r="BE12" s="1767"/>
    </row>
    <row r="13" spans="1:65" thickBot="1">
      <c r="A13" s="1761"/>
      <c r="B13" s="2569" t="s">
        <v>1994</v>
      </c>
      <c r="C13" s="2570"/>
      <c r="D13" s="2570"/>
      <c r="E13" s="2570"/>
      <c r="F13" s="2570"/>
      <c r="G13" s="2570"/>
      <c r="H13" s="2570"/>
      <c r="I13" s="2570"/>
      <c r="J13" s="2570"/>
      <c r="K13" s="2570"/>
      <c r="L13" s="2570"/>
      <c r="M13" s="2570"/>
      <c r="N13" s="2570"/>
      <c r="O13" s="2570"/>
      <c r="P13" s="2571"/>
      <c r="Q13" s="2578" t="s">
        <v>1988</v>
      </c>
      <c r="R13" s="2565"/>
      <c r="S13" s="2565"/>
      <c r="T13" s="2566"/>
      <c r="U13" s="1764"/>
      <c r="V13" s="1761"/>
      <c r="W13" s="1761"/>
      <c r="X13" s="1761"/>
      <c r="Y13" s="1761"/>
      <c r="Z13" s="1761"/>
      <c r="AA13" s="1764"/>
      <c r="AB13" s="1764"/>
      <c r="AC13" s="1764"/>
      <c r="AD13" s="1764"/>
      <c r="AE13" s="1764"/>
      <c r="AF13" s="1764"/>
      <c r="AG13" s="1764"/>
      <c r="AH13" s="1764"/>
      <c r="AI13" s="1764"/>
      <c r="AJ13" s="1764"/>
      <c r="AK13" s="1764"/>
      <c r="AL13" s="1764"/>
      <c r="AM13" s="1764"/>
      <c r="AN13" s="1764"/>
      <c r="AO13" s="1764"/>
      <c r="AP13" s="1764"/>
      <c r="AQ13" s="1764"/>
      <c r="AR13" s="1764"/>
      <c r="AS13" s="1764"/>
      <c r="AT13" s="1764"/>
      <c r="AU13" s="1764"/>
      <c r="AV13" s="1764"/>
      <c r="AW13" s="1764"/>
      <c r="AX13" s="1764"/>
      <c r="AY13" s="1764"/>
      <c r="AZ13" s="1764"/>
      <c r="BA13" s="1764"/>
      <c r="BB13" s="1764"/>
      <c r="BC13" s="1764"/>
      <c r="BD13" s="1764"/>
      <c r="BE13" s="1767"/>
    </row>
    <row r="14" spans="1:65" thickBot="1">
      <c r="A14" s="1761"/>
      <c r="B14" s="1761"/>
      <c r="C14" s="1761"/>
      <c r="D14" s="1761"/>
      <c r="E14" s="1761"/>
      <c r="F14" s="1761"/>
      <c r="G14" s="1761"/>
      <c r="H14" s="1761"/>
      <c r="I14" s="1761"/>
      <c r="J14" s="1761"/>
      <c r="K14" s="1761"/>
      <c r="L14" s="1761"/>
      <c r="M14" s="1761"/>
      <c r="N14" s="1761"/>
      <c r="O14" s="1761"/>
      <c r="P14" s="1761"/>
      <c r="Q14" s="1761"/>
      <c r="R14" s="1761"/>
      <c r="S14" s="1761"/>
      <c r="T14" s="1761"/>
      <c r="U14" s="1761"/>
      <c r="V14" s="1761"/>
      <c r="W14" s="1761"/>
      <c r="X14" s="1761"/>
      <c r="Y14" s="1761"/>
      <c r="Z14" s="1761"/>
      <c r="AA14" s="1764"/>
      <c r="AB14" s="1764"/>
      <c r="AC14" s="1764"/>
      <c r="AD14" s="1764"/>
      <c r="AE14" s="1764"/>
      <c r="AF14" s="1764"/>
      <c r="AG14" s="1764"/>
      <c r="AH14" s="1764"/>
      <c r="AI14" s="1764"/>
      <c r="AJ14" s="1764"/>
      <c r="AK14" s="1764"/>
      <c r="AL14" s="1764"/>
      <c r="AM14" s="1764"/>
      <c r="AN14" s="1764"/>
      <c r="AO14" s="1764"/>
      <c r="AP14" s="1764"/>
      <c r="AQ14" s="1764"/>
      <c r="AR14" s="1764"/>
      <c r="AS14" s="1764"/>
      <c r="AT14" s="1764"/>
      <c r="AU14" s="1764"/>
      <c r="AV14" s="1764"/>
      <c r="AW14" s="1764"/>
      <c r="AX14" s="1764"/>
      <c r="AY14" s="1764"/>
      <c r="AZ14" s="1764"/>
      <c r="BA14" s="1764"/>
      <c r="BB14" s="1764"/>
      <c r="BC14" s="1764"/>
      <c r="BD14" s="1764"/>
      <c r="BE14" s="1767"/>
    </row>
    <row r="15" spans="1:65" ht="15">
      <c r="A15" s="1761"/>
      <c r="B15" s="2579" t="s">
        <v>1995</v>
      </c>
      <c r="C15" s="2579"/>
      <c r="D15" s="2579"/>
      <c r="E15" s="2579"/>
      <c r="F15" s="2579"/>
      <c r="G15" s="2579"/>
      <c r="H15" s="2579"/>
      <c r="I15" s="2579"/>
      <c r="J15" s="2579"/>
      <c r="K15" s="2579"/>
      <c r="L15" s="2580"/>
      <c r="M15" s="2562" t="s">
        <v>1996</v>
      </c>
      <c r="N15" s="2563"/>
      <c r="O15" s="2563"/>
      <c r="P15" s="2563"/>
      <c r="Q15" s="2563"/>
      <c r="R15" s="2563"/>
      <c r="S15" s="2581">
        <f>IF(Application!AB214="","",Application!AB214)</f>
        <v>62</v>
      </c>
      <c r="T15" s="2581"/>
      <c r="U15" s="2581"/>
      <c r="V15" s="2581"/>
      <c r="W15" s="2582"/>
      <c r="X15" s="1764"/>
      <c r="Y15" s="1761"/>
      <c r="Z15" s="1761"/>
      <c r="AA15" s="1764"/>
      <c r="AB15" s="1764"/>
      <c r="AC15" s="1764"/>
      <c r="AD15" s="1764"/>
      <c r="AE15" s="1764"/>
      <c r="AF15" s="1764"/>
      <c r="AG15" s="1764"/>
      <c r="AH15" s="1764"/>
      <c r="AI15" s="1764"/>
      <c r="AJ15" s="1764"/>
      <c r="AK15" s="1764"/>
      <c r="AL15" s="1764"/>
      <c r="AM15" s="1764"/>
      <c r="AN15" s="1764"/>
      <c r="AO15" s="1764"/>
      <c r="AP15" s="1764"/>
      <c r="AQ15" s="1764"/>
      <c r="AR15" s="1764"/>
      <c r="AS15" s="1764"/>
      <c r="AT15" s="1764"/>
      <c r="AU15" s="1764"/>
      <c r="AV15" s="1764"/>
      <c r="AW15" s="1764"/>
      <c r="AX15" s="1764"/>
      <c r="AY15" s="1764"/>
      <c r="AZ15" s="1764"/>
      <c r="BA15" s="1764"/>
      <c r="BB15" s="1764"/>
      <c r="BC15" s="1764"/>
      <c r="BD15" s="1764"/>
      <c r="BE15" s="1767"/>
    </row>
    <row r="16" spans="1:65" thickBot="1">
      <c r="A16" s="1760"/>
      <c r="B16" s="1761"/>
      <c r="C16" s="1761"/>
      <c r="D16" s="1761"/>
      <c r="E16" s="1761"/>
      <c r="F16" s="1761"/>
      <c r="G16" s="1761"/>
      <c r="H16" s="1761"/>
      <c r="I16" s="1761"/>
      <c r="J16" s="1761"/>
      <c r="K16" s="1761"/>
      <c r="L16" s="1761"/>
      <c r="M16" s="1761"/>
      <c r="N16" s="1761"/>
      <c r="O16" s="1761"/>
      <c r="P16" s="1761"/>
      <c r="Q16" s="1761"/>
      <c r="R16" s="1761"/>
      <c r="S16" s="1761"/>
      <c r="T16" s="1761"/>
      <c r="U16" s="1761"/>
      <c r="V16" s="1761"/>
      <c r="W16" s="1761"/>
      <c r="X16" s="1761"/>
      <c r="Y16" s="1761"/>
      <c r="Z16" s="1761"/>
      <c r="AA16" s="1761"/>
      <c r="AB16" s="1761"/>
      <c r="AC16" s="1761"/>
      <c r="AD16" s="1761"/>
      <c r="AE16" s="1761"/>
      <c r="AF16" s="1761"/>
      <c r="AG16" s="1761"/>
      <c r="AH16" s="1761"/>
      <c r="AI16" s="1761"/>
      <c r="AJ16" s="1761"/>
      <c r="AK16" s="1761"/>
      <c r="AL16" s="1761"/>
      <c r="AM16" s="1761"/>
      <c r="AN16" s="1761"/>
      <c r="AO16" s="1761"/>
      <c r="AP16" s="1761"/>
      <c r="AQ16" s="1761"/>
      <c r="AR16" s="1761"/>
      <c r="AS16" s="1761"/>
      <c r="AT16" s="1761"/>
      <c r="AU16" s="1761"/>
      <c r="AV16" s="1761"/>
      <c r="AW16" s="1761"/>
      <c r="AX16" s="1761"/>
      <c r="AY16" s="1761"/>
      <c r="AZ16" s="1761"/>
      <c r="BA16" s="1761"/>
      <c r="BB16" s="1761"/>
      <c r="BC16" s="1761"/>
      <c r="BD16" s="1761"/>
      <c r="BE16" s="1767"/>
    </row>
    <row r="17" spans="1:58" ht="15">
      <c r="A17" s="1761"/>
      <c r="B17" s="2596" t="s">
        <v>1997</v>
      </c>
      <c r="C17" s="2597"/>
      <c r="D17" s="2597"/>
      <c r="E17" s="2597"/>
      <c r="F17" s="2597"/>
      <c r="G17" s="2597"/>
      <c r="H17" s="2597"/>
      <c r="I17" s="2597"/>
      <c r="J17" s="2597"/>
      <c r="K17" s="2597"/>
      <c r="L17" s="2597"/>
      <c r="M17" s="2597"/>
      <c r="N17" s="2597"/>
      <c r="O17" s="2597"/>
      <c r="P17" s="2597"/>
      <c r="Q17" s="2597"/>
      <c r="R17" s="2597"/>
      <c r="S17" s="2597"/>
      <c r="T17" s="2597"/>
      <c r="U17" s="2597"/>
      <c r="V17" s="2597"/>
      <c r="W17" s="2597"/>
      <c r="X17" s="2597"/>
      <c r="Y17" s="2597"/>
      <c r="Z17" s="2597"/>
      <c r="AA17" s="2597"/>
      <c r="AB17" s="2597"/>
      <c r="AC17" s="2597"/>
      <c r="AD17" s="2597"/>
      <c r="AE17" s="2597"/>
      <c r="AF17" s="2597"/>
      <c r="AG17" s="2597"/>
      <c r="AH17" s="2597"/>
      <c r="AI17" s="2597"/>
      <c r="AJ17" s="2597"/>
      <c r="AK17" s="2597"/>
      <c r="AL17" s="2597"/>
      <c r="AM17" s="2597"/>
      <c r="AN17" s="2597"/>
      <c r="AO17" s="2597"/>
      <c r="AP17" s="2597"/>
      <c r="AQ17" s="2597"/>
      <c r="AR17" s="2597"/>
      <c r="AS17" s="2597"/>
      <c r="AT17" s="2597"/>
      <c r="AU17" s="2597"/>
      <c r="AV17" s="2597"/>
      <c r="AW17" s="2597"/>
      <c r="AX17" s="2597"/>
      <c r="AY17" s="2598"/>
      <c r="AZ17" s="1761"/>
      <c r="BA17" s="1761"/>
      <c r="BB17" s="1761"/>
      <c r="BC17" s="1761"/>
      <c r="BD17" s="1761"/>
      <c r="BE17" s="1767"/>
      <c r="BF17" s="1759"/>
    </row>
    <row r="18" spans="1:58" ht="15.75" customHeight="1">
      <c r="A18" s="1761"/>
      <c r="B18" s="2599" t="s">
        <v>1998</v>
      </c>
      <c r="C18" s="2600"/>
      <c r="D18" s="2600"/>
      <c r="E18" s="2600"/>
      <c r="F18" s="2600"/>
      <c r="G18" s="2600"/>
      <c r="H18" s="2600"/>
      <c r="I18" s="2601"/>
      <c r="J18" s="2602" t="s">
        <v>1871</v>
      </c>
      <c r="K18" s="2603"/>
      <c r="L18" s="2603"/>
      <c r="M18" s="2603"/>
      <c r="N18" s="2603"/>
      <c r="O18" s="2604"/>
      <c r="P18" s="2602" t="s">
        <v>333</v>
      </c>
      <c r="Q18" s="2603"/>
      <c r="R18" s="2603"/>
      <c r="S18" s="2603"/>
      <c r="T18" s="2603"/>
      <c r="U18" s="2604"/>
      <c r="V18" s="2602" t="s">
        <v>334</v>
      </c>
      <c r="W18" s="2603"/>
      <c r="X18" s="2603"/>
      <c r="Y18" s="2603"/>
      <c r="Z18" s="2603"/>
      <c r="AA18" s="2604"/>
      <c r="AB18" s="2602" t="s">
        <v>168</v>
      </c>
      <c r="AC18" s="2603"/>
      <c r="AD18" s="2603"/>
      <c r="AE18" s="2603"/>
      <c r="AF18" s="2603"/>
      <c r="AG18" s="2604"/>
      <c r="AH18" s="2602" t="s">
        <v>169</v>
      </c>
      <c r="AI18" s="2603"/>
      <c r="AJ18" s="2603"/>
      <c r="AK18" s="2603"/>
      <c r="AL18" s="2603"/>
      <c r="AM18" s="2604"/>
      <c r="AN18" s="2602" t="s">
        <v>170</v>
      </c>
      <c r="AO18" s="2603"/>
      <c r="AP18" s="2603"/>
      <c r="AQ18" s="2603"/>
      <c r="AR18" s="2603"/>
      <c r="AS18" s="2604"/>
      <c r="AT18" s="2602" t="s">
        <v>1999</v>
      </c>
      <c r="AU18" s="2603"/>
      <c r="AV18" s="2603"/>
      <c r="AW18" s="2603"/>
      <c r="AX18" s="2603"/>
      <c r="AY18" s="2605"/>
      <c r="AZ18" s="1761"/>
      <c r="BA18" s="1761"/>
      <c r="BB18" s="1761"/>
      <c r="BC18" s="1761"/>
      <c r="BD18" s="1761"/>
      <c r="BE18" s="1767"/>
    </row>
    <row r="19" spans="1:58" ht="15">
      <c r="A19" s="1761"/>
      <c r="B19" s="2612">
        <v>0.2</v>
      </c>
      <c r="C19" s="2613"/>
      <c r="D19" s="2613"/>
      <c r="E19" s="2613"/>
      <c r="F19" s="2613"/>
      <c r="G19" s="2613"/>
      <c r="H19" s="2613"/>
      <c r="I19" s="2613"/>
      <c r="J19" s="2606">
        <f>SUM(P19:AS19)</f>
        <v>0</v>
      </c>
      <c r="K19" s="2607"/>
      <c r="L19" s="2607"/>
      <c r="M19" s="2607"/>
      <c r="N19" s="2607"/>
      <c r="O19" s="2608"/>
      <c r="P19" s="2606" cm="1">
        <f t="array" ref="P19">SUMPRODUCT((Application!$B$728:$B$752 = 'CalHFA Addendum'!P$18)*(Application!$AH$728:$AH$752 = 'CalHFA Addendum'!$B19),Application!$G$728:$G$752)</f>
        <v>0</v>
      </c>
      <c r="Q19" s="2607"/>
      <c r="R19" s="2607"/>
      <c r="S19" s="2607"/>
      <c r="T19" s="2607"/>
      <c r="U19" s="2608"/>
      <c r="V19" s="2606" cm="1">
        <f t="array" ref="V19">SUMPRODUCT((Application!$B$728:$B$752 = 'CalHFA Addendum'!V$18)*(Application!$AH$728:$AH$752 = 'CalHFA Addendum'!$B19),Application!$G$728:$G$752)</f>
        <v>0</v>
      </c>
      <c r="W19" s="2607"/>
      <c r="X19" s="2607"/>
      <c r="Y19" s="2607"/>
      <c r="Z19" s="2607"/>
      <c r="AA19" s="2608"/>
      <c r="AB19" s="2606" cm="1">
        <f t="array" ref="AB19">SUMPRODUCT((Application!$B$728:$B$752 = 'CalHFA Addendum'!AB$18)*(Application!$AH$728:$AH$752 = 'CalHFA Addendum'!$B19),Application!$G$728:$G$752)</f>
        <v>0</v>
      </c>
      <c r="AC19" s="2607"/>
      <c r="AD19" s="2607"/>
      <c r="AE19" s="2607"/>
      <c r="AF19" s="2607"/>
      <c r="AG19" s="2608"/>
      <c r="AH19" s="2606" cm="1">
        <f t="array" ref="AH19">SUMPRODUCT((Application!$B$728:$B$752 = 'CalHFA Addendum'!AH$18)*(Application!$AH$728:$AH$752 = 'CalHFA Addendum'!$B19),Application!$G$728:$G$752)</f>
        <v>0</v>
      </c>
      <c r="AI19" s="2607"/>
      <c r="AJ19" s="2607"/>
      <c r="AK19" s="2607"/>
      <c r="AL19" s="2607"/>
      <c r="AM19" s="2608"/>
      <c r="AN19" s="2606" cm="1">
        <f t="array" ref="AN19">SUMPRODUCT((Application!$B$728:$B$752 = 'CalHFA Addendum'!AN$18)*(Application!$AH$728:$AH$752 = 'CalHFA Addendum'!$B19),Application!$G$728:$G$752)</f>
        <v>0</v>
      </c>
      <c r="AO19" s="2607"/>
      <c r="AP19" s="2607"/>
      <c r="AQ19" s="2607"/>
      <c r="AR19" s="2607"/>
      <c r="AS19" s="2608"/>
      <c r="AT19" s="2609">
        <f t="shared" ref="AT19:AT28" si="0">J19/$J$29</f>
        <v>0</v>
      </c>
      <c r="AU19" s="2610"/>
      <c r="AV19" s="2610"/>
      <c r="AW19" s="2610"/>
      <c r="AX19" s="2610"/>
      <c r="AY19" s="2611"/>
      <c r="AZ19" s="1768"/>
      <c r="BA19" s="1761"/>
      <c r="BB19" s="1761"/>
      <c r="BC19" s="1761"/>
      <c r="BD19" s="1761"/>
      <c r="BE19" s="1767"/>
    </row>
    <row r="20" spans="1:58" ht="15" customHeight="1">
      <c r="A20" s="1761"/>
      <c r="B20" s="2612">
        <v>0.3</v>
      </c>
      <c r="C20" s="2613"/>
      <c r="D20" s="2613"/>
      <c r="E20" s="2613"/>
      <c r="F20" s="2613"/>
      <c r="G20" s="2613"/>
      <c r="H20" s="2613"/>
      <c r="I20" s="2613"/>
      <c r="J20" s="2606">
        <f t="shared" ref="J20:J28" si="1">SUM(P20:AS20)</f>
        <v>64</v>
      </c>
      <c r="K20" s="2607"/>
      <c r="L20" s="2607"/>
      <c r="M20" s="2607"/>
      <c r="N20" s="2607"/>
      <c r="O20" s="2608"/>
      <c r="P20" s="2606" cm="1">
        <f t="array" ref="P20">SUMPRODUCT((Application!$B$728:$B$752 = 'CalHFA Addendum'!P$18)*(Application!$AH$728:$AH$752 = 'CalHFA Addendum'!$B20),Application!$G$728:$G$752)</f>
        <v>12</v>
      </c>
      <c r="Q20" s="2607"/>
      <c r="R20" s="2607"/>
      <c r="S20" s="2607"/>
      <c r="T20" s="2607"/>
      <c r="U20" s="2608"/>
      <c r="V20" s="2606" cm="1">
        <f t="array" ref="V20">SUMPRODUCT((Application!$B$728:$B$752 = 'CalHFA Addendum'!V$18)*(Application!$AH$728:$AH$752 = 'CalHFA Addendum'!$B20),Application!$G$728:$G$752)</f>
        <v>46</v>
      </c>
      <c r="W20" s="2607"/>
      <c r="X20" s="2607"/>
      <c r="Y20" s="2607"/>
      <c r="Z20" s="2607"/>
      <c r="AA20" s="2608"/>
      <c r="AB20" s="2606" cm="1">
        <f t="array" ref="AB20">SUMPRODUCT((Application!$B$728:$B$752 = 'CalHFA Addendum'!AB$18)*(Application!$AH$728:$AH$752 = 'CalHFA Addendum'!$B20),Application!$G$728:$G$752)</f>
        <v>6</v>
      </c>
      <c r="AC20" s="2607"/>
      <c r="AD20" s="2607"/>
      <c r="AE20" s="2607"/>
      <c r="AF20" s="2607"/>
      <c r="AG20" s="2608"/>
      <c r="AH20" s="2606" cm="1">
        <f t="array" ref="AH20">SUMPRODUCT((Application!$B$728:$B$752 = 'CalHFA Addendum'!AH$18)*(Application!$AH$728:$AH$752 = 'CalHFA Addendum'!$B20),Application!$G$728:$G$752)</f>
        <v>0</v>
      </c>
      <c r="AI20" s="2607"/>
      <c r="AJ20" s="2607"/>
      <c r="AK20" s="2607"/>
      <c r="AL20" s="2607"/>
      <c r="AM20" s="2608"/>
      <c r="AN20" s="2606" cm="1">
        <f t="array" ref="AN20">SUMPRODUCT((Application!$B$728:$B$752 = 'CalHFA Addendum'!AN$18)*(Application!$AH$728:$AH$752 = 'CalHFA Addendum'!$B20),Application!$G$728:$G$752)</f>
        <v>0</v>
      </c>
      <c r="AO20" s="2607"/>
      <c r="AP20" s="2607"/>
      <c r="AQ20" s="2607"/>
      <c r="AR20" s="2607"/>
      <c r="AS20" s="2608"/>
      <c r="AT20" s="2609">
        <f t="shared" si="0"/>
        <v>0.45714285714285713</v>
      </c>
      <c r="AU20" s="2610"/>
      <c r="AV20" s="2610"/>
      <c r="AW20" s="2610"/>
      <c r="AX20" s="2610"/>
      <c r="AY20" s="2611"/>
      <c r="AZ20" s="1761"/>
      <c r="BA20" s="1761"/>
      <c r="BB20" s="1761"/>
      <c r="BC20" s="1761"/>
      <c r="BD20" s="1761"/>
      <c r="BE20" s="1767"/>
    </row>
    <row r="21" spans="1:58" ht="15">
      <c r="A21" s="1761"/>
      <c r="B21" s="2612">
        <v>0.4</v>
      </c>
      <c r="C21" s="2613"/>
      <c r="D21" s="2613"/>
      <c r="E21" s="2613"/>
      <c r="F21" s="2613"/>
      <c r="G21" s="2613"/>
      <c r="H21" s="2613"/>
      <c r="I21" s="2613"/>
      <c r="J21" s="2606">
        <f t="shared" si="1"/>
        <v>37</v>
      </c>
      <c r="K21" s="2607"/>
      <c r="L21" s="2607"/>
      <c r="M21" s="2607"/>
      <c r="N21" s="2607"/>
      <c r="O21" s="2608"/>
      <c r="P21" s="2606" cm="1">
        <f t="array" ref="P21">SUMPRODUCT((Application!$B$728:$B$752 = 'CalHFA Addendum'!P$18)*(Application!$AH$728:$AH$752 = 'CalHFA Addendum'!$B21),Application!$G$728:$G$752)</f>
        <v>0</v>
      </c>
      <c r="Q21" s="2607"/>
      <c r="R21" s="2607"/>
      <c r="S21" s="2607"/>
      <c r="T21" s="2607"/>
      <c r="U21" s="2608"/>
      <c r="V21" s="2606" cm="1">
        <f t="array" ref="V21">SUMPRODUCT((Application!$B$728:$B$752 = 'CalHFA Addendum'!V$18)*(Application!$AH$728:$AH$752 = 'CalHFA Addendum'!$B21),Application!$G$728:$G$752)</f>
        <v>37</v>
      </c>
      <c r="W21" s="2607"/>
      <c r="X21" s="2607"/>
      <c r="Y21" s="2607"/>
      <c r="Z21" s="2607"/>
      <c r="AA21" s="2608"/>
      <c r="AB21" s="2606" cm="1">
        <f t="array" ref="AB21">SUMPRODUCT((Application!$B$728:$B$752 = 'CalHFA Addendum'!AB$18)*(Application!$AH$728:$AH$752 = 'CalHFA Addendum'!$B21),Application!$G$728:$G$752)</f>
        <v>0</v>
      </c>
      <c r="AC21" s="2607"/>
      <c r="AD21" s="2607"/>
      <c r="AE21" s="2607"/>
      <c r="AF21" s="2607"/>
      <c r="AG21" s="2608"/>
      <c r="AH21" s="2606" cm="1">
        <f t="array" ref="AH21">SUMPRODUCT((Application!$B$728:$B$752 = 'CalHFA Addendum'!AH$18)*(Application!$AH$728:$AH$752 = 'CalHFA Addendum'!$B21),Application!$G$728:$G$752)</f>
        <v>0</v>
      </c>
      <c r="AI21" s="2607"/>
      <c r="AJ21" s="2607"/>
      <c r="AK21" s="2607"/>
      <c r="AL21" s="2607"/>
      <c r="AM21" s="2608"/>
      <c r="AN21" s="2606" cm="1">
        <f t="array" ref="AN21">SUMPRODUCT((Application!$B$728:$B$752 = 'CalHFA Addendum'!AN$18)*(Application!$AH$728:$AH$752 = 'CalHFA Addendum'!$B21),Application!$G$728:$G$752)</f>
        <v>0</v>
      </c>
      <c r="AO21" s="2607"/>
      <c r="AP21" s="2607"/>
      <c r="AQ21" s="2607"/>
      <c r="AR21" s="2607"/>
      <c r="AS21" s="2608"/>
      <c r="AT21" s="2609">
        <f t="shared" si="0"/>
        <v>0.26428571428571429</v>
      </c>
      <c r="AU21" s="2610"/>
      <c r="AV21" s="2610"/>
      <c r="AW21" s="2610"/>
      <c r="AX21" s="2610"/>
      <c r="AY21" s="2611"/>
      <c r="AZ21" s="1761"/>
      <c r="BA21" s="1761"/>
      <c r="BB21" s="1761"/>
      <c r="BC21" s="1761"/>
      <c r="BD21" s="1761"/>
      <c r="BE21" s="1767"/>
    </row>
    <row r="22" spans="1:58" ht="15">
      <c r="A22" s="1761"/>
      <c r="B22" s="2612">
        <v>0.5</v>
      </c>
      <c r="C22" s="2613"/>
      <c r="D22" s="2613"/>
      <c r="E22" s="2613"/>
      <c r="F22" s="2613"/>
      <c r="G22" s="2613"/>
      <c r="H22" s="2613"/>
      <c r="I22" s="2613"/>
      <c r="J22" s="2606">
        <f t="shared" si="1"/>
        <v>37</v>
      </c>
      <c r="K22" s="2607"/>
      <c r="L22" s="2607"/>
      <c r="M22" s="2607"/>
      <c r="N22" s="2607"/>
      <c r="O22" s="2608"/>
      <c r="P22" s="2606" cm="1">
        <f t="array" ref="P22">SUMPRODUCT((Application!$B$728:$B$752 = 'CalHFA Addendum'!P$18)*(Application!$AH$728:$AH$752 = 'CalHFA Addendum'!$B22),Application!$G$728:$G$752)</f>
        <v>0</v>
      </c>
      <c r="Q22" s="2607"/>
      <c r="R22" s="2607"/>
      <c r="S22" s="2607"/>
      <c r="T22" s="2607"/>
      <c r="U22" s="2608"/>
      <c r="V22" s="2606" cm="1">
        <f t="array" ref="V22">SUMPRODUCT((Application!$B$728:$B$752 = 'CalHFA Addendum'!V$18)*(Application!$AH$728:$AH$752 = 'CalHFA Addendum'!$B22),Application!$G$728:$G$752)</f>
        <v>37</v>
      </c>
      <c r="W22" s="2607"/>
      <c r="X22" s="2607"/>
      <c r="Y22" s="2607"/>
      <c r="Z22" s="2607"/>
      <c r="AA22" s="2608"/>
      <c r="AB22" s="2606" cm="1">
        <f t="array" ref="AB22">SUMPRODUCT((Application!$B$728:$B$752 = 'CalHFA Addendum'!AB$18)*(Application!$AH$728:$AH$752 = 'CalHFA Addendum'!$B22),Application!$G$728:$G$752)</f>
        <v>0</v>
      </c>
      <c r="AC22" s="2607"/>
      <c r="AD22" s="2607"/>
      <c r="AE22" s="2607"/>
      <c r="AF22" s="2607"/>
      <c r="AG22" s="2608"/>
      <c r="AH22" s="2606" cm="1">
        <f t="array" ref="AH22">SUMPRODUCT((Application!$B$728:$B$752 = 'CalHFA Addendum'!AH$18)*(Application!$AH$728:$AH$752 = 'CalHFA Addendum'!$B22),Application!$G$728:$G$752)</f>
        <v>0</v>
      </c>
      <c r="AI22" s="2607"/>
      <c r="AJ22" s="2607"/>
      <c r="AK22" s="2607"/>
      <c r="AL22" s="2607"/>
      <c r="AM22" s="2608"/>
      <c r="AN22" s="2606" cm="1">
        <f t="array" ref="AN22">SUMPRODUCT((Application!$B$728:$B$752 = 'CalHFA Addendum'!AN$18)*(Application!$AH$728:$AH$752 = 'CalHFA Addendum'!$B22),Application!$G$728:$G$752)</f>
        <v>0</v>
      </c>
      <c r="AO22" s="2607"/>
      <c r="AP22" s="2607"/>
      <c r="AQ22" s="2607"/>
      <c r="AR22" s="2607"/>
      <c r="AS22" s="2608"/>
      <c r="AT22" s="2609">
        <f t="shared" si="0"/>
        <v>0.26428571428571429</v>
      </c>
      <c r="AU22" s="2610"/>
      <c r="AV22" s="2610"/>
      <c r="AW22" s="2610"/>
      <c r="AX22" s="2610"/>
      <c r="AY22" s="2611"/>
      <c r="AZ22" s="1761"/>
      <c r="BA22" s="1761"/>
      <c r="BB22" s="1761"/>
      <c r="BC22" s="1761"/>
      <c r="BD22" s="1761"/>
      <c r="BE22" s="1767"/>
    </row>
    <row r="23" spans="1:58" ht="15">
      <c r="A23" s="1761"/>
      <c r="B23" s="2612">
        <v>0.6</v>
      </c>
      <c r="C23" s="2613"/>
      <c r="D23" s="2613"/>
      <c r="E23" s="2613"/>
      <c r="F23" s="2613"/>
      <c r="G23" s="2613"/>
      <c r="H23" s="2613"/>
      <c r="I23" s="2613"/>
      <c r="J23" s="2606">
        <f t="shared" si="1"/>
        <v>0</v>
      </c>
      <c r="K23" s="2607"/>
      <c r="L23" s="2607"/>
      <c r="M23" s="2607"/>
      <c r="N23" s="2607"/>
      <c r="O23" s="2608"/>
      <c r="P23" s="2606" cm="1">
        <f t="array" ref="P23">SUMPRODUCT((Application!$B$728:$B$752 = 'CalHFA Addendum'!P$18)*(Application!$AH$728:$AH$752 = 'CalHFA Addendum'!$B23),Application!$G$728:$G$752)</f>
        <v>0</v>
      </c>
      <c r="Q23" s="2607"/>
      <c r="R23" s="2607"/>
      <c r="S23" s="2607"/>
      <c r="T23" s="2607"/>
      <c r="U23" s="2608"/>
      <c r="V23" s="2606" cm="1">
        <f t="array" ref="V23">SUMPRODUCT((Application!$B$728:$B$752 = 'CalHFA Addendum'!V$18)*(Application!$AH$728:$AH$752 = 'CalHFA Addendum'!$B23),Application!$G$728:$G$752)</f>
        <v>0</v>
      </c>
      <c r="W23" s="2607"/>
      <c r="X23" s="2607"/>
      <c r="Y23" s="2607"/>
      <c r="Z23" s="2607"/>
      <c r="AA23" s="2608"/>
      <c r="AB23" s="2606" cm="1">
        <f t="array" ref="AB23">SUMPRODUCT((Application!$B$728:$B$752 = 'CalHFA Addendum'!AB$18)*(Application!$AH$728:$AH$752 = 'CalHFA Addendum'!$B23),Application!$G$728:$G$752)</f>
        <v>0</v>
      </c>
      <c r="AC23" s="2607"/>
      <c r="AD23" s="2607"/>
      <c r="AE23" s="2607"/>
      <c r="AF23" s="2607"/>
      <c r="AG23" s="2608"/>
      <c r="AH23" s="2606" cm="1">
        <f t="array" ref="AH23">SUMPRODUCT((Application!$B$728:$B$752 = 'CalHFA Addendum'!AH$18)*(Application!$AH$728:$AH$752 = 'CalHFA Addendum'!$B23),Application!$G$728:$G$752)</f>
        <v>0</v>
      </c>
      <c r="AI23" s="2607"/>
      <c r="AJ23" s="2607"/>
      <c r="AK23" s="2607"/>
      <c r="AL23" s="2607"/>
      <c r="AM23" s="2608"/>
      <c r="AN23" s="2606" cm="1">
        <f t="array" ref="AN23">SUMPRODUCT((Application!$B$728:$B$752 = 'CalHFA Addendum'!AN$18)*(Application!$AH$728:$AH$752 = 'CalHFA Addendum'!$B23),Application!$G$728:$G$752)</f>
        <v>0</v>
      </c>
      <c r="AO23" s="2607"/>
      <c r="AP23" s="2607"/>
      <c r="AQ23" s="2607"/>
      <c r="AR23" s="2607"/>
      <c r="AS23" s="2608"/>
      <c r="AT23" s="2609">
        <f t="shared" si="0"/>
        <v>0</v>
      </c>
      <c r="AU23" s="2610"/>
      <c r="AV23" s="2610"/>
      <c r="AW23" s="2610"/>
      <c r="AX23" s="2610"/>
      <c r="AY23" s="2611"/>
      <c r="AZ23" s="1761"/>
      <c r="BA23" s="1761"/>
      <c r="BB23" s="1761"/>
      <c r="BC23" s="1761"/>
      <c r="BD23" s="1761"/>
      <c r="BE23" s="1767"/>
    </row>
    <row r="24" spans="1:58" ht="15">
      <c r="A24" s="1761"/>
      <c r="B24" s="2612">
        <v>0.7</v>
      </c>
      <c r="C24" s="2613"/>
      <c r="D24" s="2613"/>
      <c r="E24" s="2613"/>
      <c r="F24" s="2613"/>
      <c r="G24" s="2613"/>
      <c r="H24" s="2613"/>
      <c r="I24" s="2613"/>
      <c r="J24" s="2606">
        <f t="shared" si="1"/>
        <v>0</v>
      </c>
      <c r="K24" s="2607"/>
      <c r="L24" s="2607"/>
      <c r="M24" s="2607"/>
      <c r="N24" s="2607"/>
      <c r="O24" s="2608"/>
      <c r="P24" s="2606" cm="1">
        <f t="array" ref="P24">SUMPRODUCT((Application!$B$728:$B$752 = 'CalHFA Addendum'!P$18)*(Application!$AH$728:$AH$752 = 'CalHFA Addendum'!$B24),Application!$G$728:$G$752)</f>
        <v>0</v>
      </c>
      <c r="Q24" s="2607"/>
      <c r="R24" s="2607"/>
      <c r="S24" s="2607"/>
      <c r="T24" s="2607"/>
      <c r="U24" s="2608"/>
      <c r="V24" s="2606" cm="1">
        <f t="array" ref="V24">SUMPRODUCT((Application!$B$728:$B$752 = 'CalHFA Addendum'!V$18)*(Application!$AH$728:$AH$752 = 'CalHFA Addendum'!$B24),Application!$G$728:$G$752)</f>
        <v>0</v>
      </c>
      <c r="W24" s="2607"/>
      <c r="X24" s="2607"/>
      <c r="Y24" s="2607"/>
      <c r="Z24" s="2607"/>
      <c r="AA24" s="2608"/>
      <c r="AB24" s="2606" cm="1">
        <f t="array" ref="AB24">SUMPRODUCT((Application!$B$728:$B$752 = 'CalHFA Addendum'!AB$18)*(Application!$AH$728:$AH$752 = 'CalHFA Addendum'!$B24),Application!$G$728:$G$752)</f>
        <v>0</v>
      </c>
      <c r="AC24" s="2607"/>
      <c r="AD24" s="2607"/>
      <c r="AE24" s="2607"/>
      <c r="AF24" s="2607"/>
      <c r="AG24" s="2608"/>
      <c r="AH24" s="2606" cm="1">
        <f t="array" ref="AH24">SUMPRODUCT((Application!$B$728:$B$752 = 'CalHFA Addendum'!AH$18)*(Application!$AH$728:$AH$752 = 'CalHFA Addendum'!$B24),Application!$G$728:$G$752)</f>
        <v>0</v>
      </c>
      <c r="AI24" s="2607"/>
      <c r="AJ24" s="2607"/>
      <c r="AK24" s="2607"/>
      <c r="AL24" s="2607"/>
      <c r="AM24" s="2608"/>
      <c r="AN24" s="2606" cm="1">
        <f t="array" ref="AN24">SUMPRODUCT((Application!$B$728:$B$752 = 'CalHFA Addendum'!AN$18)*(Application!$AH$728:$AH$752 = 'CalHFA Addendum'!$B24),Application!$G$728:$G$752)</f>
        <v>0</v>
      </c>
      <c r="AO24" s="2607"/>
      <c r="AP24" s="2607"/>
      <c r="AQ24" s="2607"/>
      <c r="AR24" s="2607"/>
      <c r="AS24" s="2608"/>
      <c r="AT24" s="2609">
        <f t="shared" si="0"/>
        <v>0</v>
      </c>
      <c r="AU24" s="2610"/>
      <c r="AV24" s="2610"/>
      <c r="AW24" s="2610"/>
      <c r="AX24" s="2610"/>
      <c r="AY24" s="2611"/>
      <c r="AZ24" s="1761"/>
      <c r="BA24" s="1761"/>
      <c r="BB24" s="1761"/>
      <c r="BC24" s="1761"/>
      <c r="BD24" s="1761"/>
      <c r="BE24" s="1767"/>
    </row>
    <row r="25" spans="1:58" ht="15">
      <c r="A25" s="1761"/>
      <c r="B25" s="2612">
        <v>0.8</v>
      </c>
      <c r="C25" s="2613"/>
      <c r="D25" s="2613"/>
      <c r="E25" s="2613"/>
      <c r="F25" s="2613"/>
      <c r="G25" s="2613"/>
      <c r="H25" s="2613"/>
      <c r="I25" s="2613"/>
      <c r="J25" s="2606">
        <f t="shared" si="1"/>
        <v>0</v>
      </c>
      <c r="K25" s="2607"/>
      <c r="L25" s="2607"/>
      <c r="M25" s="2607"/>
      <c r="N25" s="2607"/>
      <c r="O25" s="2608"/>
      <c r="P25" s="2606" cm="1">
        <f t="array" ref="P25">SUMPRODUCT((Application!$B$728:$B$752 = 'CalHFA Addendum'!P$18)*(Application!$AH$728:$AH$752 = 'CalHFA Addendum'!$B25),Application!$G$728:$G$752)</f>
        <v>0</v>
      </c>
      <c r="Q25" s="2607"/>
      <c r="R25" s="2607"/>
      <c r="S25" s="2607"/>
      <c r="T25" s="2607"/>
      <c r="U25" s="2608"/>
      <c r="V25" s="2606" cm="1">
        <f t="array" ref="V25">SUMPRODUCT((Application!$B$728:$B$752 = 'CalHFA Addendum'!V$18)*(Application!$AH$728:$AH$752 = 'CalHFA Addendum'!$B25),Application!$G$728:$G$752)</f>
        <v>0</v>
      </c>
      <c r="W25" s="2607"/>
      <c r="X25" s="2607"/>
      <c r="Y25" s="2607"/>
      <c r="Z25" s="2607"/>
      <c r="AA25" s="2608"/>
      <c r="AB25" s="2606" cm="1">
        <f t="array" ref="AB25">SUMPRODUCT((Application!$B$728:$B$752 = 'CalHFA Addendum'!AB$18)*(Application!$AH$728:$AH$752 = 'CalHFA Addendum'!$B25),Application!$G$728:$G$752)</f>
        <v>0</v>
      </c>
      <c r="AC25" s="2607"/>
      <c r="AD25" s="2607"/>
      <c r="AE25" s="2607"/>
      <c r="AF25" s="2607"/>
      <c r="AG25" s="2608"/>
      <c r="AH25" s="2606" cm="1">
        <f t="array" ref="AH25">SUMPRODUCT((Application!$B$728:$B$752 = 'CalHFA Addendum'!AH$18)*(Application!$AH$728:$AH$752 = 'CalHFA Addendum'!$B25),Application!$G$728:$G$752)</f>
        <v>0</v>
      </c>
      <c r="AI25" s="2607"/>
      <c r="AJ25" s="2607"/>
      <c r="AK25" s="2607"/>
      <c r="AL25" s="2607"/>
      <c r="AM25" s="2608"/>
      <c r="AN25" s="2606" cm="1">
        <f t="array" ref="AN25">SUMPRODUCT((Application!$B$728:$B$752 = 'CalHFA Addendum'!AN$18)*(Application!$AH$728:$AH$752 = 'CalHFA Addendum'!$B25),Application!$G$728:$G$752)</f>
        <v>0</v>
      </c>
      <c r="AO25" s="2607"/>
      <c r="AP25" s="2607"/>
      <c r="AQ25" s="2607"/>
      <c r="AR25" s="2607"/>
      <c r="AS25" s="2608"/>
      <c r="AT25" s="2609">
        <f t="shared" si="0"/>
        <v>0</v>
      </c>
      <c r="AU25" s="2610"/>
      <c r="AV25" s="2610"/>
      <c r="AW25" s="2610"/>
      <c r="AX25" s="2610"/>
      <c r="AY25" s="2611"/>
      <c r="AZ25" s="1761"/>
      <c r="BA25" s="1761"/>
      <c r="BB25" s="1761"/>
      <c r="BC25" s="1761"/>
      <c r="BD25" s="1761"/>
      <c r="BE25" s="1767"/>
    </row>
    <row r="26" spans="1:58" ht="15">
      <c r="A26" s="1761"/>
      <c r="B26" s="2612">
        <v>0.9</v>
      </c>
      <c r="C26" s="2613"/>
      <c r="D26" s="2613"/>
      <c r="E26" s="2613"/>
      <c r="F26" s="2613"/>
      <c r="G26" s="2613"/>
      <c r="H26" s="2613"/>
      <c r="I26" s="2613"/>
      <c r="J26" s="2606">
        <f t="shared" si="1"/>
        <v>0</v>
      </c>
      <c r="K26" s="2607"/>
      <c r="L26" s="2607"/>
      <c r="M26" s="2607"/>
      <c r="N26" s="2607"/>
      <c r="O26" s="2608"/>
      <c r="P26" s="2606" cm="1">
        <f t="array" ref="P26">SUMPRODUCT((Application!$B$728:$B$752 = 'CalHFA Addendum'!P$18)*(Application!$AH$728:$AH$752 = 'CalHFA Addendum'!$B26),Application!$G$728:$G$752)</f>
        <v>0</v>
      </c>
      <c r="Q26" s="2607"/>
      <c r="R26" s="2607"/>
      <c r="S26" s="2607"/>
      <c r="T26" s="2607"/>
      <c r="U26" s="2608"/>
      <c r="V26" s="2606" cm="1">
        <f t="array" ref="V26">SUMPRODUCT((Application!$B$728:$B$752 = 'CalHFA Addendum'!V$18)*(Application!$AH$728:$AH$752 = 'CalHFA Addendum'!$B26),Application!$G$728:$G$752)</f>
        <v>0</v>
      </c>
      <c r="W26" s="2607"/>
      <c r="X26" s="2607"/>
      <c r="Y26" s="2607"/>
      <c r="Z26" s="2607"/>
      <c r="AA26" s="2608"/>
      <c r="AB26" s="2606" cm="1">
        <f t="array" ref="AB26">SUMPRODUCT((Application!$B$728:$B$752 = 'CalHFA Addendum'!AB$18)*(Application!$AH$728:$AH$752 = 'CalHFA Addendum'!$B26),Application!$G$728:$G$752)</f>
        <v>0</v>
      </c>
      <c r="AC26" s="2607"/>
      <c r="AD26" s="2607"/>
      <c r="AE26" s="2607"/>
      <c r="AF26" s="2607"/>
      <c r="AG26" s="2608"/>
      <c r="AH26" s="2606" cm="1">
        <f t="array" ref="AH26">SUMPRODUCT((Application!$B$728:$B$752 = 'CalHFA Addendum'!AH$18)*(Application!$AH$728:$AH$752 = 'CalHFA Addendum'!$B26),Application!$G$728:$G$752)</f>
        <v>0</v>
      </c>
      <c r="AI26" s="2607"/>
      <c r="AJ26" s="2607"/>
      <c r="AK26" s="2607"/>
      <c r="AL26" s="2607"/>
      <c r="AM26" s="2608"/>
      <c r="AN26" s="2606" cm="1">
        <f t="array" ref="AN26">SUMPRODUCT((Application!$B$728:$B$752 = 'CalHFA Addendum'!AN$18)*(Application!$AH$728:$AH$752 = 'CalHFA Addendum'!$B26),Application!$G$728:$G$752)</f>
        <v>0</v>
      </c>
      <c r="AO26" s="2607"/>
      <c r="AP26" s="2607"/>
      <c r="AQ26" s="2607"/>
      <c r="AR26" s="2607"/>
      <c r="AS26" s="2608"/>
      <c r="AT26" s="2609">
        <f t="shared" si="0"/>
        <v>0</v>
      </c>
      <c r="AU26" s="2610"/>
      <c r="AV26" s="2610"/>
      <c r="AW26" s="2610"/>
      <c r="AX26" s="2610"/>
      <c r="AY26" s="2611"/>
      <c r="AZ26" s="1761"/>
      <c r="BA26" s="1761"/>
      <c r="BB26" s="1761"/>
      <c r="BC26" s="1761"/>
      <c r="BD26" s="1761"/>
      <c r="BE26" s="1767"/>
    </row>
    <row r="27" spans="1:58" ht="15">
      <c r="A27" s="1761"/>
      <c r="B27" s="2612">
        <v>1</v>
      </c>
      <c r="C27" s="2613"/>
      <c r="D27" s="2613"/>
      <c r="E27" s="2613"/>
      <c r="F27" s="2613"/>
      <c r="G27" s="2613"/>
      <c r="H27" s="2613"/>
      <c r="I27" s="2613"/>
      <c r="J27" s="2606">
        <f t="shared" si="1"/>
        <v>0</v>
      </c>
      <c r="K27" s="2607"/>
      <c r="L27" s="2607"/>
      <c r="M27" s="2607"/>
      <c r="N27" s="2607"/>
      <c r="O27" s="2608"/>
      <c r="P27" s="2606" cm="1">
        <f t="array" ref="P27">SUMPRODUCT((Application!$B$728:$B$752 = 'CalHFA Addendum'!P$18)*(Application!$AH$728:$AH$752 = 'CalHFA Addendum'!$B27),Application!$G$728:$G$752)</f>
        <v>0</v>
      </c>
      <c r="Q27" s="2607"/>
      <c r="R27" s="2607"/>
      <c r="S27" s="2607"/>
      <c r="T27" s="2607"/>
      <c r="U27" s="2608"/>
      <c r="V27" s="2606" cm="1">
        <f t="array" ref="V27">SUMPRODUCT((Application!$B$728:$B$752 = 'CalHFA Addendum'!V$18)*(Application!$AH$728:$AH$752 = 'CalHFA Addendum'!$B27),Application!$G$728:$G$752)</f>
        <v>0</v>
      </c>
      <c r="W27" s="2607"/>
      <c r="X27" s="2607"/>
      <c r="Y27" s="2607"/>
      <c r="Z27" s="2607"/>
      <c r="AA27" s="2608"/>
      <c r="AB27" s="2606" cm="1">
        <f t="array" ref="AB27">SUMPRODUCT((Application!$B$728:$B$752 = 'CalHFA Addendum'!AB$18)*(Application!$AH$728:$AH$752 = 'CalHFA Addendum'!$B27),Application!$G$728:$G$752)</f>
        <v>0</v>
      </c>
      <c r="AC27" s="2607"/>
      <c r="AD27" s="2607"/>
      <c r="AE27" s="2607"/>
      <c r="AF27" s="2607"/>
      <c r="AG27" s="2608"/>
      <c r="AH27" s="2606" cm="1">
        <f t="array" ref="AH27">SUMPRODUCT((Application!$B$728:$B$752 = 'CalHFA Addendum'!AH$18)*(Application!$AH$728:$AH$752 = 'CalHFA Addendum'!$B27),Application!$G$728:$G$752)</f>
        <v>0</v>
      </c>
      <c r="AI27" s="2607"/>
      <c r="AJ27" s="2607"/>
      <c r="AK27" s="2607"/>
      <c r="AL27" s="2607"/>
      <c r="AM27" s="2608"/>
      <c r="AN27" s="2606" cm="1">
        <f t="array" ref="AN27">SUMPRODUCT((Application!$B$728:$B$752 = 'CalHFA Addendum'!AN$18)*(Application!$AH$728:$AH$752 = 'CalHFA Addendum'!$B27),Application!$G$728:$G$752)</f>
        <v>0</v>
      </c>
      <c r="AO27" s="2607"/>
      <c r="AP27" s="2607"/>
      <c r="AQ27" s="2607"/>
      <c r="AR27" s="2607"/>
      <c r="AS27" s="2608"/>
      <c r="AT27" s="2609">
        <f t="shared" si="0"/>
        <v>0</v>
      </c>
      <c r="AU27" s="2610"/>
      <c r="AV27" s="2610"/>
      <c r="AW27" s="2610"/>
      <c r="AX27" s="2610"/>
      <c r="AY27" s="2611"/>
      <c r="AZ27" s="1761"/>
      <c r="BA27" s="1761"/>
      <c r="BB27" s="1761"/>
      <c r="BC27" s="1761"/>
      <c r="BD27" s="1761"/>
      <c r="BE27" s="1767"/>
    </row>
    <row r="28" spans="1:58" thickBot="1">
      <c r="A28" s="1761"/>
      <c r="B28" s="2614" t="s">
        <v>2000</v>
      </c>
      <c r="C28" s="2615"/>
      <c r="D28" s="2615"/>
      <c r="E28" s="2615"/>
      <c r="F28" s="2615"/>
      <c r="G28" s="2615"/>
      <c r="H28" s="2615"/>
      <c r="I28" s="2616"/>
      <c r="J28" s="2606">
        <f t="shared" si="1"/>
        <v>2</v>
      </c>
      <c r="K28" s="2607"/>
      <c r="L28" s="2607"/>
      <c r="M28" s="2607"/>
      <c r="N28" s="2607"/>
      <c r="O28" s="2608"/>
      <c r="P28" s="2606">
        <f>_xlfn.IFNA(VLOOKUP(P$18,Application!$J$772:$S$775,6,FALSE), 0)</f>
        <v>0</v>
      </c>
      <c r="Q28" s="2607"/>
      <c r="R28" s="2607"/>
      <c r="S28" s="2607"/>
      <c r="T28" s="2607"/>
      <c r="U28" s="2608"/>
      <c r="V28" s="2606">
        <f>_xlfn.IFNA(VLOOKUP(V$18,Application!$J$772:$S$775,6,FALSE), 0)</f>
        <v>0</v>
      </c>
      <c r="W28" s="2607"/>
      <c r="X28" s="2607"/>
      <c r="Y28" s="2607"/>
      <c r="Z28" s="2607"/>
      <c r="AA28" s="2608"/>
      <c r="AB28" s="2606">
        <f>_xlfn.IFNA(VLOOKUP(AB$18,Application!$J$772:$S$775,6,FALSE), 0)</f>
        <v>2</v>
      </c>
      <c r="AC28" s="2607"/>
      <c r="AD28" s="2607"/>
      <c r="AE28" s="2607"/>
      <c r="AF28" s="2607"/>
      <c r="AG28" s="2608"/>
      <c r="AH28" s="2606">
        <f>_xlfn.IFNA(VLOOKUP(AH$18,Application!$J$772:$S$775,6,FALSE), 0)</f>
        <v>0</v>
      </c>
      <c r="AI28" s="2607"/>
      <c r="AJ28" s="2607"/>
      <c r="AK28" s="2607"/>
      <c r="AL28" s="2607"/>
      <c r="AM28" s="2608"/>
      <c r="AN28" s="2606">
        <f>_xlfn.IFNA(VLOOKUP(AN$18,Application!$J$772:$S$775,6,FALSE), 0)</f>
        <v>0</v>
      </c>
      <c r="AO28" s="2607"/>
      <c r="AP28" s="2607"/>
      <c r="AQ28" s="2607"/>
      <c r="AR28" s="2607"/>
      <c r="AS28" s="2608"/>
      <c r="AT28" s="2609">
        <f t="shared" si="0"/>
        <v>1.4285714285714285E-2</v>
      </c>
      <c r="AU28" s="2610"/>
      <c r="AV28" s="2610"/>
      <c r="AW28" s="2610"/>
      <c r="AX28" s="2610"/>
      <c r="AY28" s="2611"/>
      <c r="AZ28" s="1761"/>
      <c r="BA28" s="1761"/>
      <c r="BB28" s="1761"/>
      <c r="BC28" s="1761"/>
      <c r="BD28" s="1761"/>
      <c r="BE28" s="1767"/>
    </row>
    <row r="29" spans="1:58" thickBot="1">
      <c r="A29" s="1761"/>
      <c r="B29" s="2646" t="s">
        <v>1871</v>
      </c>
      <c r="C29" s="2621"/>
      <c r="D29" s="2621"/>
      <c r="E29" s="2621"/>
      <c r="F29" s="2621"/>
      <c r="G29" s="2621"/>
      <c r="H29" s="2621"/>
      <c r="I29" s="2622"/>
      <c r="J29" s="2620">
        <f>SUM(J19:O28)</f>
        <v>140</v>
      </c>
      <c r="K29" s="2621"/>
      <c r="L29" s="2621"/>
      <c r="M29" s="2621"/>
      <c r="N29" s="2621"/>
      <c r="O29" s="2622"/>
      <c r="P29" s="2620">
        <f>SUM(P19:U28)</f>
        <v>12</v>
      </c>
      <c r="Q29" s="2621"/>
      <c r="R29" s="2621"/>
      <c r="S29" s="2621"/>
      <c r="T29" s="2621"/>
      <c r="U29" s="2622"/>
      <c r="V29" s="2620">
        <f>SUM(V19:AA28)</f>
        <v>120</v>
      </c>
      <c r="W29" s="2621"/>
      <c r="X29" s="2621"/>
      <c r="Y29" s="2621"/>
      <c r="Z29" s="2621"/>
      <c r="AA29" s="2622"/>
      <c r="AB29" s="2620">
        <f>SUM(AB19:AG28)</f>
        <v>8</v>
      </c>
      <c r="AC29" s="2621"/>
      <c r="AD29" s="2621"/>
      <c r="AE29" s="2621"/>
      <c r="AF29" s="2621"/>
      <c r="AG29" s="2622"/>
      <c r="AH29" s="2620">
        <f>SUM(AH19:AM28)</f>
        <v>0</v>
      </c>
      <c r="AI29" s="2621"/>
      <c r="AJ29" s="2621"/>
      <c r="AK29" s="2621"/>
      <c r="AL29" s="2621"/>
      <c r="AM29" s="2622"/>
      <c r="AN29" s="2620">
        <f>SUM(AN19:AS28)</f>
        <v>0</v>
      </c>
      <c r="AO29" s="2621"/>
      <c r="AP29" s="2621"/>
      <c r="AQ29" s="2621"/>
      <c r="AR29" s="2621"/>
      <c r="AS29" s="2622"/>
      <c r="AT29" s="2623">
        <f>J29/$J$29</f>
        <v>1</v>
      </c>
      <c r="AU29" s="2624"/>
      <c r="AV29" s="2624"/>
      <c r="AW29" s="2624"/>
      <c r="AX29" s="2624"/>
      <c r="AY29" s="2625"/>
      <c r="AZ29" s="1761"/>
      <c r="BA29" s="1761"/>
      <c r="BB29" s="1761"/>
      <c r="BC29" s="1761"/>
      <c r="BD29" s="1761"/>
      <c r="BE29" s="1767"/>
    </row>
    <row r="30" spans="1:58" thickBot="1">
      <c r="A30" s="1760"/>
      <c r="B30" s="1761"/>
      <c r="C30" s="1761"/>
      <c r="D30" s="1761"/>
      <c r="E30" s="1761"/>
      <c r="F30" s="1761"/>
      <c r="G30" s="1761"/>
      <c r="H30" s="1761"/>
      <c r="I30" s="1761"/>
      <c r="J30" s="1761"/>
      <c r="K30" s="1761"/>
      <c r="L30" s="1761"/>
      <c r="M30" s="1761"/>
      <c r="N30" s="1761"/>
      <c r="O30" s="1761"/>
      <c r="P30" s="1761"/>
      <c r="Q30" s="1761"/>
      <c r="R30" s="1761"/>
      <c r="S30" s="1761"/>
      <c r="T30" s="1761"/>
      <c r="U30" s="1761"/>
      <c r="V30" s="1761"/>
      <c r="W30" s="1761"/>
      <c r="X30" s="1761"/>
      <c r="Y30" s="1761"/>
      <c r="Z30" s="1761"/>
      <c r="AA30" s="1761"/>
      <c r="AB30" s="1761"/>
      <c r="AC30" s="1761"/>
      <c r="AD30" s="1761"/>
      <c r="AE30" s="1761"/>
      <c r="AF30" s="1761"/>
      <c r="AG30" s="1761"/>
      <c r="AH30" s="1761"/>
      <c r="AI30" s="1761"/>
      <c r="AJ30" s="1761"/>
      <c r="AK30" s="1761"/>
      <c r="AL30" s="1761"/>
      <c r="AM30" s="1761"/>
      <c r="AN30" s="1761"/>
      <c r="AO30" s="1761"/>
      <c r="AP30" s="1761"/>
      <c r="AQ30" s="1761"/>
      <c r="AR30" s="1761"/>
      <c r="AS30" s="1761"/>
      <c r="AT30" s="1761"/>
      <c r="AU30" s="1761"/>
      <c r="AV30" s="1761"/>
      <c r="AW30" s="1761"/>
      <c r="AX30" s="1761"/>
      <c r="AY30" s="1761"/>
      <c r="AZ30" s="1761"/>
      <c r="BA30" s="1761"/>
      <c r="BB30" s="1761"/>
      <c r="BC30" s="1761"/>
      <c r="BD30" s="1761"/>
      <c r="BE30" s="1767"/>
    </row>
    <row r="31" spans="1:58" thickBot="1">
      <c r="A31" s="1761"/>
      <c r="B31" s="2626" t="s">
        <v>2001</v>
      </c>
      <c r="C31" s="2627"/>
      <c r="D31" s="2627"/>
      <c r="E31" s="2627"/>
      <c r="F31" s="2627"/>
      <c r="G31" s="2627"/>
      <c r="H31" s="2627"/>
      <c r="I31" s="2627"/>
      <c r="J31" s="2627"/>
      <c r="K31" s="2627"/>
      <c r="L31" s="2627"/>
      <c r="M31" s="2627"/>
      <c r="N31" s="2627"/>
      <c r="O31" s="2627"/>
      <c r="P31" s="2627"/>
      <c r="Q31" s="2627"/>
      <c r="R31" s="2627"/>
      <c r="S31" s="2627"/>
      <c r="T31" s="2627"/>
      <c r="U31" s="2627"/>
      <c r="V31" s="2627"/>
      <c r="W31" s="2627"/>
      <c r="X31" s="2627"/>
      <c r="Y31" s="2627"/>
      <c r="Z31" s="2627"/>
      <c r="AA31" s="2627"/>
      <c r="AB31" s="2627"/>
      <c r="AC31" s="2627"/>
      <c r="AD31" s="2627"/>
      <c r="AE31" s="2627"/>
      <c r="AF31" s="2627"/>
      <c r="AG31" s="2627"/>
      <c r="AH31" s="2627"/>
      <c r="AI31" s="2627"/>
      <c r="AJ31" s="2627"/>
      <c r="AK31" s="2627"/>
      <c r="AL31" s="2627"/>
      <c r="AM31" s="2627"/>
      <c r="AN31" s="2627"/>
      <c r="AO31" s="2627"/>
      <c r="AP31" s="2627"/>
      <c r="AQ31" s="2627"/>
      <c r="AR31" s="2627"/>
      <c r="AS31" s="2627"/>
      <c r="AT31" s="2627"/>
      <c r="AU31" s="2627"/>
      <c r="AV31" s="2627"/>
      <c r="AW31" s="2627"/>
      <c r="AX31" s="2627"/>
      <c r="AY31" s="2627"/>
      <c r="AZ31" s="2628"/>
      <c r="BA31" s="1761"/>
      <c r="BB31" s="1761"/>
      <c r="BC31" s="1761"/>
      <c r="BD31" s="1761"/>
      <c r="BE31" s="1767"/>
    </row>
    <row r="32" spans="1:58" thickBot="1">
      <c r="A32" s="1761"/>
      <c r="B32" s="2629" t="s">
        <v>2002</v>
      </c>
      <c r="C32" s="2630"/>
      <c r="D32" s="2630"/>
      <c r="E32" s="2630"/>
      <c r="F32" s="2630"/>
      <c r="G32" s="2630"/>
      <c r="H32" s="2630"/>
      <c r="I32" s="2631"/>
      <c r="J32" s="2633" t="s">
        <v>2003</v>
      </c>
      <c r="K32" s="2634"/>
      <c r="L32" s="2634"/>
      <c r="M32" s="2635"/>
      <c r="N32" s="2633" t="s">
        <v>2004</v>
      </c>
      <c r="O32" s="2634"/>
      <c r="P32" s="2634"/>
      <c r="Q32" s="2634"/>
      <c r="R32" s="2637" t="s">
        <v>2005</v>
      </c>
      <c r="S32" s="2638"/>
      <c r="T32" s="2638"/>
      <c r="U32" s="2638"/>
      <c r="V32" s="2638"/>
      <c r="W32" s="2638"/>
      <c r="X32" s="2638"/>
      <c r="Y32" s="2638"/>
      <c r="Z32" s="2638"/>
      <c r="AA32" s="2638"/>
      <c r="AB32" s="2638"/>
      <c r="AC32" s="2638"/>
      <c r="AD32" s="2638"/>
      <c r="AE32" s="2638"/>
      <c r="AF32" s="2638"/>
      <c r="AG32" s="2638"/>
      <c r="AH32" s="2638"/>
      <c r="AI32" s="2638"/>
      <c r="AJ32" s="2638"/>
      <c r="AK32" s="2638"/>
      <c r="AL32" s="2638"/>
      <c r="AM32" s="2638"/>
      <c r="AN32" s="2638"/>
      <c r="AO32" s="2638"/>
      <c r="AP32" s="2638"/>
      <c r="AQ32" s="2638"/>
      <c r="AR32" s="2638"/>
      <c r="AS32" s="2638"/>
      <c r="AT32" s="2638"/>
      <c r="AU32" s="2638"/>
      <c r="AV32" s="2638"/>
      <c r="AW32" s="2638"/>
      <c r="AX32" s="2638"/>
      <c r="AY32" s="2638"/>
      <c r="AZ32" s="2639"/>
      <c r="BA32" s="1761"/>
      <c r="BB32" s="1761"/>
      <c r="BC32" s="1761"/>
      <c r="BD32" s="1761"/>
      <c r="BE32" s="1767"/>
    </row>
    <row r="33" spans="1:58" ht="15" customHeight="1">
      <c r="A33" s="1761"/>
      <c r="B33" s="2632"/>
      <c r="C33" s="2630"/>
      <c r="D33" s="2630"/>
      <c r="E33" s="2630"/>
      <c r="F33" s="2630"/>
      <c r="G33" s="2630"/>
      <c r="H33" s="2630"/>
      <c r="I33" s="2631"/>
      <c r="J33" s="2636"/>
      <c r="K33" s="2634"/>
      <c r="L33" s="2634"/>
      <c r="M33" s="2635"/>
      <c r="N33" s="2636"/>
      <c r="O33" s="2634"/>
      <c r="P33" s="2634"/>
      <c r="Q33" s="2634"/>
      <c r="R33" s="2640" t="s">
        <v>2006</v>
      </c>
      <c r="S33" s="2641"/>
      <c r="T33" s="2641"/>
      <c r="U33" s="2641"/>
      <c r="V33" s="2641"/>
      <c r="W33" s="2641"/>
      <c r="X33" s="2641"/>
      <c r="Y33" s="2641"/>
      <c r="Z33" s="2641"/>
      <c r="AA33" s="2641"/>
      <c r="AB33" s="2641"/>
      <c r="AC33" s="2641"/>
      <c r="AD33" s="2641"/>
      <c r="AE33" s="2641"/>
      <c r="AF33" s="2641"/>
      <c r="AG33" s="2641"/>
      <c r="AH33" s="2641"/>
      <c r="AI33" s="2641"/>
      <c r="AJ33" s="2641"/>
      <c r="AK33" s="2641"/>
      <c r="AL33" s="2641"/>
      <c r="AM33" s="2641"/>
      <c r="AN33" s="2641"/>
      <c r="AO33" s="2641"/>
      <c r="AP33" s="2641"/>
      <c r="AQ33" s="2641"/>
      <c r="AR33" s="2641"/>
      <c r="AS33" s="2641"/>
      <c r="AT33" s="2641"/>
      <c r="AU33" s="2641"/>
      <c r="AV33" s="2641"/>
      <c r="AW33" s="2641"/>
      <c r="AX33" s="2641"/>
      <c r="AY33" s="2641"/>
      <c r="AZ33" s="2642"/>
      <c r="BA33" s="1768"/>
      <c r="BB33" s="1761"/>
      <c r="BC33" s="1761"/>
      <c r="BD33" s="1761"/>
      <c r="BE33" s="1767"/>
    </row>
    <row r="34" spans="1:58" ht="15.75" customHeight="1" thickBot="1">
      <c r="A34" s="1761"/>
      <c r="B34" s="2632"/>
      <c r="C34" s="2630"/>
      <c r="D34" s="2630"/>
      <c r="E34" s="2630"/>
      <c r="F34" s="2630"/>
      <c r="G34" s="2630"/>
      <c r="H34" s="2630"/>
      <c r="I34" s="2631"/>
      <c r="J34" s="2636"/>
      <c r="K34" s="2634"/>
      <c r="L34" s="2634"/>
      <c r="M34" s="2635"/>
      <c r="N34" s="2636"/>
      <c r="O34" s="2634"/>
      <c r="P34" s="2634"/>
      <c r="Q34" s="2634"/>
      <c r="R34" s="2643"/>
      <c r="S34" s="2644"/>
      <c r="T34" s="2644"/>
      <c r="U34" s="2644"/>
      <c r="V34" s="2644"/>
      <c r="W34" s="2644"/>
      <c r="X34" s="2644"/>
      <c r="Y34" s="2644"/>
      <c r="Z34" s="2644"/>
      <c r="AA34" s="2644"/>
      <c r="AB34" s="2644"/>
      <c r="AC34" s="2644"/>
      <c r="AD34" s="2644"/>
      <c r="AE34" s="2644"/>
      <c r="AF34" s="2644"/>
      <c r="AG34" s="2644"/>
      <c r="AH34" s="2644"/>
      <c r="AI34" s="2644"/>
      <c r="AJ34" s="2644"/>
      <c r="AK34" s="2644"/>
      <c r="AL34" s="2644"/>
      <c r="AM34" s="2644"/>
      <c r="AN34" s="2644"/>
      <c r="AO34" s="2644"/>
      <c r="AP34" s="2644"/>
      <c r="AQ34" s="2644"/>
      <c r="AR34" s="2644"/>
      <c r="AS34" s="2644"/>
      <c r="AT34" s="2644"/>
      <c r="AU34" s="2644"/>
      <c r="AV34" s="2644"/>
      <c r="AW34" s="2644"/>
      <c r="AX34" s="2644"/>
      <c r="AY34" s="2644"/>
      <c r="AZ34" s="2645"/>
      <c r="BA34" s="1768"/>
      <c r="BB34" s="1761"/>
      <c r="BC34" s="1761"/>
      <c r="BD34" s="1761"/>
      <c r="BE34" s="1767"/>
    </row>
    <row r="35" spans="1:58" ht="15.75" customHeight="1" thickBot="1">
      <c r="A35" s="1761"/>
      <c r="B35" s="2632"/>
      <c r="C35" s="2630"/>
      <c r="D35" s="2630"/>
      <c r="E35" s="2630"/>
      <c r="F35" s="2630"/>
      <c r="G35" s="2630"/>
      <c r="H35" s="2630"/>
      <c r="I35" s="2631"/>
      <c r="J35" s="2636"/>
      <c r="K35" s="2634"/>
      <c r="L35" s="2634"/>
      <c r="M35" s="2635"/>
      <c r="N35" s="2636"/>
      <c r="O35" s="2634"/>
      <c r="P35" s="2634"/>
      <c r="Q35" s="2634"/>
      <c r="R35" s="2617">
        <v>0.3</v>
      </c>
      <c r="S35" s="2618"/>
      <c r="T35" s="2618"/>
      <c r="U35" s="2619"/>
      <c r="V35" s="2617">
        <v>0.4</v>
      </c>
      <c r="W35" s="2618"/>
      <c r="X35" s="2618"/>
      <c r="Y35" s="2619"/>
      <c r="Z35" s="2617">
        <v>0.5</v>
      </c>
      <c r="AA35" s="2618"/>
      <c r="AB35" s="2618"/>
      <c r="AC35" s="2619"/>
      <c r="AD35" s="2617">
        <v>0.6</v>
      </c>
      <c r="AE35" s="2618"/>
      <c r="AF35" s="2618"/>
      <c r="AG35" s="2619"/>
      <c r="AH35" s="2617">
        <v>0.8</v>
      </c>
      <c r="AI35" s="2618"/>
      <c r="AJ35" s="2618"/>
      <c r="AK35" s="2619"/>
      <c r="AL35" s="2617" t="s">
        <v>2432</v>
      </c>
      <c r="AM35" s="2618"/>
      <c r="AN35" s="2619"/>
      <c r="AO35" s="2559" t="s">
        <v>2007</v>
      </c>
      <c r="AP35" s="2560"/>
      <c r="AQ35" s="2560"/>
      <c r="AR35" s="2560"/>
      <c r="AS35" s="2560"/>
      <c r="AT35" s="2561"/>
      <c r="AU35" s="2559" t="s">
        <v>2008</v>
      </c>
      <c r="AV35" s="2560"/>
      <c r="AW35" s="2560"/>
      <c r="AX35" s="2560"/>
      <c r="AY35" s="2560"/>
      <c r="AZ35" s="2561"/>
      <c r="BA35" s="1768"/>
      <c r="BB35" s="1761"/>
      <c r="BC35" s="1761"/>
      <c r="BD35" s="1761"/>
      <c r="BE35" s="1767"/>
      <c r="BF35" s="1759"/>
    </row>
    <row r="36" spans="1:58" ht="15.75" customHeight="1">
      <c r="A36" s="1761"/>
      <c r="B36" s="2656" t="s">
        <v>2009</v>
      </c>
      <c r="C36" s="2657"/>
      <c r="D36" s="2657"/>
      <c r="E36" s="2657"/>
      <c r="F36" s="2657"/>
      <c r="G36" s="2657"/>
      <c r="H36" s="2657"/>
      <c r="I36" s="2658"/>
      <c r="J36" s="2659" t="s">
        <v>2010</v>
      </c>
      <c r="K36" s="2660"/>
      <c r="L36" s="2660"/>
      <c r="M36" s="2661"/>
      <c r="N36" s="2662">
        <v>55</v>
      </c>
      <c r="O36" s="2663"/>
      <c r="P36" s="2663"/>
      <c r="Q36" s="2664"/>
      <c r="R36" s="2665">
        <v>10</v>
      </c>
      <c r="S36" s="2665"/>
      <c r="T36" s="2665"/>
      <c r="U36" s="2665"/>
      <c r="V36" s="2665">
        <v>30</v>
      </c>
      <c r="W36" s="2665"/>
      <c r="X36" s="2665"/>
      <c r="Y36" s="2665"/>
      <c r="Z36" s="2665"/>
      <c r="AA36" s="2665"/>
      <c r="AB36" s="2665"/>
      <c r="AC36" s="2665"/>
      <c r="AD36" s="2665"/>
      <c r="AE36" s="2665"/>
      <c r="AF36" s="2665"/>
      <c r="AG36" s="2665"/>
      <c r="AH36" s="2668"/>
      <c r="AI36" s="2668"/>
      <c r="AJ36" s="2668"/>
      <c r="AK36" s="2668"/>
      <c r="AL36" s="2668"/>
      <c r="AM36" s="2668"/>
      <c r="AN36" s="2668"/>
      <c r="AO36" s="2666">
        <f>SUM(R36:AN36)</f>
        <v>40</v>
      </c>
      <c r="AP36" s="2666"/>
      <c r="AQ36" s="2666"/>
      <c r="AR36" s="2666"/>
      <c r="AS36" s="2666"/>
      <c r="AT36" s="2666"/>
      <c r="AU36" s="2667">
        <f>AO36/$J$29</f>
        <v>0.2857142857142857</v>
      </c>
      <c r="AV36" s="2667"/>
      <c r="AW36" s="2667"/>
      <c r="AX36" s="2667"/>
      <c r="AY36" s="2667"/>
      <c r="AZ36" s="2667"/>
      <c r="BA36" s="1761"/>
      <c r="BB36" s="1761"/>
      <c r="BC36" s="1761"/>
      <c r="BD36" s="1761"/>
      <c r="BE36" s="1767"/>
      <c r="BF36" s="1759"/>
    </row>
    <row r="37" spans="1:58" ht="15.75" customHeight="1">
      <c r="A37" s="1761"/>
      <c r="B37" s="2647" t="s">
        <v>2011</v>
      </c>
      <c r="C37" s="2648"/>
      <c r="D37" s="2648"/>
      <c r="E37" s="2648"/>
      <c r="F37" s="2648"/>
      <c r="G37" s="2648"/>
      <c r="H37" s="2648"/>
      <c r="I37" s="2649"/>
      <c r="J37" s="2650" t="s">
        <v>2012</v>
      </c>
      <c r="K37" s="2651"/>
      <c r="L37" s="2651"/>
      <c r="M37" s="2652"/>
      <c r="N37" s="2653">
        <v>55</v>
      </c>
      <c r="O37" s="2651"/>
      <c r="P37" s="2651"/>
      <c r="Q37" s="2654"/>
      <c r="R37" s="2655"/>
      <c r="S37" s="2655"/>
      <c r="T37" s="2655"/>
      <c r="U37" s="2655"/>
      <c r="V37" s="2655"/>
      <c r="W37" s="2655"/>
      <c r="X37" s="2655"/>
      <c r="Y37" s="2655"/>
      <c r="Z37" s="2655"/>
      <c r="AA37" s="2655"/>
      <c r="AB37" s="2655"/>
      <c r="AC37" s="2655"/>
      <c r="AD37" s="2655"/>
      <c r="AE37" s="2655"/>
      <c r="AF37" s="2655"/>
      <c r="AG37" s="2655"/>
      <c r="AH37" s="2655"/>
      <c r="AI37" s="2655"/>
      <c r="AJ37" s="2655"/>
      <c r="AK37" s="2655"/>
      <c r="AL37" s="2655"/>
      <c r="AM37" s="2655"/>
      <c r="AN37" s="2655"/>
      <c r="AO37" s="2666">
        <f t="shared" ref="AO37:AO47" si="2">SUM(R37:AN37)</f>
        <v>0</v>
      </c>
      <c r="AP37" s="2666"/>
      <c r="AQ37" s="2666"/>
      <c r="AR37" s="2666"/>
      <c r="AS37" s="2666"/>
      <c r="AT37" s="2666"/>
      <c r="AU37" s="2667">
        <f t="shared" ref="AU37:AU47" si="3">AO37/$J$29</f>
        <v>0</v>
      </c>
      <c r="AV37" s="2667"/>
      <c r="AW37" s="2667"/>
      <c r="AX37" s="2667"/>
      <c r="AY37" s="2667"/>
      <c r="AZ37" s="2667"/>
      <c r="BA37" s="1761"/>
      <c r="BB37" s="1761"/>
      <c r="BC37" s="1761"/>
      <c r="BD37" s="1761"/>
      <c r="BE37" s="1767"/>
      <c r="BF37" s="1759"/>
    </row>
    <row r="38" spans="1:58" ht="15.75" customHeight="1">
      <c r="A38" s="1761"/>
      <c r="B38" s="2647" t="s">
        <v>2013</v>
      </c>
      <c r="C38" s="2648"/>
      <c r="D38" s="2648"/>
      <c r="E38" s="2648"/>
      <c r="F38" s="2648"/>
      <c r="G38" s="2648"/>
      <c r="H38" s="2648"/>
      <c r="I38" s="2649"/>
      <c r="J38" s="2650" t="s">
        <v>2014</v>
      </c>
      <c r="K38" s="2651"/>
      <c r="L38" s="2651"/>
      <c r="M38" s="2652"/>
      <c r="N38" s="2653">
        <v>55</v>
      </c>
      <c r="O38" s="2651"/>
      <c r="P38" s="2651"/>
      <c r="Q38" s="2654"/>
      <c r="R38" s="2655"/>
      <c r="S38" s="2655"/>
      <c r="T38" s="2655"/>
      <c r="U38" s="2655"/>
      <c r="V38" s="2655"/>
      <c r="W38" s="2655"/>
      <c r="X38" s="2655"/>
      <c r="Y38" s="2655"/>
      <c r="Z38" s="2655"/>
      <c r="AA38" s="2655"/>
      <c r="AB38" s="2655"/>
      <c r="AC38" s="2655"/>
      <c r="AD38" s="2655"/>
      <c r="AE38" s="2655"/>
      <c r="AF38" s="2655"/>
      <c r="AG38" s="2655"/>
      <c r="AH38" s="2655"/>
      <c r="AI38" s="2655"/>
      <c r="AJ38" s="2655"/>
      <c r="AK38" s="2655"/>
      <c r="AL38" s="2655"/>
      <c r="AM38" s="2655"/>
      <c r="AN38" s="2655"/>
      <c r="AO38" s="2666">
        <f t="shared" si="2"/>
        <v>0</v>
      </c>
      <c r="AP38" s="2666"/>
      <c r="AQ38" s="2666"/>
      <c r="AR38" s="2666"/>
      <c r="AS38" s="2666"/>
      <c r="AT38" s="2666"/>
      <c r="AU38" s="2667">
        <f t="shared" si="3"/>
        <v>0</v>
      </c>
      <c r="AV38" s="2667"/>
      <c r="AW38" s="2667"/>
      <c r="AX38" s="2667"/>
      <c r="AY38" s="2667"/>
      <c r="AZ38" s="2667"/>
      <c r="BA38" s="1761"/>
      <c r="BB38" s="1761"/>
      <c r="BC38" s="1761"/>
      <c r="BD38" s="1761"/>
      <c r="BE38" s="1767"/>
      <c r="BF38" s="1759"/>
    </row>
    <row r="39" spans="1:58" ht="15.75" customHeight="1">
      <c r="A39" s="1761"/>
      <c r="B39" s="2647" t="s">
        <v>2015</v>
      </c>
      <c r="C39" s="2648"/>
      <c r="D39" s="2648"/>
      <c r="E39" s="2648"/>
      <c r="F39" s="2648"/>
      <c r="G39" s="2648"/>
      <c r="H39" s="2648"/>
      <c r="I39" s="2649"/>
      <c r="J39" s="2669"/>
      <c r="K39" s="2670"/>
      <c r="L39" s="2670"/>
      <c r="M39" s="2671"/>
      <c r="N39" s="2672"/>
      <c r="O39" s="2670"/>
      <c r="P39" s="2670"/>
      <c r="Q39" s="2673"/>
      <c r="R39" s="2655"/>
      <c r="S39" s="2655"/>
      <c r="T39" s="2655"/>
      <c r="U39" s="2655"/>
      <c r="V39" s="2655"/>
      <c r="W39" s="2655"/>
      <c r="X39" s="2655"/>
      <c r="Y39" s="2655"/>
      <c r="Z39" s="2655"/>
      <c r="AA39" s="2655"/>
      <c r="AB39" s="2655"/>
      <c r="AC39" s="2655"/>
      <c r="AD39" s="2655"/>
      <c r="AE39" s="2655"/>
      <c r="AF39" s="2655"/>
      <c r="AG39" s="2655"/>
      <c r="AH39" s="2655"/>
      <c r="AI39" s="2655"/>
      <c r="AJ39" s="2655"/>
      <c r="AK39" s="2655"/>
      <c r="AL39" s="2655"/>
      <c r="AM39" s="2655"/>
      <c r="AN39" s="2655"/>
      <c r="AO39" s="2666">
        <f t="shared" si="2"/>
        <v>0</v>
      </c>
      <c r="AP39" s="2666"/>
      <c r="AQ39" s="2666"/>
      <c r="AR39" s="2666"/>
      <c r="AS39" s="2666"/>
      <c r="AT39" s="2666"/>
      <c r="AU39" s="2667">
        <f t="shared" si="3"/>
        <v>0</v>
      </c>
      <c r="AV39" s="2667"/>
      <c r="AW39" s="2667"/>
      <c r="AX39" s="2667"/>
      <c r="AY39" s="2667"/>
      <c r="AZ39" s="2667"/>
      <c r="BA39" s="1761"/>
      <c r="BB39" s="1761"/>
      <c r="BC39" s="1761"/>
      <c r="BD39" s="1761"/>
      <c r="BE39" s="1767"/>
    </row>
    <row r="40" spans="1:58" ht="15.75" customHeight="1">
      <c r="A40" s="1761"/>
      <c r="B40" s="2647" t="s">
        <v>2015</v>
      </c>
      <c r="C40" s="2648"/>
      <c r="D40" s="2648"/>
      <c r="E40" s="2648"/>
      <c r="F40" s="2648"/>
      <c r="G40" s="2648"/>
      <c r="H40" s="2648"/>
      <c r="I40" s="2649"/>
      <c r="J40" s="2669"/>
      <c r="K40" s="2670"/>
      <c r="L40" s="2670"/>
      <c r="M40" s="2671"/>
      <c r="N40" s="2672"/>
      <c r="O40" s="2670"/>
      <c r="P40" s="2670"/>
      <c r="Q40" s="2673"/>
      <c r="R40" s="2655"/>
      <c r="S40" s="2655"/>
      <c r="T40" s="2655"/>
      <c r="U40" s="2655"/>
      <c r="V40" s="2655"/>
      <c r="W40" s="2655"/>
      <c r="X40" s="2655"/>
      <c r="Y40" s="2655"/>
      <c r="Z40" s="2655"/>
      <c r="AA40" s="2655"/>
      <c r="AB40" s="2655"/>
      <c r="AC40" s="2655"/>
      <c r="AD40" s="2655"/>
      <c r="AE40" s="2655"/>
      <c r="AF40" s="2655"/>
      <c r="AG40" s="2655"/>
      <c r="AH40" s="2655"/>
      <c r="AI40" s="2655"/>
      <c r="AJ40" s="2655"/>
      <c r="AK40" s="2655"/>
      <c r="AL40" s="2655"/>
      <c r="AM40" s="2655"/>
      <c r="AN40" s="2655"/>
      <c r="AO40" s="2666">
        <f t="shared" si="2"/>
        <v>0</v>
      </c>
      <c r="AP40" s="2666"/>
      <c r="AQ40" s="2666"/>
      <c r="AR40" s="2666"/>
      <c r="AS40" s="2666"/>
      <c r="AT40" s="2666"/>
      <c r="AU40" s="2667">
        <f t="shared" si="3"/>
        <v>0</v>
      </c>
      <c r="AV40" s="2667"/>
      <c r="AW40" s="2667"/>
      <c r="AX40" s="2667"/>
      <c r="AY40" s="2667"/>
      <c r="AZ40" s="2667"/>
      <c r="BA40" s="1761"/>
      <c r="BB40" s="1761"/>
      <c r="BC40" s="1761"/>
      <c r="BD40" s="1761"/>
      <c r="BE40" s="1767"/>
    </row>
    <row r="41" spans="1:58" ht="15.75" customHeight="1">
      <c r="A41" s="1761"/>
      <c r="B41" s="2674" t="s">
        <v>2016</v>
      </c>
      <c r="C41" s="2675"/>
      <c r="D41" s="2675"/>
      <c r="E41" s="2675"/>
      <c r="F41" s="2675"/>
      <c r="G41" s="2675"/>
      <c r="H41" s="2675"/>
      <c r="I41" s="2676"/>
      <c r="J41" s="2669"/>
      <c r="K41" s="2670"/>
      <c r="L41" s="2670"/>
      <c r="M41" s="2671"/>
      <c r="N41" s="2672"/>
      <c r="O41" s="2670"/>
      <c r="P41" s="2670"/>
      <c r="Q41" s="2673"/>
      <c r="R41" s="2655"/>
      <c r="S41" s="2655"/>
      <c r="T41" s="2655"/>
      <c r="U41" s="2655"/>
      <c r="V41" s="2655"/>
      <c r="W41" s="2655"/>
      <c r="X41" s="2655"/>
      <c r="Y41" s="2655"/>
      <c r="Z41" s="2655"/>
      <c r="AA41" s="2655"/>
      <c r="AB41" s="2655"/>
      <c r="AC41" s="2655"/>
      <c r="AD41" s="2655"/>
      <c r="AE41" s="2655"/>
      <c r="AF41" s="2655"/>
      <c r="AG41" s="2655"/>
      <c r="AH41" s="2655"/>
      <c r="AI41" s="2655"/>
      <c r="AJ41" s="2655"/>
      <c r="AK41" s="2655"/>
      <c r="AL41" s="2655"/>
      <c r="AM41" s="2655"/>
      <c r="AN41" s="2655"/>
      <c r="AO41" s="2666">
        <f t="shared" si="2"/>
        <v>0</v>
      </c>
      <c r="AP41" s="2666"/>
      <c r="AQ41" s="2666"/>
      <c r="AR41" s="2666"/>
      <c r="AS41" s="2666"/>
      <c r="AT41" s="2666"/>
      <c r="AU41" s="2667">
        <f t="shared" si="3"/>
        <v>0</v>
      </c>
      <c r="AV41" s="2667"/>
      <c r="AW41" s="2667"/>
      <c r="AX41" s="2667"/>
      <c r="AY41" s="2667"/>
      <c r="AZ41" s="2667"/>
      <c r="BA41" s="1761"/>
      <c r="BB41" s="1761"/>
      <c r="BC41" s="1761"/>
      <c r="BD41" s="1761"/>
      <c r="BE41" s="1767"/>
    </row>
    <row r="42" spans="1:58" ht="15.75" customHeight="1">
      <c r="A42" s="1761"/>
      <c r="B42" s="2674" t="s">
        <v>2016</v>
      </c>
      <c r="C42" s="2675"/>
      <c r="D42" s="2675"/>
      <c r="E42" s="2675"/>
      <c r="F42" s="2675"/>
      <c r="G42" s="2675"/>
      <c r="H42" s="2675"/>
      <c r="I42" s="2676"/>
      <c r="J42" s="2669"/>
      <c r="K42" s="2670"/>
      <c r="L42" s="2670"/>
      <c r="M42" s="2671"/>
      <c r="N42" s="2672"/>
      <c r="O42" s="2670"/>
      <c r="P42" s="2670"/>
      <c r="Q42" s="2673"/>
      <c r="R42" s="2655"/>
      <c r="S42" s="2655"/>
      <c r="T42" s="2655"/>
      <c r="U42" s="2655"/>
      <c r="V42" s="2655"/>
      <c r="W42" s="2655"/>
      <c r="X42" s="2655"/>
      <c r="Y42" s="2655"/>
      <c r="Z42" s="2655"/>
      <c r="AA42" s="2655"/>
      <c r="AB42" s="2655"/>
      <c r="AC42" s="2655"/>
      <c r="AD42" s="2655"/>
      <c r="AE42" s="2655"/>
      <c r="AF42" s="2655"/>
      <c r="AG42" s="2655"/>
      <c r="AH42" s="2655"/>
      <c r="AI42" s="2655"/>
      <c r="AJ42" s="2655"/>
      <c r="AK42" s="2655"/>
      <c r="AL42" s="2655"/>
      <c r="AM42" s="2655"/>
      <c r="AN42" s="2655"/>
      <c r="AO42" s="2666">
        <f t="shared" si="2"/>
        <v>0</v>
      </c>
      <c r="AP42" s="2666"/>
      <c r="AQ42" s="2666"/>
      <c r="AR42" s="2666"/>
      <c r="AS42" s="2666"/>
      <c r="AT42" s="2666"/>
      <c r="AU42" s="2667">
        <f t="shared" si="3"/>
        <v>0</v>
      </c>
      <c r="AV42" s="2667"/>
      <c r="AW42" s="2667"/>
      <c r="AX42" s="2667"/>
      <c r="AY42" s="2667"/>
      <c r="AZ42" s="2667"/>
      <c r="BA42" s="1761"/>
      <c r="BB42" s="1761"/>
      <c r="BC42" s="1761"/>
      <c r="BD42" s="1761"/>
      <c r="BE42" s="1767"/>
    </row>
    <row r="43" spans="1:58" ht="15.75" customHeight="1">
      <c r="A43" s="1761"/>
      <c r="B43" s="2677" t="s">
        <v>2017</v>
      </c>
      <c r="C43" s="2678"/>
      <c r="D43" s="2678"/>
      <c r="E43" s="2678"/>
      <c r="F43" s="2678"/>
      <c r="G43" s="2678"/>
      <c r="H43" s="2678"/>
      <c r="I43" s="2679"/>
      <c r="J43" s="2669"/>
      <c r="K43" s="2670"/>
      <c r="L43" s="2670"/>
      <c r="M43" s="2671"/>
      <c r="N43" s="2672"/>
      <c r="O43" s="2670"/>
      <c r="P43" s="2670"/>
      <c r="Q43" s="2673"/>
      <c r="R43" s="2655"/>
      <c r="S43" s="2655"/>
      <c r="T43" s="2655"/>
      <c r="U43" s="2655"/>
      <c r="V43" s="2655"/>
      <c r="W43" s="2655"/>
      <c r="X43" s="2655"/>
      <c r="Y43" s="2655"/>
      <c r="Z43" s="2655"/>
      <c r="AA43" s="2655"/>
      <c r="AB43" s="2655"/>
      <c r="AC43" s="2655"/>
      <c r="AD43" s="2655"/>
      <c r="AE43" s="2655"/>
      <c r="AF43" s="2655"/>
      <c r="AG43" s="2655"/>
      <c r="AH43" s="2655"/>
      <c r="AI43" s="2655"/>
      <c r="AJ43" s="2655"/>
      <c r="AK43" s="2655"/>
      <c r="AL43" s="2655"/>
      <c r="AM43" s="2655"/>
      <c r="AN43" s="2655"/>
      <c r="AO43" s="2666">
        <f t="shared" si="2"/>
        <v>0</v>
      </c>
      <c r="AP43" s="2666"/>
      <c r="AQ43" s="2666"/>
      <c r="AR43" s="2666"/>
      <c r="AS43" s="2666"/>
      <c r="AT43" s="2666"/>
      <c r="AU43" s="2667">
        <f t="shared" si="3"/>
        <v>0</v>
      </c>
      <c r="AV43" s="2667"/>
      <c r="AW43" s="2667"/>
      <c r="AX43" s="2667"/>
      <c r="AY43" s="2667"/>
      <c r="AZ43" s="2667"/>
      <c r="BA43" s="1761"/>
      <c r="BB43" s="1761"/>
      <c r="BC43" s="1761"/>
      <c r="BD43" s="1761"/>
      <c r="BE43" s="1767"/>
    </row>
    <row r="44" spans="1:58" ht="15.75" customHeight="1">
      <c r="A44" s="1761"/>
      <c r="B44" s="2677" t="s">
        <v>2018</v>
      </c>
      <c r="C44" s="2678"/>
      <c r="D44" s="2678"/>
      <c r="E44" s="2678"/>
      <c r="F44" s="2678"/>
      <c r="G44" s="2678"/>
      <c r="H44" s="2678"/>
      <c r="I44" s="2679"/>
      <c r="J44" s="2669"/>
      <c r="K44" s="2670"/>
      <c r="L44" s="2670"/>
      <c r="M44" s="2671"/>
      <c r="N44" s="2672"/>
      <c r="O44" s="2670"/>
      <c r="P44" s="2670"/>
      <c r="Q44" s="2673"/>
      <c r="R44" s="2655"/>
      <c r="S44" s="2655"/>
      <c r="T44" s="2655"/>
      <c r="U44" s="2655"/>
      <c r="V44" s="2655"/>
      <c r="W44" s="2655"/>
      <c r="X44" s="2655"/>
      <c r="Y44" s="2655"/>
      <c r="Z44" s="2655"/>
      <c r="AA44" s="2655"/>
      <c r="AB44" s="2655"/>
      <c r="AC44" s="2655"/>
      <c r="AD44" s="2655"/>
      <c r="AE44" s="2655"/>
      <c r="AF44" s="2655"/>
      <c r="AG44" s="2655"/>
      <c r="AH44" s="2655"/>
      <c r="AI44" s="2655"/>
      <c r="AJ44" s="2655"/>
      <c r="AK44" s="2655"/>
      <c r="AL44" s="2655"/>
      <c r="AM44" s="2655"/>
      <c r="AN44" s="2655"/>
      <c r="AO44" s="2666">
        <f t="shared" si="2"/>
        <v>0</v>
      </c>
      <c r="AP44" s="2666"/>
      <c r="AQ44" s="2666"/>
      <c r="AR44" s="2666"/>
      <c r="AS44" s="2666"/>
      <c r="AT44" s="2666"/>
      <c r="AU44" s="2667">
        <f t="shared" si="3"/>
        <v>0</v>
      </c>
      <c r="AV44" s="2667"/>
      <c r="AW44" s="2667"/>
      <c r="AX44" s="2667"/>
      <c r="AY44" s="2667"/>
      <c r="AZ44" s="2667"/>
      <c r="BA44" s="1761"/>
      <c r="BB44" s="1761"/>
      <c r="BC44" s="1761"/>
      <c r="BD44" s="1761"/>
      <c r="BE44" s="1767"/>
    </row>
    <row r="45" spans="1:58" ht="15.75" customHeight="1">
      <c r="A45" s="1761"/>
      <c r="B45" s="2680" t="s">
        <v>2019</v>
      </c>
      <c r="C45" s="2681"/>
      <c r="D45" s="2681"/>
      <c r="E45" s="2681"/>
      <c r="F45" s="2681"/>
      <c r="G45" s="2681"/>
      <c r="H45" s="2681"/>
      <c r="I45" s="2682"/>
      <c r="J45" s="2669"/>
      <c r="K45" s="2670"/>
      <c r="L45" s="2670"/>
      <c r="M45" s="2671"/>
      <c r="N45" s="2672"/>
      <c r="O45" s="2670"/>
      <c r="P45" s="2670"/>
      <c r="Q45" s="2673"/>
      <c r="R45" s="2655"/>
      <c r="S45" s="2655"/>
      <c r="T45" s="2655"/>
      <c r="U45" s="2655"/>
      <c r="V45" s="2655"/>
      <c r="W45" s="2655"/>
      <c r="X45" s="2655"/>
      <c r="Y45" s="2655"/>
      <c r="Z45" s="2655"/>
      <c r="AA45" s="2655"/>
      <c r="AB45" s="2655"/>
      <c r="AC45" s="2655"/>
      <c r="AD45" s="2655"/>
      <c r="AE45" s="2655"/>
      <c r="AF45" s="2655"/>
      <c r="AG45" s="2655"/>
      <c r="AH45" s="2655"/>
      <c r="AI45" s="2655"/>
      <c r="AJ45" s="2655"/>
      <c r="AK45" s="2655"/>
      <c r="AL45" s="2655"/>
      <c r="AM45" s="2655"/>
      <c r="AN45" s="2655"/>
      <c r="AO45" s="2666">
        <f t="shared" si="2"/>
        <v>0</v>
      </c>
      <c r="AP45" s="2666"/>
      <c r="AQ45" s="2666"/>
      <c r="AR45" s="2666"/>
      <c r="AS45" s="2666"/>
      <c r="AT45" s="2666"/>
      <c r="AU45" s="2667">
        <f t="shared" si="3"/>
        <v>0</v>
      </c>
      <c r="AV45" s="2667"/>
      <c r="AW45" s="2667"/>
      <c r="AX45" s="2667"/>
      <c r="AY45" s="2667"/>
      <c r="AZ45" s="2667"/>
      <c r="BA45" s="1761"/>
      <c r="BB45" s="1761"/>
      <c r="BC45" s="1761"/>
      <c r="BD45" s="1761"/>
      <c r="BE45" s="1767"/>
    </row>
    <row r="46" spans="1:58" ht="15.75" customHeight="1">
      <c r="A46" s="1761"/>
      <c r="B46" s="2680" t="s">
        <v>2020</v>
      </c>
      <c r="C46" s="2681"/>
      <c r="D46" s="2681"/>
      <c r="E46" s="2681"/>
      <c r="F46" s="2681"/>
      <c r="G46" s="2681"/>
      <c r="H46" s="2681"/>
      <c r="I46" s="2682"/>
      <c r="J46" s="2669"/>
      <c r="K46" s="2670"/>
      <c r="L46" s="2670"/>
      <c r="M46" s="2671"/>
      <c r="N46" s="2653">
        <v>99</v>
      </c>
      <c r="O46" s="2651"/>
      <c r="P46" s="2651"/>
      <c r="Q46" s="2654"/>
      <c r="R46" s="2655"/>
      <c r="S46" s="2655"/>
      <c r="T46" s="2655"/>
      <c r="U46" s="2655"/>
      <c r="V46" s="2655"/>
      <c r="W46" s="2655"/>
      <c r="X46" s="2655"/>
      <c r="Y46" s="2655"/>
      <c r="Z46" s="2655"/>
      <c r="AA46" s="2655"/>
      <c r="AB46" s="2655"/>
      <c r="AC46" s="2655"/>
      <c r="AD46" s="2655"/>
      <c r="AE46" s="2655"/>
      <c r="AF46" s="2655"/>
      <c r="AG46" s="2655"/>
      <c r="AH46" s="2655"/>
      <c r="AI46" s="2655"/>
      <c r="AJ46" s="2655"/>
      <c r="AK46" s="2655"/>
      <c r="AL46" s="2655"/>
      <c r="AM46" s="2655"/>
      <c r="AN46" s="2655"/>
      <c r="AO46" s="2666">
        <f t="shared" si="2"/>
        <v>0</v>
      </c>
      <c r="AP46" s="2666"/>
      <c r="AQ46" s="2666"/>
      <c r="AR46" s="2666"/>
      <c r="AS46" s="2666"/>
      <c r="AT46" s="2666"/>
      <c r="AU46" s="2667">
        <f t="shared" si="3"/>
        <v>0</v>
      </c>
      <c r="AV46" s="2667"/>
      <c r="AW46" s="2667"/>
      <c r="AX46" s="2667"/>
      <c r="AY46" s="2667"/>
      <c r="AZ46" s="2667"/>
      <c r="BA46" s="1761"/>
      <c r="BB46" s="1761"/>
      <c r="BC46" s="1761"/>
      <c r="BD46" s="1761"/>
      <c r="BE46" s="1767"/>
    </row>
    <row r="47" spans="1:58" ht="15.75" customHeight="1" thickBot="1">
      <c r="A47" s="1761"/>
      <c r="B47" s="2683" t="s">
        <v>308</v>
      </c>
      <c r="C47" s="2684"/>
      <c r="D47" s="2684"/>
      <c r="E47" s="2684"/>
      <c r="F47" s="2684"/>
      <c r="G47" s="2684"/>
      <c r="H47" s="2684"/>
      <c r="I47" s="2685"/>
      <c r="J47" s="2686"/>
      <c r="K47" s="2687"/>
      <c r="L47" s="2687"/>
      <c r="M47" s="2688"/>
      <c r="N47" s="2689"/>
      <c r="O47" s="2687"/>
      <c r="P47" s="2687"/>
      <c r="Q47" s="2690"/>
      <c r="R47" s="2655"/>
      <c r="S47" s="2655"/>
      <c r="T47" s="2655"/>
      <c r="U47" s="2655"/>
      <c r="V47" s="2655"/>
      <c r="W47" s="2655"/>
      <c r="X47" s="2655"/>
      <c r="Y47" s="2655"/>
      <c r="Z47" s="2655"/>
      <c r="AA47" s="2655"/>
      <c r="AB47" s="2655"/>
      <c r="AC47" s="2655"/>
      <c r="AD47" s="2655"/>
      <c r="AE47" s="2655"/>
      <c r="AF47" s="2655"/>
      <c r="AG47" s="2655"/>
      <c r="AH47" s="2655"/>
      <c r="AI47" s="2655"/>
      <c r="AJ47" s="2655"/>
      <c r="AK47" s="2655"/>
      <c r="AL47" s="2655"/>
      <c r="AM47" s="2655"/>
      <c r="AN47" s="2655"/>
      <c r="AO47" s="2666">
        <f t="shared" si="2"/>
        <v>0</v>
      </c>
      <c r="AP47" s="2666"/>
      <c r="AQ47" s="2666"/>
      <c r="AR47" s="2666"/>
      <c r="AS47" s="2666"/>
      <c r="AT47" s="2666"/>
      <c r="AU47" s="2667">
        <f t="shared" si="3"/>
        <v>0</v>
      </c>
      <c r="AV47" s="2667"/>
      <c r="AW47" s="2667"/>
      <c r="AX47" s="2667"/>
      <c r="AY47" s="2667"/>
      <c r="AZ47" s="2667"/>
      <c r="BA47" s="1761"/>
      <c r="BB47" s="1761"/>
      <c r="BC47" s="1761"/>
      <c r="BD47" s="1761"/>
      <c r="BE47" s="1767"/>
    </row>
    <row r="48" spans="1:58" ht="15.75" customHeight="1">
      <c r="A48" s="1761"/>
      <c r="B48" s="1769" t="s">
        <v>2021</v>
      </c>
      <c r="C48" s="1761"/>
      <c r="D48" s="1761"/>
      <c r="E48" s="1761"/>
      <c r="F48" s="1761"/>
      <c r="G48" s="1761"/>
      <c r="H48" s="1761"/>
      <c r="I48" s="1761"/>
      <c r="J48" s="1761"/>
      <c r="K48" s="1761"/>
      <c r="L48" s="1761"/>
      <c r="M48" s="1761"/>
      <c r="N48" s="1761"/>
      <c r="O48" s="1761"/>
      <c r="P48" s="1761"/>
      <c r="Q48" s="1761"/>
      <c r="R48" s="1761"/>
      <c r="S48" s="1761"/>
      <c r="T48" s="1761"/>
      <c r="U48" s="1761"/>
      <c r="V48" s="1761"/>
      <c r="W48" s="1761"/>
      <c r="X48" s="1761"/>
      <c r="Y48" s="1761"/>
      <c r="Z48" s="1761"/>
      <c r="AA48" s="1761"/>
      <c r="AB48" s="1761"/>
      <c r="AC48" s="1761"/>
      <c r="AD48" s="1761"/>
      <c r="AE48" s="1761"/>
      <c r="AF48" s="1761"/>
      <c r="AG48" s="1761"/>
      <c r="AH48" s="1761"/>
      <c r="AI48" s="1761"/>
      <c r="AJ48" s="1761"/>
      <c r="AK48" s="1761"/>
      <c r="AL48" s="1761"/>
      <c r="AM48" s="1761"/>
      <c r="AN48" s="1761"/>
      <c r="AO48" s="1761"/>
      <c r="AP48" s="1761"/>
      <c r="AQ48" s="1761"/>
      <c r="AR48" s="1761"/>
      <c r="AS48" s="1761"/>
      <c r="AT48" s="1761"/>
      <c r="AU48" s="1761"/>
      <c r="AV48" s="1761"/>
      <c r="AW48" s="1761"/>
      <c r="AX48" s="1761"/>
      <c r="AY48" s="1761"/>
      <c r="AZ48" s="1761"/>
      <c r="BA48" s="1761"/>
      <c r="BB48" s="1761"/>
      <c r="BC48" s="1761"/>
      <c r="BD48" s="1761"/>
      <c r="BE48" s="1767"/>
      <c r="BF48" s="1759"/>
    </row>
    <row r="49" spans="1:58" ht="15.75" customHeight="1" thickBot="1">
      <c r="A49" s="1761"/>
      <c r="B49" s="1769" t="s">
        <v>2453</v>
      </c>
      <c r="C49" s="1761"/>
      <c r="D49" s="1761"/>
      <c r="E49" s="1761"/>
      <c r="F49" s="1761"/>
      <c r="G49" s="1761"/>
      <c r="H49" s="1761"/>
      <c r="I49" s="1761"/>
      <c r="J49" s="1761"/>
      <c r="K49" s="1761"/>
      <c r="L49" s="1761"/>
      <c r="M49" s="1761"/>
      <c r="N49" s="1761"/>
      <c r="O49" s="1761"/>
      <c r="P49" s="1761"/>
      <c r="Q49" s="1761"/>
      <c r="R49" s="1761"/>
      <c r="S49" s="1761"/>
      <c r="T49" s="1761"/>
      <c r="U49" s="1761"/>
      <c r="V49" s="1761"/>
      <c r="W49" s="1761"/>
      <c r="X49" s="1761"/>
      <c r="Y49" s="1761"/>
      <c r="Z49" s="1761"/>
      <c r="AA49" s="1761"/>
      <c r="AB49" s="1761"/>
      <c r="AC49" s="1761"/>
      <c r="AD49" s="1761"/>
      <c r="AE49" s="1761"/>
      <c r="AF49" s="1761"/>
      <c r="AG49" s="1761"/>
      <c r="AH49" s="1761"/>
      <c r="AI49" s="1761"/>
      <c r="AJ49" s="1761"/>
      <c r="AK49" s="1761"/>
      <c r="AL49" s="1761"/>
      <c r="AM49" s="1761"/>
      <c r="AN49" s="1761"/>
      <c r="AO49" s="1761"/>
      <c r="AP49" s="1763"/>
      <c r="AQ49" s="1763"/>
      <c r="AR49" s="1763"/>
      <c r="AS49" s="1763"/>
      <c r="AT49" s="1763"/>
      <c r="AU49" s="1763"/>
      <c r="AV49" s="1763"/>
      <c r="AW49" s="1763"/>
      <c r="AX49" s="1761"/>
      <c r="AY49" s="1761"/>
      <c r="AZ49" s="1761"/>
      <c r="BA49" s="1761"/>
      <c r="BB49" s="1761"/>
      <c r="BC49" s="1761"/>
      <c r="BD49" s="1761"/>
      <c r="BE49" s="1767"/>
      <c r="BF49" s="1759"/>
    </row>
    <row r="50" spans="1:58" ht="15.75" customHeight="1" thickBot="1">
      <c r="A50" s="1761"/>
      <c r="B50" s="2691" t="s">
        <v>2022</v>
      </c>
      <c r="C50" s="2692"/>
      <c r="D50" s="2692"/>
      <c r="E50" s="2692"/>
      <c r="F50" s="2692"/>
      <c r="G50" s="2692"/>
      <c r="H50" s="2692"/>
      <c r="I50" s="2692"/>
      <c r="J50" s="2692"/>
      <c r="K50" s="2692"/>
      <c r="L50" s="2692"/>
      <c r="M50" s="2692"/>
      <c r="N50" s="2692"/>
      <c r="O50" s="2692"/>
      <c r="P50" s="2692"/>
      <c r="Q50" s="2692"/>
      <c r="R50" s="2692"/>
      <c r="S50" s="2692"/>
      <c r="T50" s="2692"/>
      <c r="U50" s="2692"/>
      <c r="V50" s="2692"/>
      <c r="W50" s="2692"/>
      <c r="X50" s="2692"/>
      <c r="Y50" s="2692"/>
      <c r="Z50" s="2692"/>
      <c r="AA50" s="2692"/>
      <c r="AB50" s="2692"/>
      <c r="AC50" s="2692"/>
      <c r="AD50" s="2692"/>
      <c r="AE50" s="2692"/>
      <c r="AF50" s="2692"/>
      <c r="AG50" s="2692"/>
      <c r="AH50" s="2692"/>
      <c r="AI50" s="2692"/>
      <c r="AJ50" s="2692"/>
      <c r="AK50" s="2692"/>
      <c r="AL50" s="2692"/>
      <c r="AM50" s="2692"/>
      <c r="AN50" s="2692"/>
      <c r="AO50" s="2693"/>
      <c r="AP50" s="1763"/>
      <c r="AQ50" s="1763"/>
      <c r="AR50" s="1763"/>
      <c r="AS50" s="1763"/>
      <c r="AT50" s="1763"/>
      <c r="AU50" s="1763"/>
      <c r="AV50" s="1763"/>
      <c r="AW50" s="1763"/>
      <c r="AX50" s="1761"/>
      <c r="AY50" s="1761"/>
      <c r="AZ50" s="1761"/>
      <c r="BA50" s="1761"/>
      <c r="BB50" s="1761"/>
      <c r="BC50" s="1761"/>
      <c r="BD50" s="1761"/>
      <c r="BE50" s="1767"/>
    </row>
    <row r="51" spans="1:58" ht="33.75" customHeight="1">
      <c r="A51" s="1761"/>
      <c r="B51" s="2694" t="s">
        <v>2023</v>
      </c>
      <c r="C51" s="2695"/>
      <c r="D51" s="2695"/>
      <c r="E51" s="2695"/>
      <c r="F51" s="2695"/>
      <c r="G51" s="2695"/>
      <c r="H51" s="2695"/>
      <c r="I51" s="2696"/>
      <c r="J51" s="2694" t="s">
        <v>2024</v>
      </c>
      <c r="K51" s="2695"/>
      <c r="L51" s="2695"/>
      <c r="M51" s="2695"/>
      <c r="N51" s="2695"/>
      <c r="O51" s="2695"/>
      <c r="P51" s="2695"/>
      <c r="Q51" s="2696"/>
      <c r="R51" s="2640" t="s">
        <v>2025</v>
      </c>
      <c r="S51" s="2697"/>
      <c r="T51" s="2697"/>
      <c r="U51" s="2697"/>
      <c r="V51" s="2697"/>
      <c r="W51" s="2697"/>
      <c r="X51" s="2697"/>
      <c r="Y51" s="2698"/>
      <c r="Z51" s="2699" t="s">
        <v>2026</v>
      </c>
      <c r="AA51" s="2700"/>
      <c r="AB51" s="2700"/>
      <c r="AC51" s="2700"/>
      <c r="AD51" s="2700"/>
      <c r="AE51" s="2700"/>
      <c r="AF51" s="2700"/>
      <c r="AG51" s="2701"/>
      <c r="AH51" s="2699" t="s">
        <v>2027</v>
      </c>
      <c r="AI51" s="2700"/>
      <c r="AJ51" s="2700"/>
      <c r="AK51" s="2700"/>
      <c r="AL51" s="2700"/>
      <c r="AM51" s="2700"/>
      <c r="AN51" s="2700"/>
      <c r="AO51" s="2701"/>
      <c r="AP51" s="1763"/>
      <c r="AQ51" s="1763"/>
      <c r="AR51" s="1763"/>
      <c r="AS51" s="1763"/>
      <c r="AT51" s="1763"/>
      <c r="AU51" s="1763"/>
      <c r="AV51" s="1763"/>
      <c r="AW51" s="1763"/>
      <c r="AX51" s="1768"/>
      <c r="AY51" s="1761"/>
      <c r="AZ51" s="1761"/>
      <c r="BA51" s="1761"/>
      <c r="BB51" s="1761"/>
      <c r="BC51" s="1761"/>
      <c r="BD51" s="1761"/>
      <c r="BE51" s="1767"/>
    </row>
    <row r="52" spans="1:58" ht="15.75" customHeight="1">
      <c r="A52" s="1761"/>
      <c r="B52" s="2702" t="s">
        <v>2454</v>
      </c>
      <c r="C52" s="2703"/>
      <c r="D52" s="2703"/>
      <c r="E52" s="2703"/>
      <c r="F52" s="2703"/>
      <c r="G52" s="2703"/>
      <c r="H52" s="2703"/>
      <c r="I52" s="2703"/>
      <c r="J52" s="2703">
        <v>0</v>
      </c>
      <c r="K52" s="2703"/>
      <c r="L52" s="2703"/>
      <c r="M52" s="2703"/>
      <c r="N52" s="2703"/>
      <c r="O52" s="2703"/>
      <c r="P52" s="2703"/>
      <c r="Q52" s="2703"/>
      <c r="R52" s="2704">
        <v>0</v>
      </c>
      <c r="S52" s="2704"/>
      <c r="T52" s="2704"/>
      <c r="U52" s="2704"/>
      <c r="V52" s="2704"/>
      <c r="W52" s="2704"/>
      <c r="X52" s="2704"/>
      <c r="Y52" s="2704"/>
      <c r="Z52" s="2705"/>
      <c r="AA52" s="2705"/>
      <c r="AB52" s="2705"/>
      <c r="AC52" s="2705"/>
      <c r="AD52" s="2705"/>
      <c r="AE52" s="2705"/>
      <c r="AF52" s="2705"/>
      <c r="AG52" s="2705"/>
      <c r="AH52" s="2706">
        <v>0</v>
      </c>
      <c r="AI52" s="2706"/>
      <c r="AJ52" s="2706"/>
      <c r="AK52" s="2706"/>
      <c r="AL52" s="2706"/>
      <c r="AM52" s="2706"/>
      <c r="AN52" s="2706"/>
      <c r="AO52" s="2707"/>
      <c r="AP52" s="1763"/>
      <c r="AQ52" s="1763"/>
      <c r="AR52" s="1763"/>
      <c r="AS52" s="1763"/>
      <c r="AT52" s="1763"/>
      <c r="AU52" s="1763"/>
      <c r="AV52" s="1763"/>
      <c r="AW52" s="1763"/>
      <c r="AX52" s="1768"/>
      <c r="AY52" s="1761"/>
      <c r="AZ52" s="1761"/>
      <c r="BA52" s="1761"/>
      <c r="BB52" s="1761"/>
      <c r="BC52" s="1761"/>
      <c r="BD52" s="1761"/>
      <c r="BE52" s="1767"/>
    </row>
    <row r="53" spans="1:58" ht="15.75" customHeight="1">
      <c r="A53" s="1761"/>
      <c r="B53" s="2702" t="s">
        <v>2455</v>
      </c>
      <c r="C53" s="2703"/>
      <c r="D53" s="2703"/>
      <c r="E53" s="2703"/>
      <c r="F53" s="2703"/>
      <c r="G53" s="2703"/>
      <c r="H53" s="2703"/>
      <c r="I53" s="2703"/>
      <c r="J53" s="2703"/>
      <c r="K53" s="2703"/>
      <c r="L53" s="2703"/>
      <c r="M53" s="2703"/>
      <c r="N53" s="2703"/>
      <c r="O53" s="2703"/>
      <c r="P53" s="2703"/>
      <c r="Q53" s="2703"/>
      <c r="R53" s="2704">
        <v>0</v>
      </c>
      <c r="S53" s="2704"/>
      <c r="T53" s="2704"/>
      <c r="U53" s="2704"/>
      <c r="V53" s="2704"/>
      <c r="W53" s="2704"/>
      <c r="X53" s="2704"/>
      <c r="Y53" s="2704"/>
      <c r="Z53" s="2705"/>
      <c r="AA53" s="2705"/>
      <c r="AB53" s="2705"/>
      <c r="AC53" s="2705"/>
      <c r="AD53" s="2705"/>
      <c r="AE53" s="2705"/>
      <c r="AF53" s="2705"/>
      <c r="AG53" s="2705"/>
      <c r="AH53" s="2706">
        <v>0</v>
      </c>
      <c r="AI53" s="2706"/>
      <c r="AJ53" s="2706"/>
      <c r="AK53" s="2706"/>
      <c r="AL53" s="2706"/>
      <c r="AM53" s="2706"/>
      <c r="AN53" s="2706"/>
      <c r="AO53" s="2707"/>
      <c r="AP53" s="1763"/>
      <c r="AQ53" s="1763"/>
      <c r="AR53" s="1763"/>
      <c r="AS53" s="1763"/>
      <c r="AT53" s="1763"/>
      <c r="AU53" s="1763"/>
      <c r="AV53" s="1763"/>
      <c r="AW53" s="1763"/>
      <c r="AX53" s="1761"/>
      <c r="AY53" s="1761"/>
      <c r="AZ53" s="1761"/>
      <c r="BA53" s="1761"/>
      <c r="BB53" s="1761"/>
      <c r="BC53" s="1761"/>
      <c r="BD53" s="1761"/>
      <c r="BE53" s="1767"/>
    </row>
    <row r="54" spans="1:58" ht="15.75" customHeight="1">
      <c r="A54" s="1761"/>
      <c r="B54" s="2702"/>
      <c r="C54" s="2703"/>
      <c r="D54" s="2703"/>
      <c r="E54" s="2703"/>
      <c r="F54" s="2703"/>
      <c r="G54" s="2703"/>
      <c r="H54" s="2703"/>
      <c r="I54" s="2703"/>
      <c r="J54" s="2703"/>
      <c r="K54" s="2703"/>
      <c r="L54" s="2703"/>
      <c r="M54" s="2703"/>
      <c r="N54" s="2703"/>
      <c r="O54" s="2703"/>
      <c r="P54" s="2703"/>
      <c r="Q54" s="2703"/>
      <c r="R54" s="2704">
        <v>0</v>
      </c>
      <c r="S54" s="2704"/>
      <c r="T54" s="2704"/>
      <c r="U54" s="2704"/>
      <c r="V54" s="2704"/>
      <c r="W54" s="2704"/>
      <c r="X54" s="2704"/>
      <c r="Y54" s="2704"/>
      <c r="Z54" s="2705"/>
      <c r="AA54" s="2705"/>
      <c r="AB54" s="2705"/>
      <c r="AC54" s="2705"/>
      <c r="AD54" s="2705"/>
      <c r="AE54" s="2705"/>
      <c r="AF54" s="2705"/>
      <c r="AG54" s="2705"/>
      <c r="AH54" s="2706">
        <v>0</v>
      </c>
      <c r="AI54" s="2706"/>
      <c r="AJ54" s="2706"/>
      <c r="AK54" s="2706"/>
      <c r="AL54" s="2706"/>
      <c r="AM54" s="2706"/>
      <c r="AN54" s="2706"/>
      <c r="AO54" s="2707"/>
      <c r="AP54" s="1763"/>
      <c r="AQ54" s="1763"/>
      <c r="AR54" s="1763"/>
      <c r="AS54" s="1763"/>
      <c r="AT54" s="1763"/>
      <c r="AU54" s="1763"/>
      <c r="AV54" s="1763"/>
      <c r="AW54" s="1763"/>
      <c r="AX54" s="1761"/>
      <c r="AY54" s="1761"/>
      <c r="AZ54" s="1761"/>
      <c r="BA54" s="1761"/>
      <c r="BB54" s="1761"/>
      <c r="BC54" s="1761"/>
      <c r="BD54" s="1761"/>
      <c r="BE54" s="1767"/>
    </row>
    <row r="55" spans="1:58" ht="15.75" customHeight="1">
      <c r="A55" s="1761"/>
      <c r="B55" s="2702"/>
      <c r="C55" s="2703"/>
      <c r="D55" s="2703"/>
      <c r="E55" s="2703"/>
      <c r="F55" s="2703"/>
      <c r="G55" s="2703"/>
      <c r="H55" s="2703"/>
      <c r="I55" s="2703"/>
      <c r="J55" s="2703"/>
      <c r="K55" s="2703"/>
      <c r="L55" s="2703"/>
      <c r="M55" s="2703"/>
      <c r="N55" s="2703"/>
      <c r="O55" s="2703"/>
      <c r="P55" s="2703"/>
      <c r="Q55" s="2703"/>
      <c r="R55" s="2704">
        <v>0</v>
      </c>
      <c r="S55" s="2704"/>
      <c r="T55" s="2704"/>
      <c r="U55" s="2704"/>
      <c r="V55" s="2704"/>
      <c r="W55" s="2704"/>
      <c r="X55" s="2704"/>
      <c r="Y55" s="2704"/>
      <c r="Z55" s="2705"/>
      <c r="AA55" s="2705"/>
      <c r="AB55" s="2705"/>
      <c r="AC55" s="2705"/>
      <c r="AD55" s="2705"/>
      <c r="AE55" s="2705"/>
      <c r="AF55" s="2705"/>
      <c r="AG55" s="2705"/>
      <c r="AH55" s="2706">
        <v>0</v>
      </c>
      <c r="AI55" s="2706"/>
      <c r="AJ55" s="2706"/>
      <c r="AK55" s="2706"/>
      <c r="AL55" s="2706"/>
      <c r="AM55" s="2706"/>
      <c r="AN55" s="2706"/>
      <c r="AO55" s="2707"/>
      <c r="AP55" s="1763"/>
      <c r="AQ55" s="1763"/>
      <c r="AR55" s="1763"/>
      <c r="AS55" s="1763"/>
      <c r="AT55" s="1763" t="s">
        <v>256</v>
      </c>
      <c r="AU55" s="1763"/>
      <c r="AV55" s="1763"/>
      <c r="AW55" s="1763"/>
      <c r="AX55" s="1761"/>
      <c r="AY55" s="1761"/>
      <c r="AZ55" s="1761"/>
      <c r="BA55" s="1761"/>
      <c r="BB55" s="1761"/>
      <c r="BC55" s="1761"/>
      <c r="BD55" s="1761"/>
      <c r="BE55" s="1767"/>
    </row>
    <row r="56" spans="1:58" ht="15.75" customHeight="1" thickBot="1">
      <c r="A56" s="1761"/>
      <c r="B56" s="2715"/>
      <c r="C56" s="2716"/>
      <c r="D56" s="2716"/>
      <c r="E56" s="2716"/>
      <c r="F56" s="2716"/>
      <c r="G56" s="2716"/>
      <c r="H56" s="2716"/>
      <c r="I56" s="2716"/>
      <c r="J56" s="2716"/>
      <c r="K56" s="2716"/>
      <c r="L56" s="2716"/>
      <c r="M56" s="2716"/>
      <c r="N56" s="2716"/>
      <c r="O56" s="2716"/>
      <c r="P56" s="2716"/>
      <c r="Q56" s="2716"/>
      <c r="R56" s="2717">
        <v>0</v>
      </c>
      <c r="S56" s="2717"/>
      <c r="T56" s="2717"/>
      <c r="U56" s="2717"/>
      <c r="V56" s="2717"/>
      <c r="W56" s="2717"/>
      <c r="X56" s="2717"/>
      <c r="Y56" s="2717"/>
      <c r="Z56" s="2718"/>
      <c r="AA56" s="2718"/>
      <c r="AB56" s="2718"/>
      <c r="AC56" s="2718"/>
      <c r="AD56" s="2718"/>
      <c r="AE56" s="2718"/>
      <c r="AF56" s="2718"/>
      <c r="AG56" s="2718"/>
      <c r="AH56" s="2719"/>
      <c r="AI56" s="2719"/>
      <c r="AJ56" s="2719"/>
      <c r="AK56" s="2719"/>
      <c r="AL56" s="2719"/>
      <c r="AM56" s="2719"/>
      <c r="AN56" s="2719"/>
      <c r="AO56" s="2720"/>
      <c r="AP56" s="1763"/>
      <c r="AQ56" s="1763"/>
      <c r="AR56" s="1763"/>
      <c r="AS56" s="1763"/>
      <c r="AT56" s="1763"/>
      <c r="AU56" s="1763"/>
      <c r="AV56" s="1763"/>
      <c r="AW56" s="1763"/>
      <c r="AX56" s="1761"/>
      <c r="AY56" s="1761"/>
      <c r="AZ56" s="1761"/>
      <c r="BA56" s="1761"/>
      <c r="BB56" s="1761"/>
      <c r="BC56" s="1761"/>
      <c r="BD56" s="1761"/>
      <c r="BE56" s="1767"/>
    </row>
    <row r="57" spans="1:58" s="1771" customFormat="1" ht="15.75" customHeight="1" thickBot="1">
      <c r="A57" s="1763"/>
      <c r="B57" s="2721" t="s">
        <v>1871</v>
      </c>
      <c r="C57" s="2722"/>
      <c r="D57" s="2722"/>
      <c r="E57" s="2722"/>
      <c r="F57" s="2722"/>
      <c r="G57" s="2722"/>
      <c r="H57" s="2722"/>
      <c r="I57" s="2722"/>
      <c r="J57" s="2722"/>
      <c r="K57" s="2722"/>
      <c r="L57" s="2722"/>
      <c r="M57" s="2722"/>
      <c r="N57" s="2722"/>
      <c r="O57" s="2722"/>
      <c r="P57" s="2722"/>
      <c r="Q57" s="2722"/>
      <c r="R57" s="2723">
        <f>SUM(R52:Y56)</f>
        <v>0</v>
      </c>
      <c r="S57" s="2723"/>
      <c r="T57" s="2723"/>
      <c r="U57" s="2723"/>
      <c r="V57" s="2723"/>
      <c r="W57" s="2723"/>
      <c r="X57" s="2723"/>
      <c r="Y57" s="2723"/>
      <c r="Z57" s="2724">
        <f>SUM(Z52:AG56)</f>
        <v>0</v>
      </c>
      <c r="AA57" s="2724"/>
      <c r="AB57" s="2724"/>
      <c r="AC57" s="2724"/>
      <c r="AD57" s="2724"/>
      <c r="AE57" s="2724"/>
      <c r="AF57" s="2724"/>
      <c r="AG57" s="2724"/>
      <c r="AH57" s="2725">
        <f>SUM(AH52:AO56)</f>
        <v>0</v>
      </c>
      <c r="AI57" s="2725"/>
      <c r="AJ57" s="2725"/>
      <c r="AK57" s="2725"/>
      <c r="AL57" s="2725"/>
      <c r="AM57" s="2725"/>
      <c r="AN57" s="2725"/>
      <c r="AO57" s="2725"/>
      <c r="AP57" s="1763"/>
      <c r="AQ57" s="1763"/>
      <c r="AR57" s="1763"/>
      <c r="AS57" s="1763"/>
      <c r="AT57" s="1763"/>
      <c r="AU57" s="1763"/>
      <c r="AV57" s="1763"/>
      <c r="AW57" s="1763"/>
      <c r="AX57" s="1763"/>
      <c r="AY57" s="1763"/>
      <c r="AZ57" s="1763"/>
      <c r="BA57" s="1763"/>
      <c r="BB57" s="1763"/>
      <c r="BC57" s="1763"/>
      <c r="BD57" s="1763"/>
      <c r="BE57" s="1770"/>
    </row>
    <row r="58" spans="1:58" ht="15.75" customHeight="1" thickBot="1">
      <c r="A58" s="1761"/>
      <c r="B58" s="1761"/>
      <c r="C58" s="1761"/>
      <c r="D58" s="1761"/>
      <c r="E58" s="1761"/>
      <c r="F58" s="1761"/>
      <c r="G58" s="1761"/>
      <c r="H58" s="1761"/>
      <c r="I58" s="1761"/>
      <c r="J58" s="1761"/>
      <c r="K58" s="1761"/>
      <c r="L58" s="1761"/>
      <c r="M58" s="1761"/>
      <c r="N58" s="1761"/>
      <c r="O58" s="1761"/>
      <c r="P58" s="1761"/>
      <c r="Q58" s="1761"/>
      <c r="R58" s="1761"/>
      <c r="S58" s="1761"/>
      <c r="T58" s="1761"/>
      <c r="U58" s="1761"/>
      <c r="V58" s="1761"/>
      <c r="W58" s="1761"/>
      <c r="X58" s="1761"/>
      <c r="Y58" s="1761"/>
      <c r="Z58" s="1761"/>
      <c r="AA58" s="1761"/>
      <c r="AB58" s="1761"/>
      <c r="AC58" s="1761"/>
      <c r="AD58" s="1761"/>
      <c r="AE58" s="1761"/>
      <c r="AF58" s="1761"/>
      <c r="AG58" s="1761"/>
      <c r="AH58" s="1761"/>
      <c r="AI58" s="1761"/>
      <c r="AJ58" s="1761"/>
      <c r="AK58" s="1761"/>
      <c r="AL58" s="1761"/>
      <c r="AM58" s="1761"/>
      <c r="AN58" s="1761"/>
      <c r="AO58" s="1761"/>
      <c r="AP58" s="1761"/>
      <c r="AQ58" s="1761"/>
      <c r="AR58" s="1761"/>
      <c r="AS58" s="1761"/>
      <c r="AT58" s="1761"/>
      <c r="AU58" s="1761"/>
      <c r="AV58" s="1761"/>
      <c r="AW58" s="1761"/>
      <c r="AX58" s="1761"/>
      <c r="AY58" s="1761"/>
      <c r="AZ58" s="1761"/>
      <c r="BA58" s="1761"/>
      <c r="BB58" s="1761"/>
      <c r="BC58" s="1761"/>
      <c r="BD58" s="1761"/>
      <c r="BE58" s="1767"/>
    </row>
    <row r="59" spans="1:58" ht="15.75" customHeight="1">
      <c r="A59" s="1761"/>
      <c r="B59" s="2708" t="s">
        <v>2023</v>
      </c>
      <c r="C59" s="2709"/>
      <c r="D59" s="2709"/>
      <c r="E59" s="2709"/>
      <c r="F59" s="2709"/>
      <c r="G59" s="2709"/>
      <c r="H59" s="2709"/>
      <c r="I59" s="2710"/>
      <c r="J59" s="2711" t="s">
        <v>2028</v>
      </c>
      <c r="K59" s="2711"/>
      <c r="L59" s="2711"/>
      <c r="M59" s="2711"/>
      <c r="N59" s="2711"/>
      <c r="O59" s="2711"/>
      <c r="P59" s="2711"/>
      <c r="Q59" s="2711"/>
      <c r="R59" s="2711"/>
      <c r="S59" s="2711"/>
      <c r="T59" s="2711"/>
      <c r="U59" s="2711"/>
      <c r="V59" s="2711"/>
      <c r="W59" s="2711"/>
      <c r="X59" s="2711"/>
      <c r="Y59" s="2711"/>
      <c r="Z59" s="2711"/>
      <c r="AA59" s="2711"/>
      <c r="AB59" s="2711"/>
      <c r="AC59" s="2711"/>
      <c r="AD59" s="2711"/>
      <c r="AE59" s="2711"/>
      <c r="AF59" s="2711"/>
      <c r="AG59" s="2711"/>
      <c r="AH59" s="2711"/>
      <c r="AI59" s="2711"/>
      <c r="AJ59" s="2711"/>
      <c r="AK59" s="2711"/>
      <c r="AL59" s="2711"/>
      <c r="AM59" s="2711"/>
      <c r="AN59" s="2711"/>
      <c r="AO59" s="2711"/>
      <c r="AP59" s="2711"/>
      <c r="AQ59" s="2711"/>
      <c r="AR59" s="2711"/>
      <c r="AS59" s="2711"/>
      <c r="AT59" s="2711"/>
      <c r="AU59" s="2711"/>
      <c r="AV59" s="2711"/>
      <c r="AW59" s="2712"/>
      <c r="AX59" s="1761"/>
      <c r="AY59" s="1761"/>
      <c r="AZ59" s="1761"/>
      <c r="BA59" s="1761"/>
      <c r="BB59" s="1761"/>
      <c r="BC59" s="1761"/>
      <c r="BD59" s="1761"/>
      <c r="BE59" s="1767"/>
    </row>
    <row r="60" spans="1:58" ht="15.75" customHeight="1">
      <c r="A60" s="1761"/>
      <c r="B60" s="2702" t="str">
        <f>IF(B52="", "", B52)</f>
        <v>Services Company 1</v>
      </c>
      <c r="C60" s="2703"/>
      <c r="D60" s="2703"/>
      <c r="E60" s="2703"/>
      <c r="F60" s="2703"/>
      <c r="G60" s="2703"/>
      <c r="H60" s="2703"/>
      <c r="I60" s="2713"/>
      <c r="J60" s="2714"/>
      <c r="K60" s="2703"/>
      <c r="L60" s="2703"/>
      <c r="M60" s="2703"/>
      <c r="N60" s="2703"/>
      <c r="O60" s="2703"/>
      <c r="P60" s="2703"/>
      <c r="Q60" s="2703"/>
      <c r="R60" s="2703"/>
      <c r="S60" s="2703"/>
      <c r="T60" s="2703"/>
      <c r="U60" s="2703"/>
      <c r="V60" s="2703"/>
      <c r="W60" s="2703"/>
      <c r="X60" s="2703"/>
      <c r="Y60" s="2703"/>
      <c r="Z60" s="2703"/>
      <c r="AA60" s="2703"/>
      <c r="AB60" s="2703"/>
      <c r="AC60" s="2703"/>
      <c r="AD60" s="2703"/>
      <c r="AE60" s="2703"/>
      <c r="AF60" s="2703"/>
      <c r="AG60" s="2703"/>
      <c r="AH60" s="2703"/>
      <c r="AI60" s="2703"/>
      <c r="AJ60" s="2703"/>
      <c r="AK60" s="2703"/>
      <c r="AL60" s="2703"/>
      <c r="AM60" s="2703"/>
      <c r="AN60" s="2703"/>
      <c r="AO60" s="2703"/>
      <c r="AP60" s="2703"/>
      <c r="AQ60" s="2703"/>
      <c r="AR60" s="2703"/>
      <c r="AS60" s="2703"/>
      <c r="AT60" s="2703"/>
      <c r="AU60" s="2703"/>
      <c r="AV60" s="2703"/>
      <c r="AW60" s="2713"/>
      <c r="AX60" s="1761"/>
      <c r="AY60" s="1761"/>
      <c r="AZ60" s="1761"/>
      <c r="BA60" s="1761"/>
      <c r="BB60" s="1761"/>
      <c r="BC60" s="1761"/>
      <c r="BD60" s="1761"/>
      <c r="BE60" s="1767"/>
    </row>
    <row r="61" spans="1:58" ht="15.75" customHeight="1">
      <c r="A61" s="1761"/>
      <c r="B61" s="2702" t="str">
        <f>IF(B53="", "", B53)</f>
        <v>Services Company 2</v>
      </c>
      <c r="C61" s="2703"/>
      <c r="D61" s="2703"/>
      <c r="E61" s="2703"/>
      <c r="F61" s="2703"/>
      <c r="G61" s="2703"/>
      <c r="H61" s="2703"/>
      <c r="I61" s="2713"/>
      <c r="J61" s="2714"/>
      <c r="K61" s="2703"/>
      <c r="L61" s="2703"/>
      <c r="M61" s="2703"/>
      <c r="N61" s="2703"/>
      <c r="O61" s="2703"/>
      <c r="P61" s="2703"/>
      <c r="Q61" s="2703"/>
      <c r="R61" s="2703"/>
      <c r="S61" s="2703"/>
      <c r="T61" s="2703"/>
      <c r="U61" s="2703"/>
      <c r="V61" s="2703"/>
      <c r="W61" s="2703"/>
      <c r="X61" s="2703"/>
      <c r="Y61" s="2703"/>
      <c r="Z61" s="2703"/>
      <c r="AA61" s="2703"/>
      <c r="AB61" s="2703"/>
      <c r="AC61" s="2703"/>
      <c r="AD61" s="2703"/>
      <c r="AE61" s="2703"/>
      <c r="AF61" s="2703"/>
      <c r="AG61" s="2703"/>
      <c r="AH61" s="2703"/>
      <c r="AI61" s="2703"/>
      <c r="AJ61" s="2703"/>
      <c r="AK61" s="2703"/>
      <c r="AL61" s="2703"/>
      <c r="AM61" s="2703"/>
      <c r="AN61" s="2703"/>
      <c r="AO61" s="2703"/>
      <c r="AP61" s="2703"/>
      <c r="AQ61" s="2703"/>
      <c r="AR61" s="2703"/>
      <c r="AS61" s="2703"/>
      <c r="AT61" s="2703"/>
      <c r="AU61" s="2703"/>
      <c r="AV61" s="2703"/>
      <c r="AW61" s="2713"/>
      <c r="AX61" s="1761"/>
      <c r="AY61" s="1761"/>
      <c r="AZ61" s="1761"/>
      <c r="BA61" s="1761"/>
      <c r="BB61" s="1761"/>
      <c r="BC61" s="1761"/>
      <c r="BD61" s="1761"/>
      <c r="BE61" s="1767"/>
    </row>
    <row r="62" spans="1:58" ht="15.75" customHeight="1">
      <c r="A62" s="1761"/>
      <c r="B62" s="2702" t="str">
        <f>IF(B54="", "", B54)</f>
        <v/>
      </c>
      <c r="C62" s="2703"/>
      <c r="D62" s="2703"/>
      <c r="E62" s="2703"/>
      <c r="F62" s="2703"/>
      <c r="G62" s="2703"/>
      <c r="H62" s="2703"/>
      <c r="I62" s="2713"/>
      <c r="J62" s="2714"/>
      <c r="K62" s="2703"/>
      <c r="L62" s="2703"/>
      <c r="M62" s="2703"/>
      <c r="N62" s="2703"/>
      <c r="O62" s="2703"/>
      <c r="P62" s="2703"/>
      <c r="Q62" s="2703"/>
      <c r="R62" s="2703"/>
      <c r="S62" s="2703"/>
      <c r="T62" s="2703"/>
      <c r="U62" s="2703"/>
      <c r="V62" s="2703"/>
      <c r="W62" s="2703"/>
      <c r="X62" s="2703"/>
      <c r="Y62" s="2703"/>
      <c r="Z62" s="2703"/>
      <c r="AA62" s="2703"/>
      <c r="AB62" s="2703"/>
      <c r="AC62" s="2703"/>
      <c r="AD62" s="2703"/>
      <c r="AE62" s="2703"/>
      <c r="AF62" s="2703"/>
      <c r="AG62" s="2703"/>
      <c r="AH62" s="2703"/>
      <c r="AI62" s="2703"/>
      <c r="AJ62" s="2703"/>
      <c r="AK62" s="2703"/>
      <c r="AL62" s="2703"/>
      <c r="AM62" s="2703"/>
      <c r="AN62" s="2703"/>
      <c r="AO62" s="2703"/>
      <c r="AP62" s="2703"/>
      <c r="AQ62" s="2703"/>
      <c r="AR62" s="2703"/>
      <c r="AS62" s="2703"/>
      <c r="AT62" s="2703"/>
      <c r="AU62" s="2703"/>
      <c r="AV62" s="2703"/>
      <c r="AW62" s="2713"/>
      <c r="AX62" s="1761"/>
      <c r="AY62" s="1761"/>
      <c r="AZ62" s="1761"/>
      <c r="BA62" s="1761"/>
      <c r="BB62" s="1761"/>
      <c r="BC62" s="1761"/>
      <c r="BD62" s="1761"/>
      <c r="BE62" s="1767"/>
    </row>
    <row r="63" spans="1:58" ht="15.75" customHeight="1">
      <c r="A63" s="1761"/>
      <c r="B63" s="2702" t="str">
        <f>IF(B55="", "", B55)</f>
        <v/>
      </c>
      <c r="C63" s="2703"/>
      <c r="D63" s="2703"/>
      <c r="E63" s="2703"/>
      <c r="F63" s="2703"/>
      <c r="G63" s="2703"/>
      <c r="H63" s="2703"/>
      <c r="I63" s="2713"/>
      <c r="J63" s="2714"/>
      <c r="K63" s="2703"/>
      <c r="L63" s="2703"/>
      <c r="M63" s="2703"/>
      <c r="N63" s="2703"/>
      <c r="O63" s="2703"/>
      <c r="P63" s="2703"/>
      <c r="Q63" s="2703"/>
      <c r="R63" s="2703"/>
      <c r="S63" s="2703"/>
      <c r="T63" s="2703"/>
      <c r="U63" s="2703"/>
      <c r="V63" s="2703"/>
      <c r="W63" s="2703"/>
      <c r="X63" s="2703"/>
      <c r="Y63" s="2703"/>
      <c r="Z63" s="2703"/>
      <c r="AA63" s="2703"/>
      <c r="AB63" s="2703"/>
      <c r="AC63" s="2703"/>
      <c r="AD63" s="2703"/>
      <c r="AE63" s="2703"/>
      <c r="AF63" s="2703"/>
      <c r="AG63" s="2703"/>
      <c r="AH63" s="2703"/>
      <c r="AI63" s="2703"/>
      <c r="AJ63" s="2703"/>
      <c r="AK63" s="2703"/>
      <c r="AL63" s="2703"/>
      <c r="AM63" s="2703"/>
      <c r="AN63" s="2703"/>
      <c r="AO63" s="2703"/>
      <c r="AP63" s="2703"/>
      <c r="AQ63" s="2703"/>
      <c r="AR63" s="2703"/>
      <c r="AS63" s="2703"/>
      <c r="AT63" s="2703"/>
      <c r="AU63" s="2703"/>
      <c r="AV63" s="2703"/>
      <c r="AW63" s="2713"/>
      <c r="AX63" s="1761"/>
      <c r="AY63" s="1761"/>
      <c r="AZ63" s="1761"/>
      <c r="BA63" s="1761"/>
      <c r="BB63" s="1761"/>
      <c r="BC63" s="1761"/>
      <c r="BD63" s="1761"/>
      <c r="BE63" s="1767"/>
    </row>
    <row r="64" spans="1:58" ht="15.75" customHeight="1" thickBot="1">
      <c r="A64" s="1761"/>
      <c r="B64" s="2715" t="str">
        <f>IF(B56="", "", B56)</f>
        <v/>
      </c>
      <c r="C64" s="2716"/>
      <c r="D64" s="2716"/>
      <c r="E64" s="2716"/>
      <c r="F64" s="2716"/>
      <c r="G64" s="2716"/>
      <c r="H64" s="2716"/>
      <c r="I64" s="2738"/>
      <c r="J64" s="2739"/>
      <c r="K64" s="2716"/>
      <c r="L64" s="2716"/>
      <c r="M64" s="2716"/>
      <c r="N64" s="2716"/>
      <c r="O64" s="2716"/>
      <c r="P64" s="2716"/>
      <c r="Q64" s="2716"/>
      <c r="R64" s="2716"/>
      <c r="S64" s="2716"/>
      <c r="T64" s="2716"/>
      <c r="U64" s="2716"/>
      <c r="V64" s="2716"/>
      <c r="W64" s="2716"/>
      <c r="X64" s="2716"/>
      <c r="Y64" s="2716"/>
      <c r="Z64" s="2716"/>
      <c r="AA64" s="2716"/>
      <c r="AB64" s="2716"/>
      <c r="AC64" s="2716"/>
      <c r="AD64" s="2716"/>
      <c r="AE64" s="2716"/>
      <c r="AF64" s="2716"/>
      <c r="AG64" s="2716"/>
      <c r="AH64" s="2716"/>
      <c r="AI64" s="2716"/>
      <c r="AJ64" s="2716"/>
      <c r="AK64" s="2716"/>
      <c r="AL64" s="2716"/>
      <c r="AM64" s="2716"/>
      <c r="AN64" s="2716"/>
      <c r="AO64" s="2716"/>
      <c r="AP64" s="2716"/>
      <c r="AQ64" s="2716"/>
      <c r="AR64" s="2716"/>
      <c r="AS64" s="2716"/>
      <c r="AT64" s="2716"/>
      <c r="AU64" s="2716"/>
      <c r="AV64" s="2716"/>
      <c r="AW64" s="2738"/>
      <c r="AX64" s="1761"/>
      <c r="AY64" s="1761"/>
      <c r="AZ64" s="1761"/>
      <c r="BA64" s="1761"/>
      <c r="BB64" s="1761"/>
      <c r="BC64" s="1761"/>
      <c r="BD64" s="1761"/>
      <c r="BE64" s="1767"/>
    </row>
    <row r="65" spans="1:57" ht="15.75" customHeight="1">
      <c r="A65" s="1761"/>
      <c r="B65" s="1761"/>
      <c r="C65" s="1761"/>
      <c r="D65" s="1761"/>
      <c r="E65" s="1761"/>
      <c r="F65" s="1761"/>
      <c r="G65" s="1761"/>
      <c r="H65" s="1761"/>
      <c r="I65" s="1761"/>
      <c r="J65" s="1761"/>
      <c r="K65" s="1761"/>
      <c r="L65" s="1761"/>
      <c r="M65" s="1761"/>
      <c r="N65" s="1761"/>
      <c r="O65" s="1761"/>
      <c r="P65" s="1761"/>
      <c r="Q65" s="1761"/>
      <c r="R65" s="1761"/>
      <c r="S65" s="1761"/>
      <c r="T65" s="1761"/>
      <c r="U65" s="1761"/>
      <c r="V65" s="1761"/>
      <c r="W65" s="1761"/>
      <c r="X65" s="1761"/>
      <c r="Y65" s="1761"/>
      <c r="Z65" s="1761"/>
      <c r="AA65" s="1761"/>
      <c r="AB65" s="1761"/>
      <c r="AC65" s="1761"/>
      <c r="AD65" s="1761"/>
      <c r="AE65" s="1761"/>
      <c r="AF65" s="1761"/>
      <c r="AG65" s="1761"/>
      <c r="AH65" s="1761"/>
      <c r="AI65" s="1761"/>
      <c r="AJ65" s="1761"/>
      <c r="AK65" s="1761"/>
      <c r="AL65" s="1761"/>
      <c r="AM65" s="1761"/>
      <c r="AN65" s="1761"/>
      <c r="AO65" s="1761"/>
      <c r="AP65" s="1761"/>
      <c r="AQ65" s="1761"/>
      <c r="AR65" s="1761"/>
      <c r="AS65" s="1761"/>
      <c r="AT65" s="1761"/>
      <c r="AU65" s="1761"/>
      <c r="AV65" s="1761"/>
      <c r="AW65" s="1761"/>
      <c r="AX65" s="1761"/>
      <c r="AY65" s="1761"/>
      <c r="AZ65" s="1761"/>
      <c r="BA65" s="1761"/>
      <c r="BB65" s="1761"/>
      <c r="BC65" s="1761"/>
      <c r="BD65" s="1761"/>
      <c r="BE65" s="1767"/>
    </row>
    <row r="66" spans="1:57" ht="15.75" customHeight="1">
      <c r="B66" s="1771" t="s">
        <v>2029</v>
      </c>
      <c r="C66" s="1771"/>
      <c r="D66" s="1771"/>
      <c r="E66" s="1771"/>
      <c r="F66" s="1771"/>
      <c r="G66" s="1771"/>
      <c r="H66" s="1771"/>
      <c r="I66" s="1771"/>
      <c r="J66" s="1771"/>
      <c r="K66" s="1771"/>
      <c r="L66" s="1761"/>
      <c r="M66" s="1761"/>
      <c r="N66" s="1761"/>
      <c r="O66" s="1761"/>
      <c r="P66" s="1761"/>
      <c r="Q66" s="1761"/>
      <c r="R66" s="1761"/>
      <c r="S66" s="1761"/>
      <c r="T66" s="1761"/>
      <c r="U66" s="1761"/>
      <c r="V66" s="1761"/>
      <c r="W66" s="1761"/>
      <c r="X66" s="1761"/>
      <c r="Y66" s="1761"/>
      <c r="Z66" s="1761"/>
      <c r="AA66" s="1761"/>
      <c r="AB66" s="1761"/>
      <c r="AC66" s="1761"/>
      <c r="AD66" s="1761"/>
      <c r="AE66" s="1761"/>
      <c r="AF66" s="1761"/>
      <c r="AG66" s="1761"/>
      <c r="AH66" s="1761"/>
      <c r="AI66" s="1761"/>
      <c r="AJ66" s="1761"/>
      <c r="AK66" s="1761"/>
      <c r="AL66" s="1761"/>
      <c r="AM66" s="1761"/>
      <c r="AN66" s="1761"/>
      <c r="AO66" s="1761"/>
      <c r="AP66" s="1761"/>
      <c r="AQ66" s="1761"/>
      <c r="AR66" s="1761"/>
      <c r="AS66" s="1761"/>
      <c r="AT66" s="1761"/>
      <c r="AU66" s="1761"/>
      <c r="AV66" s="1761"/>
      <c r="AW66" s="1761"/>
      <c r="AX66" s="1761"/>
      <c r="AY66" s="1761"/>
      <c r="AZ66" s="1761"/>
      <c r="BA66" s="1761"/>
      <c r="BB66" s="1761"/>
      <c r="BC66" s="1761"/>
      <c r="BD66" s="1761"/>
      <c r="BE66" s="1767"/>
    </row>
    <row r="67" spans="1:57" ht="15.75" customHeight="1" thickBot="1">
      <c r="A67" s="1761"/>
      <c r="B67" s="1761"/>
      <c r="C67" s="1761"/>
      <c r="D67" s="1761"/>
      <c r="E67" s="1761"/>
      <c r="F67" s="1761"/>
      <c r="G67" s="1761"/>
      <c r="H67" s="1761"/>
      <c r="I67" s="1761"/>
      <c r="J67" s="1761"/>
      <c r="K67" s="1761"/>
      <c r="L67" s="1761"/>
      <c r="M67" s="1761"/>
      <c r="N67" s="1761"/>
      <c r="O67" s="1761"/>
      <c r="P67" s="1761"/>
      <c r="Q67" s="1761"/>
      <c r="R67" s="1761"/>
      <c r="S67" s="1761"/>
      <c r="T67" s="1761"/>
      <c r="U67" s="1761"/>
      <c r="V67" s="1761"/>
      <c r="W67" s="1761"/>
      <c r="X67" s="1761"/>
      <c r="Y67" s="1761"/>
      <c r="Z67" s="1761"/>
      <c r="AA67" s="1761"/>
      <c r="AB67" s="1761"/>
      <c r="AC67" s="1761"/>
      <c r="AD67" s="1761"/>
      <c r="AE67" s="1761"/>
      <c r="AF67" s="1761"/>
      <c r="AG67" s="1761"/>
      <c r="AH67" s="1761"/>
      <c r="AI67" s="1761"/>
      <c r="AJ67" s="1761"/>
      <c r="AK67" s="1761"/>
      <c r="AL67" s="1761"/>
      <c r="AM67" s="1761"/>
      <c r="AN67" s="1761"/>
      <c r="AO67" s="1761"/>
      <c r="AP67" s="1761"/>
      <c r="AQ67" s="1761"/>
      <c r="AR67" s="1761"/>
      <c r="AS67" s="1761"/>
      <c r="AT67" s="1761"/>
      <c r="AU67" s="1761"/>
      <c r="AV67" s="1761"/>
      <c r="AW67" s="1761"/>
      <c r="AX67" s="1761"/>
      <c r="AY67" s="1761"/>
      <c r="AZ67" s="1761"/>
      <c r="BA67" s="1761"/>
      <c r="BB67" s="1761"/>
      <c r="BC67" s="1761"/>
      <c r="BD67" s="1761"/>
      <c r="BE67" s="1767"/>
    </row>
    <row r="68" spans="1:57" ht="15.75" customHeight="1">
      <c r="A68" s="1761"/>
      <c r="B68" s="2596" t="s">
        <v>2030</v>
      </c>
      <c r="C68" s="2597"/>
      <c r="D68" s="2597"/>
      <c r="E68" s="2597"/>
      <c r="F68" s="2597"/>
      <c r="G68" s="2597"/>
      <c r="H68" s="2597"/>
      <c r="I68" s="2597"/>
      <c r="J68" s="2597"/>
      <c r="K68" s="2597"/>
      <c r="L68" s="2597"/>
      <c r="M68" s="2597"/>
      <c r="N68" s="2597"/>
      <c r="O68" s="2597"/>
      <c r="P68" s="2597"/>
      <c r="Q68" s="2597"/>
      <c r="R68" s="2597"/>
      <c r="S68" s="2597"/>
      <c r="T68" s="2597"/>
      <c r="U68" s="2597"/>
      <c r="V68" s="2597"/>
      <c r="W68" s="2597"/>
      <c r="X68" s="2597"/>
      <c r="Y68" s="2597"/>
      <c r="Z68" s="2597"/>
      <c r="AA68" s="2598"/>
      <c r="AB68" s="1761"/>
      <c r="AC68" s="2750" t="s">
        <v>2031</v>
      </c>
      <c r="AD68" s="2751"/>
      <c r="AE68" s="2751"/>
      <c r="AF68" s="2751"/>
      <c r="AG68" s="2751"/>
      <c r="AH68" s="2751"/>
      <c r="AI68" s="2751"/>
      <c r="AJ68" s="2751"/>
      <c r="AK68" s="2751"/>
      <c r="AL68" s="2751"/>
      <c r="AM68" s="2751"/>
      <c r="AN68" s="2751"/>
      <c r="AO68" s="2751"/>
      <c r="AP68" s="2751"/>
      <c r="AQ68" s="2751"/>
      <c r="AR68" s="2751"/>
      <c r="AS68" s="2751"/>
      <c r="AT68" s="2751"/>
      <c r="AU68" s="2751"/>
      <c r="AV68" s="2726" t="s">
        <v>1988</v>
      </c>
      <c r="AW68" s="2726"/>
      <c r="AX68" s="2726"/>
      <c r="AY68" s="2726"/>
      <c r="AZ68" s="2726"/>
      <c r="BA68" s="2726"/>
      <c r="BB68" s="2726"/>
      <c r="BC68" s="2727"/>
      <c r="BD68" s="1761"/>
      <c r="BE68" s="1767"/>
    </row>
    <row r="69" spans="1:57" ht="15.75" customHeight="1" thickBot="1">
      <c r="A69" s="1761"/>
      <c r="B69" s="2728" t="s">
        <v>2032</v>
      </c>
      <c r="C69" s="2729"/>
      <c r="D69" s="2729"/>
      <c r="E69" s="2729"/>
      <c r="F69" s="2729"/>
      <c r="G69" s="2729"/>
      <c r="H69" s="2729"/>
      <c r="I69" s="2729"/>
      <c r="J69" s="2729"/>
      <c r="K69" s="2729"/>
      <c r="L69" s="2729"/>
      <c r="M69" s="2729"/>
      <c r="N69" s="2729"/>
      <c r="O69" s="2730" t="s">
        <v>2033</v>
      </c>
      <c r="P69" s="2731"/>
      <c r="Q69" s="2731"/>
      <c r="R69" s="2731"/>
      <c r="S69" s="2731"/>
      <c r="T69" s="2731"/>
      <c r="U69" s="2731"/>
      <c r="V69" s="2731"/>
      <c r="W69" s="2731"/>
      <c r="X69" s="2731"/>
      <c r="Y69" s="2731"/>
      <c r="Z69" s="2731"/>
      <c r="AA69" s="2732"/>
      <c r="AB69" s="1761"/>
      <c r="AC69" s="2733" t="s">
        <v>2034</v>
      </c>
      <c r="AD69" s="2734"/>
      <c r="AE69" s="2734"/>
      <c r="AF69" s="2734"/>
      <c r="AG69" s="2734"/>
      <c r="AH69" s="2734"/>
      <c r="AI69" s="2734"/>
      <c r="AJ69" s="2734"/>
      <c r="AK69" s="2734"/>
      <c r="AL69" s="2734"/>
      <c r="AM69" s="2734"/>
      <c r="AN69" s="2734"/>
      <c r="AO69" s="2734"/>
      <c r="AP69" s="2734"/>
      <c r="AQ69" s="2734"/>
      <c r="AR69" s="2734"/>
      <c r="AS69" s="2734"/>
      <c r="AT69" s="2734"/>
      <c r="AU69" s="2734"/>
      <c r="AV69" s="2735">
        <v>44563</v>
      </c>
      <c r="AW69" s="2736"/>
      <c r="AX69" s="2736"/>
      <c r="AY69" s="2736"/>
      <c r="AZ69" s="2736"/>
      <c r="BA69" s="2736"/>
      <c r="BB69" s="2736"/>
      <c r="BC69" s="2737"/>
      <c r="BD69" s="1761"/>
      <c r="BE69" s="1767"/>
    </row>
    <row r="70" spans="1:57" ht="15.75" customHeight="1">
      <c r="A70" s="1761"/>
      <c r="B70" s="2740"/>
      <c r="C70" s="2741"/>
      <c r="D70" s="2741"/>
      <c r="E70" s="2741"/>
      <c r="F70" s="2741"/>
      <c r="G70" s="2741"/>
      <c r="H70" s="2741"/>
      <c r="I70" s="2741"/>
      <c r="J70" s="2741"/>
      <c r="K70" s="2741"/>
      <c r="L70" s="2741"/>
      <c r="M70" s="2741"/>
      <c r="N70" s="2741"/>
      <c r="O70" s="2742">
        <v>1</v>
      </c>
      <c r="P70" s="2742"/>
      <c r="Q70" s="2742"/>
      <c r="R70" s="2742"/>
      <c r="S70" s="2742"/>
      <c r="T70" s="2742"/>
      <c r="U70" s="2742"/>
      <c r="V70" s="2742"/>
      <c r="W70" s="2742"/>
      <c r="X70" s="2742"/>
      <c r="Y70" s="2742"/>
      <c r="Z70" s="2742"/>
      <c r="AA70" s="2743"/>
      <c r="AB70" s="1761"/>
      <c r="AC70" s="2744" t="s">
        <v>2035</v>
      </c>
      <c r="AD70" s="2745"/>
      <c r="AE70" s="2745"/>
      <c r="AF70" s="2746"/>
      <c r="AG70" s="2746"/>
      <c r="AH70" s="2746"/>
      <c r="AI70" s="2746"/>
      <c r="AJ70" s="2746"/>
      <c r="AK70" s="2746"/>
      <c r="AL70" s="2746"/>
      <c r="AM70" s="2746"/>
      <c r="AN70" s="2746"/>
      <c r="AO70" s="2746"/>
      <c r="AP70" s="2746"/>
      <c r="AQ70" s="2746"/>
      <c r="AR70" s="2746"/>
      <c r="AS70" s="2746"/>
      <c r="AT70" s="2746"/>
      <c r="AU70" s="2747"/>
      <c r="AV70" s="1761"/>
      <c r="AW70" s="1761"/>
      <c r="AX70" s="1761"/>
      <c r="AY70" s="1761"/>
      <c r="AZ70" s="1761"/>
      <c r="BA70" s="1761"/>
      <c r="BB70" s="1761"/>
      <c r="BC70" s="1761"/>
      <c r="BD70" s="1761"/>
      <c r="BE70" s="1767"/>
    </row>
    <row r="71" spans="1:57" ht="15.75" customHeight="1" thickBot="1">
      <c r="A71" s="1761"/>
      <c r="B71" s="2672"/>
      <c r="C71" s="2670"/>
      <c r="D71" s="2670"/>
      <c r="E71" s="2670"/>
      <c r="F71" s="2670"/>
      <c r="G71" s="2670"/>
      <c r="H71" s="2670"/>
      <c r="I71" s="2670"/>
      <c r="J71" s="2670"/>
      <c r="K71" s="2670"/>
      <c r="L71" s="2670"/>
      <c r="M71" s="2670"/>
      <c r="N71" s="2670"/>
      <c r="O71" s="2742"/>
      <c r="P71" s="2742"/>
      <c r="Q71" s="2742"/>
      <c r="R71" s="2742"/>
      <c r="S71" s="2742"/>
      <c r="T71" s="2742"/>
      <c r="U71" s="2742"/>
      <c r="V71" s="2742"/>
      <c r="W71" s="2742"/>
      <c r="X71" s="2742"/>
      <c r="Y71" s="2742"/>
      <c r="Z71" s="2742"/>
      <c r="AA71" s="2743"/>
      <c r="AB71" s="1761"/>
      <c r="AC71" s="2748" t="s">
        <v>2036</v>
      </c>
      <c r="AD71" s="2749"/>
      <c r="AE71" s="2749"/>
      <c r="AF71" s="2687"/>
      <c r="AG71" s="2687"/>
      <c r="AH71" s="2687"/>
      <c r="AI71" s="2687"/>
      <c r="AJ71" s="2687"/>
      <c r="AK71" s="2687"/>
      <c r="AL71" s="2687"/>
      <c r="AM71" s="2687"/>
      <c r="AN71" s="2687"/>
      <c r="AO71" s="2687"/>
      <c r="AP71" s="2687"/>
      <c r="AQ71" s="2687"/>
      <c r="AR71" s="2687"/>
      <c r="AS71" s="2687"/>
      <c r="AT71" s="2687"/>
      <c r="AU71" s="2688"/>
      <c r="AV71" s="1761"/>
      <c r="AW71" s="1761"/>
      <c r="AX71" s="1761"/>
      <c r="AY71" s="1761"/>
      <c r="AZ71" s="1761"/>
      <c r="BA71" s="1761"/>
      <c r="BB71" s="1761"/>
      <c r="BC71" s="1761"/>
      <c r="BD71" s="1761"/>
      <c r="BE71" s="1767"/>
    </row>
    <row r="72" spans="1:57" ht="15.75" customHeight="1">
      <c r="A72" s="1761"/>
      <c r="B72" s="2672"/>
      <c r="C72" s="2670"/>
      <c r="D72" s="2670"/>
      <c r="E72" s="2670"/>
      <c r="F72" s="2670"/>
      <c r="G72" s="2670"/>
      <c r="H72" s="2670"/>
      <c r="I72" s="2670"/>
      <c r="J72" s="2670"/>
      <c r="K72" s="2670"/>
      <c r="L72" s="2670"/>
      <c r="M72" s="2670"/>
      <c r="N72" s="2670"/>
      <c r="O72" s="2742"/>
      <c r="P72" s="2742"/>
      <c r="Q72" s="2742"/>
      <c r="R72" s="2742"/>
      <c r="S72" s="2742"/>
      <c r="T72" s="2742"/>
      <c r="U72" s="2742"/>
      <c r="V72" s="2742"/>
      <c r="W72" s="2742"/>
      <c r="X72" s="2742"/>
      <c r="Y72" s="2742"/>
      <c r="Z72" s="2742"/>
      <c r="AA72" s="2743"/>
      <c r="AB72" s="1761"/>
      <c r="AC72" s="2752" t="s">
        <v>2037</v>
      </c>
      <c r="AD72" s="2753"/>
      <c r="AE72" s="2753"/>
      <c r="AF72" s="2753"/>
      <c r="AG72" s="2753"/>
      <c r="AH72" s="2753"/>
      <c r="AI72" s="2753"/>
      <c r="AJ72" s="2753"/>
      <c r="AK72" s="2753"/>
      <c r="AL72" s="2753"/>
      <c r="AM72" s="2753"/>
      <c r="AN72" s="2753"/>
      <c r="AO72" s="2753"/>
      <c r="AP72" s="2753"/>
      <c r="AQ72" s="2753"/>
      <c r="AR72" s="2753"/>
      <c r="AS72" s="2753"/>
      <c r="AT72" s="2753"/>
      <c r="AU72" s="2753"/>
      <c r="AV72" s="2753"/>
      <c r="AW72" s="2753"/>
      <c r="AX72" s="2753"/>
      <c r="AY72" s="2753"/>
      <c r="AZ72" s="2753"/>
      <c r="BA72" s="2753"/>
      <c r="BB72" s="2753"/>
      <c r="BC72" s="2754"/>
      <c r="BD72" s="1761"/>
      <c r="BE72" s="1767"/>
    </row>
    <row r="73" spans="1:57" ht="15.75" customHeight="1">
      <c r="A73" s="1761"/>
      <c r="B73" s="2672"/>
      <c r="C73" s="2670"/>
      <c r="D73" s="2670"/>
      <c r="E73" s="2670"/>
      <c r="F73" s="2670"/>
      <c r="G73" s="2670"/>
      <c r="H73" s="2670"/>
      <c r="I73" s="2670"/>
      <c r="J73" s="2670"/>
      <c r="K73" s="2670"/>
      <c r="L73" s="2670"/>
      <c r="M73" s="2670"/>
      <c r="N73" s="2670"/>
      <c r="O73" s="2742"/>
      <c r="P73" s="2742"/>
      <c r="Q73" s="2742"/>
      <c r="R73" s="2742"/>
      <c r="S73" s="2742"/>
      <c r="T73" s="2742"/>
      <c r="U73" s="2742"/>
      <c r="V73" s="2742"/>
      <c r="W73" s="2742"/>
      <c r="X73" s="2742"/>
      <c r="Y73" s="2742"/>
      <c r="Z73" s="2742"/>
      <c r="AA73" s="2743"/>
      <c r="AB73" s="1761"/>
      <c r="AC73" s="2755" t="s">
        <v>2456</v>
      </c>
      <c r="AD73" s="2756"/>
      <c r="AE73" s="2756"/>
      <c r="AF73" s="2756"/>
      <c r="AG73" s="2756"/>
      <c r="AH73" s="2756"/>
      <c r="AI73" s="2756"/>
      <c r="AJ73" s="2756"/>
      <c r="AK73" s="2756"/>
      <c r="AL73" s="2756"/>
      <c r="AM73" s="2756"/>
      <c r="AN73" s="2756"/>
      <c r="AO73" s="2756"/>
      <c r="AP73" s="2756"/>
      <c r="AQ73" s="2756"/>
      <c r="AR73" s="2756"/>
      <c r="AS73" s="2756"/>
      <c r="AT73" s="2756"/>
      <c r="AU73" s="2756"/>
      <c r="AV73" s="2756"/>
      <c r="AW73" s="2756"/>
      <c r="AX73" s="2756"/>
      <c r="AY73" s="2756"/>
      <c r="AZ73" s="2756"/>
      <c r="BA73" s="2756"/>
      <c r="BB73" s="2756"/>
      <c r="BC73" s="2757"/>
      <c r="BD73" s="1761"/>
      <c r="BE73" s="1767"/>
    </row>
    <row r="74" spans="1:57" ht="15.75" customHeight="1" thickBot="1">
      <c r="A74" s="1761"/>
      <c r="B74" s="2672"/>
      <c r="C74" s="2670"/>
      <c r="D74" s="2670"/>
      <c r="E74" s="2670"/>
      <c r="F74" s="2670"/>
      <c r="G74" s="2670"/>
      <c r="H74" s="2670"/>
      <c r="I74" s="2670"/>
      <c r="J74" s="2670"/>
      <c r="K74" s="2670"/>
      <c r="L74" s="2670"/>
      <c r="M74" s="2670"/>
      <c r="N74" s="2670"/>
      <c r="O74" s="2761"/>
      <c r="P74" s="2761"/>
      <c r="Q74" s="2761"/>
      <c r="R74" s="2761"/>
      <c r="S74" s="2761"/>
      <c r="T74" s="2761"/>
      <c r="U74" s="2761"/>
      <c r="V74" s="2761"/>
      <c r="W74" s="2761"/>
      <c r="X74" s="2761"/>
      <c r="Y74" s="2761"/>
      <c r="Z74" s="2761"/>
      <c r="AA74" s="2762"/>
      <c r="AB74" s="1761"/>
      <c r="AC74" s="2755"/>
      <c r="AD74" s="2756"/>
      <c r="AE74" s="2756"/>
      <c r="AF74" s="2756"/>
      <c r="AG74" s="2756"/>
      <c r="AH74" s="2756"/>
      <c r="AI74" s="2756"/>
      <c r="AJ74" s="2756"/>
      <c r="AK74" s="2756"/>
      <c r="AL74" s="2756"/>
      <c r="AM74" s="2756"/>
      <c r="AN74" s="2756"/>
      <c r="AO74" s="2756"/>
      <c r="AP74" s="2756"/>
      <c r="AQ74" s="2756"/>
      <c r="AR74" s="2756"/>
      <c r="AS74" s="2756"/>
      <c r="AT74" s="2756"/>
      <c r="AU74" s="2756"/>
      <c r="AV74" s="2756"/>
      <c r="AW74" s="2756"/>
      <c r="AX74" s="2756"/>
      <c r="AY74" s="2756"/>
      <c r="AZ74" s="2756"/>
      <c r="BA74" s="2756"/>
      <c r="BB74" s="2756"/>
      <c r="BC74" s="2757"/>
      <c r="BD74" s="1761"/>
      <c r="BE74" s="1767"/>
    </row>
    <row r="75" spans="1:57" ht="15.75" customHeight="1" thickTop="1" thickBot="1">
      <c r="A75" s="1761"/>
      <c r="B75" s="2763" t="s">
        <v>129</v>
      </c>
      <c r="C75" s="2764"/>
      <c r="D75" s="2764"/>
      <c r="E75" s="2764"/>
      <c r="F75" s="2764"/>
      <c r="G75" s="2764"/>
      <c r="H75" s="2764"/>
      <c r="I75" s="2764"/>
      <c r="J75" s="2764"/>
      <c r="K75" s="2764"/>
      <c r="L75" s="2764"/>
      <c r="M75" s="2764"/>
      <c r="N75" s="2764"/>
      <c r="O75" s="2765">
        <f>SUM(O70:AA74)</f>
        <v>1</v>
      </c>
      <c r="P75" s="2766"/>
      <c r="Q75" s="2766"/>
      <c r="R75" s="2766"/>
      <c r="S75" s="2766"/>
      <c r="T75" s="2766"/>
      <c r="U75" s="2766"/>
      <c r="V75" s="2766"/>
      <c r="W75" s="2766"/>
      <c r="X75" s="2766"/>
      <c r="Y75" s="2766"/>
      <c r="Z75" s="2766"/>
      <c r="AA75" s="2767"/>
      <c r="AB75" s="1761"/>
      <c r="AC75" s="2755"/>
      <c r="AD75" s="2756"/>
      <c r="AE75" s="2756"/>
      <c r="AF75" s="2756"/>
      <c r="AG75" s="2756"/>
      <c r="AH75" s="2756"/>
      <c r="AI75" s="2756"/>
      <c r="AJ75" s="2756"/>
      <c r="AK75" s="2756"/>
      <c r="AL75" s="2756"/>
      <c r="AM75" s="2756"/>
      <c r="AN75" s="2756"/>
      <c r="AO75" s="2756"/>
      <c r="AP75" s="2756"/>
      <c r="AQ75" s="2756"/>
      <c r="AR75" s="2756"/>
      <c r="AS75" s="2756"/>
      <c r="AT75" s="2756"/>
      <c r="AU75" s="2756"/>
      <c r="AV75" s="2756"/>
      <c r="AW75" s="2756"/>
      <c r="AX75" s="2756"/>
      <c r="AY75" s="2756"/>
      <c r="AZ75" s="2756"/>
      <c r="BA75" s="2756"/>
      <c r="BB75" s="2756"/>
      <c r="BC75" s="2757"/>
      <c r="BD75" s="1761"/>
      <c r="BE75" s="1767"/>
    </row>
    <row r="76" spans="1:57" ht="15.75" customHeight="1">
      <c r="A76" s="1761"/>
      <c r="B76" s="1761"/>
      <c r="C76" s="1761"/>
      <c r="D76" s="1761"/>
      <c r="E76" s="1761"/>
      <c r="F76" s="1761"/>
      <c r="G76" s="1761"/>
      <c r="H76" s="1761"/>
      <c r="I76" s="1761"/>
      <c r="J76" s="1761"/>
      <c r="K76" s="1761"/>
      <c r="L76" s="1761"/>
      <c r="M76" s="1761"/>
      <c r="N76" s="1761"/>
      <c r="O76" s="1761"/>
      <c r="P76" s="1761"/>
      <c r="Q76" s="1761"/>
      <c r="R76" s="1761"/>
      <c r="S76" s="1761"/>
      <c r="T76" s="1761"/>
      <c r="U76" s="1761"/>
      <c r="V76" s="1761"/>
      <c r="W76" s="1761"/>
      <c r="X76" s="1761"/>
      <c r="Y76" s="1761"/>
      <c r="Z76" s="1761"/>
      <c r="AA76" s="1761"/>
      <c r="AB76" s="1761"/>
      <c r="AC76" s="2755"/>
      <c r="AD76" s="2756"/>
      <c r="AE76" s="2756"/>
      <c r="AF76" s="2756"/>
      <c r="AG76" s="2756"/>
      <c r="AH76" s="2756"/>
      <c r="AI76" s="2756"/>
      <c r="AJ76" s="2756"/>
      <c r="AK76" s="2756"/>
      <c r="AL76" s="2756"/>
      <c r="AM76" s="2756"/>
      <c r="AN76" s="2756"/>
      <c r="AO76" s="2756"/>
      <c r="AP76" s="2756"/>
      <c r="AQ76" s="2756"/>
      <c r="AR76" s="2756"/>
      <c r="AS76" s="2756"/>
      <c r="AT76" s="2756"/>
      <c r="AU76" s="2756"/>
      <c r="AV76" s="2756"/>
      <c r="AW76" s="2756"/>
      <c r="AX76" s="2756"/>
      <c r="AY76" s="2756"/>
      <c r="AZ76" s="2756"/>
      <c r="BA76" s="2756"/>
      <c r="BB76" s="2756"/>
      <c r="BC76" s="2757"/>
      <c r="BD76" s="1761"/>
      <c r="BE76" s="1767"/>
    </row>
    <row r="77" spans="1:57" ht="15.75" customHeight="1" thickBot="1">
      <c r="A77" s="1761"/>
      <c r="B77" s="1772" t="s">
        <v>2038</v>
      </c>
      <c r="C77" s="1773"/>
      <c r="D77" s="1773"/>
      <c r="E77" s="1773"/>
      <c r="F77" s="1773"/>
      <c r="G77" s="1773"/>
      <c r="H77" s="1773"/>
      <c r="I77" s="1773"/>
      <c r="J77" s="1773"/>
      <c r="K77" s="1773"/>
      <c r="L77" s="1773"/>
      <c r="M77" s="1773"/>
      <c r="N77" s="1773"/>
      <c r="O77" s="1773"/>
      <c r="P77" s="1773"/>
      <c r="Q77" s="1761"/>
      <c r="R77" s="1761"/>
      <c r="S77" s="1761"/>
      <c r="T77" s="1761"/>
      <c r="U77" s="1761"/>
      <c r="V77" s="1761"/>
      <c r="W77" s="1761"/>
      <c r="X77" s="1761"/>
      <c r="Y77" s="1761"/>
      <c r="Z77" s="1761"/>
      <c r="AA77" s="1761"/>
      <c r="AB77" s="1761"/>
      <c r="AC77" s="2758"/>
      <c r="AD77" s="2759"/>
      <c r="AE77" s="2759"/>
      <c r="AF77" s="2759"/>
      <c r="AG77" s="2759"/>
      <c r="AH77" s="2759"/>
      <c r="AI77" s="2759"/>
      <c r="AJ77" s="2759"/>
      <c r="AK77" s="2759"/>
      <c r="AL77" s="2759"/>
      <c r="AM77" s="2759"/>
      <c r="AN77" s="2759"/>
      <c r="AO77" s="2759"/>
      <c r="AP77" s="2759"/>
      <c r="AQ77" s="2759"/>
      <c r="AR77" s="2759"/>
      <c r="AS77" s="2759"/>
      <c r="AT77" s="2759"/>
      <c r="AU77" s="2759"/>
      <c r="AV77" s="2759"/>
      <c r="AW77" s="2759"/>
      <c r="AX77" s="2759"/>
      <c r="AY77" s="2759"/>
      <c r="AZ77" s="2759"/>
      <c r="BA77" s="2759"/>
      <c r="BB77" s="2759"/>
      <c r="BC77" s="2760"/>
      <c r="BD77" s="1761"/>
      <c r="BE77" s="1767"/>
    </row>
    <row r="78" spans="1:57" ht="15.75" customHeight="1" thickBot="1">
      <c r="A78" s="1761"/>
      <c r="B78" s="1761"/>
      <c r="C78" s="1761"/>
      <c r="D78" s="1761"/>
      <c r="E78" s="1761"/>
      <c r="F78" s="1761"/>
      <c r="G78" s="1761"/>
      <c r="H78" s="1761"/>
      <c r="I78" s="1761"/>
      <c r="J78" s="1761"/>
      <c r="K78" s="1761"/>
      <c r="L78" s="1761"/>
      <c r="M78" s="1761"/>
      <c r="N78" s="1761"/>
      <c r="O78" s="1761"/>
      <c r="P78" s="1761"/>
      <c r="Q78" s="1761"/>
      <c r="R78" s="1761"/>
      <c r="S78" s="1761"/>
      <c r="T78" s="1761"/>
      <c r="U78" s="1761"/>
      <c r="V78" s="1761"/>
      <c r="W78" s="1761"/>
      <c r="X78" s="1761"/>
      <c r="Y78" s="1761"/>
      <c r="Z78" s="1761"/>
      <c r="AA78" s="1761"/>
      <c r="AB78" s="1761"/>
      <c r="AC78" s="1761"/>
      <c r="AD78" s="1761"/>
      <c r="AE78" s="1761"/>
      <c r="AF78" s="1761"/>
      <c r="AG78" s="1761"/>
      <c r="AH78" s="1761"/>
      <c r="AI78" s="1761"/>
      <c r="AJ78" s="1761"/>
      <c r="AK78" s="1761"/>
      <c r="AL78" s="1761"/>
      <c r="AM78" s="1761"/>
      <c r="AN78" s="1761"/>
      <c r="AO78" s="1761"/>
      <c r="AP78" s="1761"/>
      <c r="AQ78" s="1761"/>
      <c r="AR78" s="1761"/>
      <c r="AS78" s="1761"/>
      <c r="AT78" s="1761"/>
      <c r="AU78" s="1761"/>
      <c r="AV78" s="1761"/>
      <c r="AW78" s="1761"/>
      <c r="AX78" s="1761"/>
      <c r="AY78" s="1761"/>
      <c r="AZ78" s="1761"/>
      <c r="BA78" s="1761"/>
      <c r="BB78" s="1761"/>
      <c r="BC78" s="1761"/>
      <c r="BD78" s="1761"/>
      <c r="BE78" s="1767"/>
    </row>
    <row r="79" spans="1:57" ht="15.75" customHeight="1" thickBot="1">
      <c r="A79" s="1761"/>
      <c r="B79" s="2768" t="s">
        <v>2433</v>
      </c>
      <c r="C79" s="2769"/>
      <c r="D79" s="2769"/>
      <c r="E79" s="2769"/>
      <c r="F79" s="2769"/>
      <c r="G79" s="2769"/>
      <c r="H79" s="2769"/>
      <c r="I79" s="2769"/>
      <c r="J79" s="2769"/>
      <c r="K79" s="2769"/>
      <c r="L79" s="2769"/>
      <c r="M79" s="2769"/>
      <c r="N79" s="2769"/>
      <c r="O79" s="2769"/>
      <c r="P79" s="2769"/>
      <c r="Q79" s="2769"/>
      <c r="R79" s="2769"/>
      <c r="S79" s="2769"/>
      <c r="T79" s="2769"/>
      <c r="U79" s="2769"/>
      <c r="V79" s="2769"/>
      <c r="W79" s="2769"/>
      <c r="X79" s="2769"/>
      <c r="Y79" s="2769"/>
      <c r="Z79" s="2769"/>
      <c r="AA79" s="2769"/>
      <c r="AB79" s="2769"/>
      <c r="AC79" s="2769"/>
      <c r="AD79" s="2769"/>
      <c r="AE79" s="2769"/>
      <c r="AF79" s="2769"/>
      <c r="AG79" s="2769"/>
      <c r="AH79" s="2770"/>
      <c r="AI79" s="1761"/>
      <c r="AJ79" s="2771" t="s">
        <v>2457</v>
      </c>
      <c r="AK79" s="2772"/>
      <c r="AL79" s="2772"/>
      <c r="AM79" s="2772"/>
      <c r="AN79" s="2772"/>
      <c r="AO79" s="2772"/>
      <c r="AP79" s="2772"/>
      <c r="AQ79" s="2772"/>
      <c r="AR79" s="2772"/>
      <c r="AS79" s="2772"/>
      <c r="AT79" s="2772"/>
      <c r="AU79" s="2772"/>
      <c r="AV79" s="2772"/>
      <c r="AW79" s="2772"/>
      <c r="AX79" s="2772"/>
      <c r="AY79" s="2777" t="s">
        <v>1988</v>
      </c>
      <c r="AZ79" s="2777"/>
      <c r="BA79" s="2777"/>
      <c r="BB79" s="2778"/>
      <c r="BC79" s="1761"/>
      <c r="BD79" s="1761"/>
      <c r="BE79" s="1767"/>
    </row>
    <row r="80" spans="1:57" ht="15.75" customHeight="1">
      <c r="A80" s="1761"/>
      <c r="B80" s="2783"/>
      <c r="C80" s="2784"/>
      <c r="D80" s="2784"/>
      <c r="E80" s="2784"/>
      <c r="F80" s="2784"/>
      <c r="G80" s="2784"/>
      <c r="H80" s="2785"/>
      <c r="I80" s="2750" t="s">
        <v>2039</v>
      </c>
      <c r="J80" s="2751"/>
      <c r="K80" s="2751"/>
      <c r="L80" s="2751"/>
      <c r="M80" s="2751"/>
      <c r="N80" s="2751"/>
      <c r="O80" s="2751" t="s">
        <v>2040</v>
      </c>
      <c r="P80" s="2751"/>
      <c r="Q80" s="2751"/>
      <c r="R80" s="2751"/>
      <c r="S80" s="2751"/>
      <c r="T80" s="2751"/>
      <c r="U80" s="2751"/>
      <c r="V80" s="2791" t="s">
        <v>2458</v>
      </c>
      <c r="W80" s="2791"/>
      <c r="X80" s="2791"/>
      <c r="Y80" s="2791"/>
      <c r="Z80" s="2791"/>
      <c r="AA80" s="2791"/>
      <c r="AB80" s="2753" t="s">
        <v>2041</v>
      </c>
      <c r="AC80" s="2753"/>
      <c r="AD80" s="2753"/>
      <c r="AE80" s="2753"/>
      <c r="AF80" s="2753"/>
      <c r="AG80" s="2753"/>
      <c r="AH80" s="2754"/>
      <c r="AI80" s="1761"/>
      <c r="AJ80" s="2773"/>
      <c r="AK80" s="2774"/>
      <c r="AL80" s="2774"/>
      <c r="AM80" s="2774"/>
      <c r="AN80" s="2774"/>
      <c r="AO80" s="2774"/>
      <c r="AP80" s="2774"/>
      <c r="AQ80" s="2774"/>
      <c r="AR80" s="2774"/>
      <c r="AS80" s="2774"/>
      <c r="AT80" s="2774"/>
      <c r="AU80" s="2774"/>
      <c r="AV80" s="2774"/>
      <c r="AW80" s="2774"/>
      <c r="AX80" s="2774"/>
      <c r="AY80" s="2779"/>
      <c r="AZ80" s="2779"/>
      <c r="BA80" s="2779"/>
      <c r="BB80" s="2780"/>
      <c r="BC80" s="1761"/>
      <c r="BD80" s="1761"/>
      <c r="BE80" s="1767"/>
    </row>
    <row r="81" spans="1:57" ht="15.75" customHeight="1" thickBot="1">
      <c r="A81" s="1761"/>
      <c r="B81" s="2786"/>
      <c r="C81" s="2787"/>
      <c r="D81" s="2787"/>
      <c r="E81" s="2787"/>
      <c r="F81" s="2787"/>
      <c r="G81" s="2787"/>
      <c r="H81" s="2788"/>
      <c r="I81" s="2789"/>
      <c r="J81" s="2790"/>
      <c r="K81" s="2790"/>
      <c r="L81" s="2790"/>
      <c r="M81" s="2790"/>
      <c r="N81" s="2790"/>
      <c r="O81" s="2790"/>
      <c r="P81" s="2790"/>
      <c r="Q81" s="2790"/>
      <c r="R81" s="2790"/>
      <c r="S81" s="2790"/>
      <c r="T81" s="2790"/>
      <c r="U81" s="2790"/>
      <c r="V81" s="2792"/>
      <c r="W81" s="2792"/>
      <c r="X81" s="2792"/>
      <c r="Y81" s="2792"/>
      <c r="Z81" s="2792"/>
      <c r="AA81" s="2792"/>
      <c r="AB81" s="2729"/>
      <c r="AC81" s="2729"/>
      <c r="AD81" s="2729"/>
      <c r="AE81" s="2729"/>
      <c r="AF81" s="2729"/>
      <c r="AG81" s="2729"/>
      <c r="AH81" s="2793"/>
      <c r="AI81" s="1761"/>
      <c r="AJ81" s="2773"/>
      <c r="AK81" s="2774"/>
      <c r="AL81" s="2774"/>
      <c r="AM81" s="2774"/>
      <c r="AN81" s="2774"/>
      <c r="AO81" s="2774"/>
      <c r="AP81" s="2774"/>
      <c r="AQ81" s="2774"/>
      <c r="AR81" s="2774"/>
      <c r="AS81" s="2774"/>
      <c r="AT81" s="2774"/>
      <c r="AU81" s="2774"/>
      <c r="AV81" s="2774"/>
      <c r="AW81" s="2774"/>
      <c r="AX81" s="2774"/>
      <c r="AY81" s="2779"/>
      <c r="AZ81" s="2779"/>
      <c r="BA81" s="2779"/>
      <c r="BB81" s="2780"/>
      <c r="BC81" s="1761"/>
      <c r="BD81" s="1761"/>
      <c r="BE81" s="1767"/>
    </row>
    <row r="82" spans="1:57" ht="15.75" customHeight="1" thickBot="1">
      <c r="A82" s="1761"/>
      <c r="B82" s="2569" t="s">
        <v>2434</v>
      </c>
      <c r="C82" s="2570"/>
      <c r="D82" s="2570"/>
      <c r="E82" s="2570"/>
      <c r="F82" s="2570"/>
      <c r="G82" s="2570"/>
      <c r="H82" s="2571"/>
      <c r="I82" s="2794"/>
      <c r="J82" s="2795"/>
      <c r="K82" s="2795"/>
      <c r="L82" s="2795"/>
      <c r="M82" s="2795"/>
      <c r="N82" s="2795"/>
      <c r="O82" s="2795"/>
      <c r="P82" s="2795"/>
      <c r="Q82" s="2795"/>
      <c r="R82" s="2795"/>
      <c r="S82" s="2795"/>
      <c r="T82" s="2795"/>
      <c r="U82" s="2795"/>
      <c r="V82" s="2795"/>
      <c r="W82" s="2795"/>
      <c r="X82" s="2795"/>
      <c r="Y82" s="2795"/>
      <c r="Z82" s="2795"/>
      <c r="AA82" s="2809"/>
      <c r="AB82" s="2810"/>
      <c r="AC82" s="2810"/>
      <c r="AD82" s="2810"/>
      <c r="AE82" s="2810"/>
      <c r="AF82" s="2810"/>
      <c r="AG82" s="2810"/>
      <c r="AH82" s="2811"/>
      <c r="AI82" s="1761"/>
      <c r="AJ82" s="2775"/>
      <c r="AK82" s="2776"/>
      <c r="AL82" s="2776"/>
      <c r="AM82" s="2776"/>
      <c r="AN82" s="2776"/>
      <c r="AO82" s="2776"/>
      <c r="AP82" s="2776"/>
      <c r="AQ82" s="2776"/>
      <c r="AR82" s="2776"/>
      <c r="AS82" s="2776"/>
      <c r="AT82" s="2776"/>
      <c r="AU82" s="2776"/>
      <c r="AV82" s="2776"/>
      <c r="AW82" s="2776"/>
      <c r="AX82" s="2776"/>
      <c r="AY82" s="2781"/>
      <c r="AZ82" s="2781"/>
      <c r="BA82" s="2781"/>
      <c r="BB82" s="2782"/>
      <c r="BC82" s="1761"/>
      <c r="BD82" s="1761"/>
      <c r="BE82" s="1767"/>
    </row>
    <row r="83" spans="1:57" ht="15.75" customHeight="1" thickBot="1">
      <c r="A83" s="1761"/>
      <c r="B83" s="2569" t="s">
        <v>2435</v>
      </c>
      <c r="C83" s="2570"/>
      <c r="D83" s="2570"/>
      <c r="E83" s="2570"/>
      <c r="F83" s="2570"/>
      <c r="G83" s="2570"/>
      <c r="H83" s="2571"/>
      <c r="I83" s="2794"/>
      <c r="J83" s="2795"/>
      <c r="K83" s="2795"/>
      <c r="L83" s="2795"/>
      <c r="M83" s="2795"/>
      <c r="N83" s="2795"/>
      <c r="O83" s="2795"/>
      <c r="P83" s="2795"/>
      <c r="Q83" s="2795"/>
      <c r="R83" s="2795"/>
      <c r="S83" s="2795"/>
      <c r="T83" s="2795"/>
      <c r="U83" s="2795"/>
      <c r="V83" s="2795"/>
      <c r="W83" s="2795"/>
      <c r="X83" s="2795"/>
      <c r="Y83" s="2795"/>
      <c r="Z83" s="2795"/>
      <c r="AA83" s="2809"/>
      <c r="AB83" s="2810"/>
      <c r="AC83" s="2810"/>
      <c r="AD83" s="2810"/>
      <c r="AE83" s="2810"/>
      <c r="AF83" s="2810"/>
      <c r="AG83" s="2810"/>
      <c r="AH83" s="2811"/>
      <c r="AI83" s="1761"/>
      <c r="AJ83" s="2796" t="s">
        <v>2459</v>
      </c>
      <c r="AK83" s="2797"/>
      <c r="AL83" s="2797"/>
      <c r="AM83" s="2797"/>
      <c r="AN83" s="2797"/>
      <c r="AO83" s="2797"/>
      <c r="AP83" s="2797"/>
      <c r="AQ83" s="2797"/>
      <c r="AR83" s="2797"/>
      <c r="AS83" s="2797"/>
      <c r="AT83" s="2797"/>
      <c r="AU83" s="2797"/>
      <c r="AV83" s="2797"/>
      <c r="AW83" s="2797"/>
      <c r="AX83" s="2797"/>
      <c r="AY83" s="2797"/>
      <c r="AZ83" s="2797"/>
      <c r="BA83" s="2797"/>
      <c r="BB83" s="2798"/>
      <c r="BC83" s="1761"/>
      <c r="BD83" s="1761"/>
      <c r="BE83" s="1767"/>
    </row>
    <row r="84" spans="1:57" ht="15.75" customHeight="1" thickBot="1">
      <c r="A84" s="1761"/>
      <c r="B84" s="2802" t="s">
        <v>2042</v>
      </c>
      <c r="C84" s="2803"/>
      <c r="D84" s="2803"/>
      <c r="E84" s="2803"/>
      <c r="F84" s="2803"/>
      <c r="G84" s="2803"/>
      <c r="H84" s="2804"/>
      <c r="I84" s="2805"/>
      <c r="J84" s="2806"/>
      <c r="K84" s="2806"/>
      <c r="L84" s="2806"/>
      <c r="M84" s="2806"/>
      <c r="N84" s="2806"/>
      <c r="O84" s="2806"/>
      <c r="P84" s="2806"/>
      <c r="Q84" s="2806"/>
      <c r="R84" s="2806"/>
      <c r="S84" s="2806"/>
      <c r="T84" s="2806"/>
      <c r="U84" s="2806"/>
      <c r="V84" s="2806"/>
      <c r="W84" s="2806"/>
      <c r="X84" s="2806"/>
      <c r="Y84" s="2806"/>
      <c r="Z84" s="2806"/>
      <c r="AA84" s="2807"/>
      <c r="AB84" s="2806"/>
      <c r="AC84" s="2806"/>
      <c r="AD84" s="2806"/>
      <c r="AE84" s="2806"/>
      <c r="AF84" s="2806"/>
      <c r="AG84" s="2806"/>
      <c r="AH84" s="2808"/>
      <c r="AI84" s="1761"/>
      <c r="AJ84" s="2799"/>
      <c r="AK84" s="2800"/>
      <c r="AL84" s="2800"/>
      <c r="AM84" s="2800"/>
      <c r="AN84" s="2800"/>
      <c r="AO84" s="2800"/>
      <c r="AP84" s="2800"/>
      <c r="AQ84" s="2800"/>
      <c r="AR84" s="2800"/>
      <c r="AS84" s="2800"/>
      <c r="AT84" s="2800"/>
      <c r="AU84" s="2800"/>
      <c r="AV84" s="2800"/>
      <c r="AW84" s="2800"/>
      <c r="AX84" s="2800"/>
      <c r="AY84" s="2800"/>
      <c r="AZ84" s="2800"/>
      <c r="BA84" s="2800"/>
      <c r="BB84" s="2801"/>
      <c r="BC84" s="1761"/>
      <c r="BD84" s="1761"/>
      <c r="BE84" s="1767"/>
    </row>
    <row r="85" spans="1:57" ht="15.75" customHeight="1">
      <c r="A85" s="1761"/>
      <c r="B85" s="1761"/>
      <c r="C85" s="1761"/>
      <c r="D85" s="1761"/>
      <c r="E85" s="1761"/>
      <c r="F85" s="1761"/>
      <c r="G85" s="1761"/>
      <c r="H85" s="1761"/>
      <c r="I85" s="1761"/>
      <c r="J85" s="1761"/>
      <c r="K85" s="1761"/>
      <c r="L85" s="1761"/>
      <c r="M85" s="1761"/>
      <c r="N85" s="1761"/>
      <c r="O85" s="1761"/>
      <c r="P85" s="1761"/>
      <c r="Q85" s="1761"/>
      <c r="R85" s="1761"/>
      <c r="S85" s="1761"/>
      <c r="T85" s="1761"/>
      <c r="U85" s="1761"/>
      <c r="V85" s="1761"/>
      <c r="W85" s="1761"/>
      <c r="X85" s="1761"/>
      <c r="Y85" s="1761"/>
      <c r="Z85" s="1761"/>
      <c r="AA85" s="1761"/>
      <c r="AB85" s="1761"/>
      <c r="AC85" s="1761"/>
      <c r="AD85" s="1761"/>
      <c r="AE85" s="1761"/>
      <c r="AF85" s="1761"/>
      <c r="AG85" s="1761"/>
      <c r="AH85" s="1761"/>
      <c r="AI85" s="1761"/>
      <c r="AJ85" s="1761"/>
      <c r="AK85" s="1761"/>
      <c r="AL85" s="1761"/>
      <c r="AM85" s="1761"/>
      <c r="AN85" s="1761"/>
      <c r="AO85" s="1761"/>
      <c r="AP85" s="1761"/>
      <c r="AQ85" s="1761"/>
      <c r="AR85" s="1761"/>
      <c r="AS85" s="1761"/>
      <c r="AT85" s="1761"/>
      <c r="AU85" s="1761"/>
      <c r="AV85" s="1761"/>
      <c r="AW85" s="1761"/>
      <c r="AX85" s="1761"/>
      <c r="AY85" s="1761"/>
      <c r="AZ85" s="1761"/>
      <c r="BA85" s="1761"/>
      <c r="BB85" s="1761"/>
      <c r="BC85" s="1761"/>
      <c r="BD85" s="1761"/>
      <c r="BE85" s="1767"/>
    </row>
    <row r="86" spans="1:57" ht="15.75" customHeight="1">
      <c r="A86" s="1761"/>
      <c r="B86" s="1771" t="s">
        <v>2043</v>
      </c>
      <c r="P86" s="1761"/>
      <c r="Q86" s="1761"/>
      <c r="R86" s="1761"/>
      <c r="S86" s="1761"/>
      <c r="T86" s="1761"/>
      <c r="U86" s="1761"/>
      <c r="V86" s="1761"/>
      <c r="W86" s="1761"/>
      <c r="X86" s="1761"/>
      <c r="Y86" s="1761"/>
      <c r="Z86" s="1761"/>
      <c r="AA86" s="1761"/>
      <c r="AB86" s="1761"/>
      <c r="AC86" s="1761"/>
      <c r="AD86" s="1761"/>
      <c r="AE86" s="1761"/>
      <c r="AF86" s="1761"/>
      <c r="AG86" s="1761"/>
      <c r="AH86" s="1761"/>
      <c r="AI86" s="1761"/>
      <c r="AJ86" s="1761"/>
      <c r="AK86" s="1761"/>
      <c r="AL86" s="1761"/>
      <c r="AM86" s="1761"/>
      <c r="AN86" s="1761"/>
      <c r="AO86" s="1761"/>
      <c r="AP86" s="1761"/>
      <c r="AQ86" s="1761"/>
      <c r="AR86" s="1761"/>
      <c r="AS86" s="1761"/>
      <c r="AT86" s="1761"/>
      <c r="AU86" s="1761"/>
      <c r="AV86" s="1761"/>
      <c r="AW86" s="1761"/>
      <c r="AX86" s="1761"/>
      <c r="AY86" s="1761"/>
      <c r="AZ86" s="1761"/>
      <c r="BA86" s="1761"/>
      <c r="BB86" s="1761"/>
      <c r="BC86" s="1761"/>
      <c r="BD86" s="1761"/>
      <c r="BE86" s="1767"/>
    </row>
    <row r="87" spans="1:57" ht="15.75" customHeight="1" thickBot="1">
      <c r="A87" s="1761"/>
      <c r="B87" s="1761"/>
      <c r="C87" s="1761"/>
      <c r="D87" s="1761"/>
      <c r="E87" s="1761"/>
      <c r="F87" s="1761"/>
      <c r="G87" s="1761"/>
      <c r="H87" s="1761"/>
      <c r="I87" s="1761"/>
      <c r="J87" s="1761"/>
      <c r="K87" s="1761"/>
      <c r="L87" s="1761"/>
      <c r="M87" s="1761"/>
      <c r="N87" s="1761"/>
      <c r="O87" s="1761"/>
      <c r="P87" s="1774"/>
      <c r="Q87" s="1761"/>
      <c r="R87" s="1761"/>
      <c r="S87" s="1761"/>
      <c r="T87" s="1761"/>
      <c r="U87" s="1761"/>
      <c r="V87" s="1761"/>
      <c r="W87" s="1761"/>
      <c r="X87" s="1761"/>
      <c r="Y87" s="1761"/>
      <c r="Z87" s="1761"/>
      <c r="AA87" s="1761"/>
      <c r="AB87" s="1761"/>
      <c r="AC87" s="1761"/>
      <c r="AD87" s="1761"/>
      <c r="AE87" s="1761"/>
      <c r="AF87" s="1761"/>
      <c r="AG87" s="1761"/>
      <c r="AH87" s="1761"/>
      <c r="AI87" s="1761"/>
      <c r="AJ87" s="1761"/>
      <c r="AK87" s="1761"/>
      <c r="AL87" s="1761"/>
      <c r="AM87" s="1761"/>
      <c r="AN87" s="1761"/>
      <c r="AO87" s="1761"/>
      <c r="AP87" s="1761"/>
      <c r="AQ87" s="1761"/>
      <c r="AR87" s="1761"/>
      <c r="AS87" s="1761"/>
      <c r="AT87" s="1761"/>
      <c r="AU87" s="1761"/>
      <c r="AV87" s="1761"/>
      <c r="AW87" s="1761"/>
      <c r="AX87" s="1761"/>
      <c r="AY87" s="1761"/>
      <c r="AZ87" s="1761"/>
      <c r="BA87" s="1761"/>
      <c r="BB87" s="1761"/>
      <c r="BC87" s="1761"/>
      <c r="BD87" s="1761"/>
      <c r="BE87" s="1767"/>
    </row>
    <row r="88" spans="1:57" ht="15.75" customHeight="1" thickBot="1">
      <c r="A88" s="1761"/>
      <c r="B88" s="2783" t="s">
        <v>2044</v>
      </c>
      <c r="C88" s="2784"/>
      <c r="D88" s="2784"/>
      <c r="E88" s="2784"/>
      <c r="F88" s="2784"/>
      <c r="G88" s="2784"/>
      <c r="H88" s="2784"/>
      <c r="I88" s="2784"/>
      <c r="J88" s="2784"/>
      <c r="K88" s="2784"/>
      <c r="L88" s="2784"/>
      <c r="M88" s="2784"/>
      <c r="N88" s="2784"/>
      <c r="O88" s="2784"/>
      <c r="P88" s="2784"/>
      <c r="Q88" s="2784"/>
      <c r="R88" s="2784"/>
      <c r="S88" s="2784"/>
      <c r="T88" s="2784"/>
      <c r="U88" s="2784"/>
      <c r="V88" s="2784"/>
      <c r="W88" s="2784"/>
      <c r="X88" s="2784"/>
      <c r="Y88" s="2784"/>
      <c r="Z88" s="2784"/>
      <c r="AA88" s="2784"/>
      <c r="AB88" s="2784"/>
      <c r="AC88" s="2784"/>
      <c r="AD88" s="2784"/>
      <c r="AE88" s="2784"/>
      <c r="AF88" s="2784"/>
      <c r="AG88" s="2784"/>
      <c r="AH88" s="2785"/>
      <c r="AI88" s="1761"/>
      <c r="AJ88" s="2771" t="s">
        <v>2460</v>
      </c>
      <c r="AK88" s="2772"/>
      <c r="AL88" s="2772"/>
      <c r="AM88" s="2772"/>
      <c r="AN88" s="2772"/>
      <c r="AO88" s="2772"/>
      <c r="AP88" s="2772"/>
      <c r="AQ88" s="2772"/>
      <c r="AR88" s="2772"/>
      <c r="AS88" s="2772"/>
      <c r="AT88" s="2772"/>
      <c r="AU88" s="2772"/>
      <c r="AV88" s="2772"/>
      <c r="AW88" s="2772"/>
      <c r="AX88" s="2772"/>
      <c r="AY88" s="2777" t="s">
        <v>1988</v>
      </c>
      <c r="AZ88" s="2777"/>
      <c r="BA88" s="2777"/>
      <c r="BB88" s="2778"/>
      <c r="BC88" s="1761"/>
      <c r="BD88" s="1761"/>
      <c r="BE88" s="1767"/>
    </row>
    <row r="89" spans="1:57" ht="16.5" customHeight="1">
      <c r="A89" s="1761"/>
      <c r="B89" s="2783"/>
      <c r="C89" s="2784"/>
      <c r="D89" s="2784"/>
      <c r="E89" s="2784"/>
      <c r="F89" s="2784"/>
      <c r="G89" s="2784"/>
      <c r="H89" s="2784"/>
      <c r="I89" s="2750" t="s">
        <v>2039</v>
      </c>
      <c r="J89" s="2751"/>
      <c r="K89" s="2751"/>
      <c r="L89" s="2751"/>
      <c r="M89" s="2751"/>
      <c r="N89" s="2751"/>
      <c r="O89" s="2751" t="s">
        <v>2040</v>
      </c>
      <c r="P89" s="2751"/>
      <c r="Q89" s="2751"/>
      <c r="R89" s="2751"/>
      <c r="S89" s="2751"/>
      <c r="T89" s="2751"/>
      <c r="U89" s="2751"/>
      <c r="V89" s="2791" t="s">
        <v>2458</v>
      </c>
      <c r="W89" s="2791"/>
      <c r="X89" s="2791"/>
      <c r="Y89" s="2791"/>
      <c r="Z89" s="2791"/>
      <c r="AA89" s="2791"/>
      <c r="AB89" s="2753" t="s">
        <v>2041</v>
      </c>
      <c r="AC89" s="2753"/>
      <c r="AD89" s="2753"/>
      <c r="AE89" s="2753"/>
      <c r="AF89" s="2753"/>
      <c r="AG89" s="2753"/>
      <c r="AH89" s="2754"/>
      <c r="AI89" s="1761"/>
      <c r="AJ89" s="2773"/>
      <c r="AK89" s="2774"/>
      <c r="AL89" s="2774"/>
      <c r="AM89" s="2774"/>
      <c r="AN89" s="2774"/>
      <c r="AO89" s="2774"/>
      <c r="AP89" s="2774"/>
      <c r="AQ89" s="2774"/>
      <c r="AR89" s="2774"/>
      <c r="AS89" s="2774"/>
      <c r="AT89" s="2774"/>
      <c r="AU89" s="2774"/>
      <c r="AV89" s="2774"/>
      <c r="AW89" s="2774"/>
      <c r="AX89" s="2774"/>
      <c r="AY89" s="2779"/>
      <c r="AZ89" s="2779"/>
      <c r="BA89" s="2779"/>
      <c r="BB89" s="2780"/>
      <c r="BC89" s="1761"/>
      <c r="BD89" s="1761"/>
      <c r="BE89" s="1767"/>
    </row>
    <row r="90" spans="1:57" ht="16.5" customHeight="1" thickBot="1">
      <c r="A90" s="1761"/>
      <c r="B90" s="2786"/>
      <c r="C90" s="2787"/>
      <c r="D90" s="2787"/>
      <c r="E90" s="2787"/>
      <c r="F90" s="2787"/>
      <c r="G90" s="2787"/>
      <c r="H90" s="2787"/>
      <c r="I90" s="2789"/>
      <c r="J90" s="2790"/>
      <c r="K90" s="2790"/>
      <c r="L90" s="2790"/>
      <c r="M90" s="2790"/>
      <c r="N90" s="2790"/>
      <c r="O90" s="2790"/>
      <c r="P90" s="2790"/>
      <c r="Q90" s="2790"/>
      <c r="R90" s="2790"/>
      <c r="S90" s="2790"/>
      <c r="T90" s="2790"/>
      <c r="U90" s="2790"/>
      <c r="V90" s="2792"/>
      <c r="W90" s="2792"/>
      <c r="X90" s="2792"/>
      <c r="Y90" s="2792"/>
      <c r="Z90" s="2792"/>
      <c r="AA90" s="2792"/>
      <c r="AB90" s="2729"/>
      <c r="AC90" s="2729"/>
      <c r="AD90" s="2729"/>
      <c r="AE90" s="2729"/>
      <c r="AF90" s="2729"/>
      <c r="AG90" s="2729"/>
      <c r="AH90" s="2793"/>
      <c r="AI90" s="1761"/>
      <c r="AJ90" s="2773"/>
      <c r="AK90" s="2774"/>
      <c r="AL90" s="2774"/>
      <c r="AM90" s="2774"/>
      <c r="AN90" s="2774"/>
      <c r="AO90" s="2774"/>
      <c r="AP90" s="2774"/>
      <c r="AQ90" s="2774"/>
      <c r="AR90" s="2774"/>
      <c r="AS90" s="2774"/>
      <c r="AT90" s="2774"/>
      <c r="AU90" s="2774"/>
      <c r="AV90" s="2774"/>
      <c r="AW90" s="2774"/>
      <c r="AX90" s="2774"/>
      <c r="AY90" s="2779"/>
      <c r="AZ90" s="2779"/>
      <c r="BA90" s="2779"/>
      <c r="BB90" s="2780"/>
      <c r="BC90" s="1761"/>
      <c r="BD90" s="1761"/>
      <c r="BE90" s="1767"/>
    </row>
    <row r="91" spans="1:57" ht="15.75" customHeight="1" thickBot="1">
      <c r="A91" s="1761"/>
      <c r="B91" s="2569" t="s">
        <v>2434</v>
      </c>
      <c r="C91" s="2570"/>
      <c r="D91" s="2570"/>
      <c r="E91" s="2570"/>
      <c r="F91" s="2570"/>
      <c r="G91" s="2570"/>
      <c r="H91" s="2570"/>
      <c r="I91" s="2794"/>
      <c r="J91" s="2795"/>
      <c r="K91" s="2795"/>
      <c r="L91" s="2795"/>
      <c r="M91" s="2795"/>
      <c r="N91" s="2795"/>
      <c r="O91" s="2795"/>
      <c r="P91" s="2795"/>
      <c r="Q91" s="2795"/>
      <c r="R91" s="2795"/>
      <c r="S91" s="2795"/>
      <c r="T91" s="2795"/>
      <c r="U91" s="2795"/>
      <c r="V91" s="2795"/>
      <c r="W91" s="2795"/>
      <c r="X91" s="2795"/>
      <c r="Y91" s="2795"/>
      <c r="Z91" s="2795"/>
      <c r="AA91" s="2809"/>
      <c r="AB91" s="2746"/>
      <c r="AC91" s="2746"/>
      <c r="AD91" s="2746"/>
      <c r="AE91" s="2746"/>
      <c r="AF91" s="2746"/>
      <c r="AG91" s="2746"/>
      <c r="AH91" s="2747"/>
      <c r="AI91" s="1761"/>
      <c r="AJ91" s="2775"/>
      <c r="AK91" s="2776"/>
      <c r="AL91" s="2776"/>
      <c r="AM91" s="2776"/>
      <c r="AN91" s="2776"/>
      <c r="AO91" s="2776"/>
      <c r="AP91" s="2776"/>
      <c r="AQ91" s="2776"/>
      <c r="AR91" s="2776"/>
      <c r="AS91" s="2776"/>
      <c r="AT91" s="2776"/>
      <c r="AU91" s="2776"/>
      <c r="AV91" s="2776"/>
      <c r="AW91" s="2776"/>
      <c r="AX91" s="2776"/>
      <c r="AY91" s="2781"/>
      <c r="AZ91" s="2781"/>
      <c r="BA91" s="2781"/>
      <c r="BB91" s="2782"/>
      <c r="BC91" s="1761"/>
      <c r="BD91" s="1761"/>
      <c r="BE91" s="1767"/>
    </row>
    <row r="92" spans="1:57" ht="15.75" customHeight="1" thickBot="1">
      <c r="A92" s="1761"/>
      <c r="B92" s="2569" t="s">
        <v>2435</v>
      </c>
      <c r="C92" s="2570"/>
      <c r="D92" s="2570"/>
      <c r="E92" s="2570"/>
      <c r="F92" s="2570"/>
      <c r="G92" s="2570"/>
      <c r="H92" s="2570"/>
      <c r="I92" s="2794"/>
      <c r="J92" s="2795"/>
      <c r="K92" s="2795"/>
      <c r="L92" s="2795"/>
      <c r="M92" s="2795"/>
      <c r="N92" s="2795"/>
      <c r="O92" s="2795"/>
      <c r="P92" s="2795"/>
      <c r="Q92" s="2795"/>
      <c r="R92" s="2795"/>
      <c r="S92" s="2795"/>
      <c r="T92" s="2795"/>
      <c r="U92" s="2795"/>
      <c r="V92" s="2795"/>
      <c r="W92" s="2795"/>
      <c r="X92" s="2795"/>
      <c r="Y92" s="2795"/>
      <c r="Z92" s="2795"/>
      <c r="AA92" s="2809"/>
      <c r="AB92" s="2746"/>
      <c r="AC92" s="2746"/>
      <c r="AD92" s="2746"/>
      <c r="AE92" s="2746"/>
      <c r="AF92" s="2746"/>
      <c r="AG92" s="2746"/>
      <c r="AH92" s="2747"/>
      <c r="AI92" s="1761"/>
      <c r="AJ92" s="2796" t="s">
        <v>2459</v>
      </c>
      <c r="AK92" s="2797"/>
      <c r="AL92" s="2797"/>
      <c r="AM92" s="2797"/>
      <c r="AN92" s="2797"/>
      <c r="AO92" s="2797"/>
      <c r="AP92" s="2797"/>
      <c r="AQ92" s="2797"/>
      <c r="AR92" s="2797"/>
      <c r="AS92" s="2797"/>
      <c r="AT92" s="2797"/>
      <c r="AU92" s="2797"/>
      <c r="AV92" s="2797"/>
      <c r="AW92" s="2797"/>
      <c r="AX92" s="2797"/>
      <c r="AY92" s="2797"/>
      <c r="AZ92" s="2797"/>
      <c r="BA92" s="2797"/>
      <c r="BB92" s="2798"/>
      <c r="BC92" s="1761"/>
      <c r="BD92" s="1761"/>
      <c r="BE92" s="1767"/>
    </row>
    <row r="93" spans="1:57" ht="15.75" customHeight="1" thickBot="1">
      <c r="A93" s="1761"/>
      <c r="B93" s="2802" t="s">
        <v>2042</v>
      </c>
      <c r="C93" s="2803"/>
      <c r="D93" s="2803"/>
      <c r="E93" s="2803"/>
      <c r="F93" s="2803"/>
      <c r="G93" s="2803"/>
      <c r="H93" s="2812"/>
      <c r="I93" s="2805"/>
      <c r="J93" s="2806"/>
      <c r="K93" s="2806"/>
      <c r="L93" s="2806"/>
      <c r="M93" s="2806"/>
      <c r="N93" s="2806"/>
      <c r="O93" s="2806"/>
      <c r="P93" s="2806"/>
      <c r="Q93" s="2806"/>
      <c r="R93" s="2806"/>
      <c r="S93" s="2806"/>
      <c r="T93" s="2806"/>
      <c r="U93" s="2806"/>
      <c r="V93" s="2806"/>
      <c r="W93" s="2806"/>
      <c r="X93" s="2806"/>
      <c r="Y93" s="2806"/>
      <c r="Z93" s="2806"/>
      <c r="AA93" s="2807"/>
      <c r="AB93" s="2687"/>
      <c r="AC93" s="2687"/>
      <c r="AD93" s="2687"/>
      <c r="AE93" s="2687"/>
      <c r="AF93" s="2687"/>
      <c r="AG93" s="2687"/>
      <c r="AH93" s="2688"/>
      <c r="AI93" s="1761"/>
      <c r="AJ93" s="2799"/>
      <c r="AK93" s="2800"/>
      <c r="AL93" s="2800"/>
      <c r="AM93" s="2800"/>
      <c r="AN93" s="2800"/>
      <c r="AO93" s="2800"/>
      <c r="AP93" s="2800"/>
      <c r="AQ93" s="2800"/>
      <c r="AR93" s="2800"/>
      <c r="AS93" s="2800"/>
      <c r="AT93" s="2800"/>
      <c r="AU93" s="2800"/>
      <c r="AV93" s="2800"/>
      <c r="AW93" s="2800"/>
      <c r="AX93" s="2800"/>
      <c r="AY93" s="2800"/>
      <c r="AZ93" s="2800"/>
      <c r="BA93" s="2800"/>
      <c r="BB93" s="2801"/>
      <c r="BC93" s="1761"/>
      <c r="BD93" s="1761"/>
      <c r="BE93" s="1767"/>
    </row>
    <row r="94" spans="1:57" ht="15.75" customHeight="1">
      <c r="A94" s="1761"/>
      <c r="B94" s="1761"/>
      <c r="C94" s="1761"/>
      <c r="D94" s="1761"/>
      <c r="E94" s="1761"/>
      <c r="F94" s="1761"/>
      <c r="G94" s="1761"/>
      <c r="H94" s="1761"/>
      <c r="I94" s="1761"/>
      <c r="J94" s="1761"/>
      <c r="K94" s="1761"/>
      <c r="L94" s="1761"/>
      <c r="M94" s="1761"/>
      <c r="N94" s="1761"/>
      <c r="O94" s="1761"/>
      <c r="P94" s="1761"/>
      <c r="Q94" s="1761"/>
      <c r="R94" s="1761"/>
      <c r="S94" s="1761"/>
      <c r="T94" s="1761"/>
      <c r="U94" s="1761" t="s">
        <v>256</v>
      </c>
      <c r="V94" s="1761"/>
      <c r="W94" s="1761"/>
      <c r="X94" s="1761"/>
      <c r="Y94" s="1761"/>
      <c r="Z94" s="1761"/>
      <c r="AA94" s="1761"/>
      <c r="AB94" s="1761"/>
      <c r="AC94" s="1761"/>
      <c r="AD94" s="1761"/>
      <c r="AE94" s="1761"/>
      <c r="AF94" s="1761"/>
      <c r="AG94" s="1761"/>
      <c r="AH94" s="1761"/>
      <c r="AI94" s="1761"/>
      <c r="AJ94" s="1761"/>
      <c r="AK94" s="1761"/>
      <c r="AL94" s="1761"/>
      <c r="AM94" s="1761"/>
      <c r="AN94" s="1761"/>
      <c r="AO94" s="1761"/>
      <c r="AP94" s="1761"/>
      <c r="AQ94" s="1761"/>
      <c r="AR94" s="1761"/>
      <c r="AS94" s="1761"/>
      <c r="AT94" s="1761"/>
      <c r="AU94" s="1761"/>
      <c r="AV94" s="1761"/>
      <c r="AW94" s="1761"/>
      <c r="AX94" s="1761"/>
      <c r="AY94" s="1761"/>
      <c r="AZ94" s="1761"/>
      <c r="BA94" s="1761"/>
      <c r="BB94" s="1761"/>
      <c r="BC94" s="1761"/>
      <c r="BD94" s="1761"/>
      <c r="BE94" s="1767"/>
    </row>
    <row r="95" spans="1:57" ht="15.75" customHeight="1" thickBot="1">
      <c r="A95" s="1761"/>
      <c r="B95" s="1771" t="s">
        <v>2045</v>
      </c>
      <c r="R95" s="1761"/>
      <c r="S95" s="1761"/>
      <c r="T95" s="1761"/>
      <c r="U95" s="1761"/>
      <c r="V95" s="1761"/>
      <c r="W95" s="1761"/>
      <c r="X95" s="1761"/>
      <c r="Y95" s="1761"/>
      <c r="Z95" s="1761"/>
      <c r="AA95" s="1761"/>
      <c r="AB95" s="1761"/>
      <c r="AC95" s="1761"/>
      <c r="AD95" s="1761"/>
      <c r="AE95" s="1761"/>
      <c r="AF95" s="1761"/>
      <c r="AG95" s="1761"/>
      <c r="AH95" s="1761"/>
      <c r="AI95" s="1761"/>
      <c r="AJ95" s="1761"/>
      <c r="AK95" s="1761"/>
      <c r="AL95" s="1761"/>
      <c r="AM95" s="1761"/>
      <c r="AN95" s="1761"/>
      <c r="AO95" s="1761"/>
      <c r="AP95" s="1761"/>
      <c r="AQ95" s="1761"/>
      <c r="AR95" s="1761"/>
      <c r="AS95" s="1761"/>
      <c r="AT95" s="1761"/>
      <c r="AU95" s="1761"/>
      <c r="AV95" s="1761"/>
      <c r="AW95" s="1761"/>
      <c r="AX95" s="1761"/>
      <c r="AY95" s="1761"/>
      <c r="AZ95" s="1761"/>
      <c r="BA95" s="1761"/>
      <c r="BB95" s="1761"/>
      <c r="BC95" s="1761"/>
      <c r="BD95" s="1761"/>
      <c r="BE95" s="1767"/>
    </row>
    <row r="96" spans="1:57" ht="15.75" customHeight="1" thickBot="1">
      <c r="A96" s="1761"/>
      <c r="B96" s="1761"/>
      <c r="C96" s="1761"/>
      <c r="D96" s="1761"/>
      <c r="E96" s="1761"/>
      <c r="F96" s="1761"/>
      <c r="G96" s="1761"/>
      <c r="H96" s="1761"/>
      <c r="I96" s="1761"/>
      <c r="J96" s="1761"/>
      <c r="K96" s="1761"/>
      <c r="L96" s="1761"/>
      <c r="M96" s="1761"/>
      <c r="N96" s="1761"/>
      <c r="O96" s="1761"/>
      <c r="P96" s="1774"/>
      <c r="Q96" s="1761"/>
      <c r="R96" s="1761"/>
      <c r="S96" s="1761"/>
      <c r="T96" s="1761"/>
      <c r="U96" s="1761"/>
      <c r="V96" s="1761"/>
      <c r="W96" s="1761"/>
      <c r="X96" s="2833" t="s">
        <v>2436</v>
      </c>
      <c r="Y96" s="2834"/>
      <c r="Z96" s="2834"/>
      <c r="AA96" s="2834"/>
      <c r="AB96" s="2834"/>
      <c r="AC96" s="2834"/>
      <c r="AD96" s="2834"/>
      <c r="AE96" s="2834"/>
      <c r="AF96" s="2834"/>
      <c r="AG96" s="2834"/>
      <c r="AH96" s="2834"/>
      <c r="AI96" s="2834"/>
      <c r="AJ96" s="2834"/>
      <c r="AK96" s="2834"/>
      <c r="AL96" s="2834"/>
      <c r="AM96" s="2834"/>
      <c r="AN96" s="2834"/>
      <c r="AO96" s="2834"/>
      <c r="AP96" s="2834"/>
      <c r="AQ96" s="2834"/>
      <c r="AR96" s="2834"/>
      <c r="AS96" s="2834"/>
      <c r="AT96" s="2834"/>
      <c r="AU96" s="2834"/>
      <c r="AV96" s="2834"/>
      <c r="AW96" s="2834"/>
      <c r="AX96" s="2834"/>
      <c r="AY96" s="2834"/>
      <c r="AZ96" s="2834"/>
      <c r="BA96" s="2834"/>
      <c r="BB96" s="2834"/>
      <c r="BC96" s="2834"/>
      <c r="BD96" s="2835"/>
      <c r="BE96" s="1767"/>
    </row>
    <row r="97" spans="1:57" ht="15.75" customHeight="1" thickBot="1">
      <c r="A97" s="1761"/>
      <c r="B97" s="2569" t="s">
        <v>1860</v>
      </c>
      <c r="C97" s="2570"/>
      <c r="D97" s="2570"/>
      <c r="E97" s="2570"/>
      <c r="F97" s="2570"/>
      <c r="G97" s="2570"/>
      <c r="H97" s="2570"/>
      <c r="I97" s="2570"/>
      <c r="J97" s="2570"/>
      <c r="K97" s="2570"/>
      <c r="L97" s="2570"/>
      <c r="M97" s="2570"/>
      <c r="N97" s="2570"/>
      <c r="O97" s="2570"/>
      <c r="P97" s="2570"/>
      <c r="Q97" s="2570"/>
      <c r="R97" s="2570"/>
      <c r="S97" s="2570"/>
      <c r="T97" s="2570"/>
      <c r="U97" s="2571"/>
      <c r="V97" s="1761"/>
      <c r="W97" s="1761"/>
      <c r="X97" s="2836"/>
      <c r="Y97" s="2837"/>
      <c r="Z97" s="2837"/>
      <c r="AA97" s="2837"/>
      <c r="AB97" s="2837"/>
      <c r="AC97" s="2837"/>
      <c r="AD97" s="2837"/>
      <c r="AE97" s="2837"/>
      <c r="AF97" s="2837"/>
      <c r="AG97" s="2837"/>
      <c r="AH97" s="2837"/>
      <c r="AI97" s="2837"/>
      <c r="AJ97" s="2837"/>
      <c r="AK97" s="2837"/>
      <c r="AL97" s="2837"/>
      <c r="AM97" s="2837"/>
      <c r="AN97" s="2837"/>
      <c r="AO97" s="2837"/>
      <c r="AP97" s="2837"/>
      <c r="AQ97" s="2837"/>
      <c r="AR97" s="2837"/>
      <c r="AS97" s="2837"/>
      <c r="AT97" s="2837"/>
      <c r="AU97" s="2837"/>
      <c r="AV97" s="2837"/>
      <c r="AW97" s="2837"/>
      <c r="AX97" s="2837"/>
      <c r="AY97" s="2837"/>
      <c r="AZ97" s="2837"/>
      <c r="BA97" s="2837"/>
      <c r="BB97" s="2837"/>
      <c r="BC97" s="2837"/>
      <c r="BD97" s="2838"/>
      <c r="BE97" s="1767"/>
    </row>
    <row r="98" spans="1:57" ht="15.75" customHeight="1" thickBot="1">
      <c r="A98" s="1761"/>
      <c r="B98" s="2569"/>
      <c r="C98" s="2570"/>
      <c r="D98" s="2570"/>
      <c r="E98" s="2570"/>
      <c r="F98" s="2570"/>
      <c r="G98" s="2570"/>
      <c r="H98" s="2571"/>
      <c r="I98" s="2569" t="s">
        <v>2437</v>
      </c>
      <c r="J98" s="2570"/>
      <c r="K98" s="2570"/>
      <c r="L98" s="2570"/>
      <c r="M98" s="2570"/>
      <c r="N98" s="2571"/>
      <c r="O98" s="2839" t="s">
        <v>2438</v>
      </c>
      <c r="P98" s="2840"/>
      <c r="Q98" s="2840"/>
      <c r="R98" s="2840"/>
      <c r="S98" s="2840"/>
      <c r="T98" s="2840"/>
      <c r="U98" s="2841"/>
      <c r="V98" s="1761"/>
      <c r="W98" s="1761"/>
      <c r="X98" s="2755" t="s">
        <v>2456</v>
      </c>
      <c r="Y98" s="2756"/>
      <c r="Z98" s="2756"/>
      <c r="AA98" s="2756"/>
      <c r="AB98" s="2756"/>
      <c r="AC98" s="2756"/>
      <c r="AD98" s="2756"/>
      <c r="AE98" s="2756"/>
      <c r="AF98" s="2756"/>
      <c r="AG98" s="2756"/>
      <c r="AH98" s="2756"/>
      <c r="AI98" s="2756"/>
      <c r="AJ98" s="2756"/>
      <c r="AK98" s="2756"/>
      <c r="AL98" s="2756"/>
      <c r="AM98" s="2756"/>
      <c r="AN98" s="2756"/>
      <c r="AO98" s="2756"/>
      <c r="AP98" s="2756"/>
      <c r="AQ98" s="2756"/>
      <c r="AR98" s="2756"/>
      <c r="AS98" s="2756"/>
      <c r="AT98" s="2756"/>
      <c r="AU98" s="2756"/>
      <c r="AV98" s="2756"/>
      <c r="AW98" s="2756"/>
      <c r="AX98" s="2756"/>
      <c r="AY98" s="2756"/>
      <c r="AZ98" s="2756"/>
      <c r="BA98" s="2756"/>
      <c r="BB98" s="2756"/>
      <c r="BC98" s="2756"/>
      <c r="BD98" s="2757"/>
      <c r="BE98" s="1767"/>
    </row>
    <row r="99" spans="1:57" ht="15.75" customHeight="1" thickBot="1">
      <c r="A99" s="1761"/>
      <c r="B99" s="2842" t="s">
        <v>2439</v>
      </c>
      <c r="C99" s="2843"/>
      <c r="D99" s="2843"/>
      <c r="E99" s="2843"/>
      <c r="F99" s="2843"/>
      <c r="G99" s="2843"/>
      <c r="H99" s="2844"/>
      <c r="I99" s="2845"/>
      <c r="J99" s="2795"/>
      <c r="K99" s="2795"/>
      <c r="L99" s="2795"/>
      <c r="M99" s="2795"/>
      <c r="N99" s="2795"/>
      <c r="O99" s="2795"/>
      <c r="P99" s="2795"/>
      <c r="Q99" s="2795"/>
      <c r="R99" s="2795"/>
      <c r="S99" s="2795"/>
      <c r="T99" s="2795"/>
      <c r="U99" s="2846"/>
      <c r="V99" s="1761"/>
      <c r="W99" s="1761"/>
      <c r="X99" s="2755"/>
      <c r="Y99" s="2756"/>
      <c r="Z99" s="2756"/>
      <c r="AA99" s="2756"/>
      <c r="AB99" s="2756"/>
      <c r="AC99" s="2756"/>
      <c r="AD99" s="2756"/>
      <c r="AE99" s="2756"/>
      <c r="AF99" s="2756"/>
      <c r="AG99" s="2756"/>
      <c r="AH99" s="2756"/>
      <c r="AI99" s="2756"/>
      <c r="AJ99" s="2756"/>
      <c r="AK99" s="2756"/>
      <c r="AL99" s="2756"/>
      <c r="AM99" s="2756"/>
      <c r="AN99" s="2756"/>
      <c r="AO99" s="2756"/>
      <c r="AP99" s="2756"/>
      <c r="AQ99" s="2756"/>
      <c r="AR99" s="2756"/>
      <c r="AS99" s="2756"/>
      <c r="AT99" s="2756"/>
      <c r="AU99" s="2756"/>
      <c r="AV99" s="2756"/>
      <c r="AW99" s="2756"/>
      <c r="AX99" s="2756"/>
      <c r="AY99" s="2756"/>
      <c r="AZ99" s="2756"/>
      <c r="BA99" s="2756"/>
      <c r="BB99" s="2756"/>
      <c r="BC99" s="2756"/>
      <c r="BD99" s="2757"/>
      <c r="BE99" s="1767"/>
    </row>
    <row r="100" spans="1:57" ht="15.75" customHeight="1" thickBot="1">
      <c r="A100" s="1761"/>
      <c r="B100" s="2842" t="s">
        <v>2440</v>
      </c>
      <c r="C100" s="2843"/>
      <c r="D100" s="2843"/>
      <c r="E100" s="2843"/>
      <c r="F100" s="2843"/>
      <c r="G100" s="2843"/>
      <c r="H100" s="2844"/>
      <c r="I100" s="2813"/>
      <c r="J100" s="2806"/>
      <c r="K100" s="2806"/>
      <c r="L100" s="2806"/>
      <c r="M100" s="2806"/>
      <c r="N100" s="2806"/>
      <c r="O100" s="2814"/>
      <c r="P100" s="2814"/>
      <c r="Q100" s="2814"/>
      <c r="R100" s="2814"/>
      <c r="S100" s="2814"/>
      <c r="T100" s="2814"/>
      <c r="U100" s="2815"/>
      <c r="V100" s="1761"/>
      <c r="W100" s="1761"/>
      <c r="X100" s="2755"/>
      <c r="Y100" s="2756"/>
      <c r="Z100" s="2756"/>
      <c r="AA100" s="2756"/>
      <c r="AB100" s="2756"/>
      <c r="AC100" s="2756"/>
      <c r="AD100" s="2756"/>
      <c r="AE100" s="2756"/>
      <c r="AF100" s="2756"/>
      <c r="AG100" s="2756"/>
      <c r="AH100" s="2756"/>
      <c r="AI100" s="2756"/>
      <c r="AJ100" s="2756"/>
      <c r="AK100" s="2756"/>
      <c r="AL100" s="2756"/>
      <c r="AM100" s="2756"/>
      <c r="AN100" s="2756"/>
      <c r="AO100" s="2756"/>
      <c r="AP100" s="2756"/>
      <c r="AQ100" s="2756"/>
      <c r="AR100" s="2756"/>
      <c r="AS100" s="2756"/>
      <c r="AT100" s="2756"/>
      <c r="AU100" s="2756"/>
      <c r="AV100" s="2756"/>
      <c r="AW100" s="2756"/>
      <c r="AX100" s="2756"/>
      <c r="AY100" s="2756"/>
      <c r="AZ100" s="2756"/>
      <c r="BA100" s="2756"/>
      <c r="BB100" s="2756"/>
      <c r="BC100" s="2756"/>
      <c r="BD100" s="2757"/>
      <c r="BE100" s="1767"/>
    </row>
    <row r="101" spans="1:57" ht="15.75" customHeight="1">
      <c r="A101" s="1761"/>
      <c r="B101" s="1761"/>
      <c r="C101" s="1761"/>
      <c r="D101" s="1761"/>
      <c r="E101" s="1761"/>
      <c r="F101" s="1761"/>
      <c r="G101" s="1761"/>
      <c r="H101" s="1761"/>
      <c r="I101" s="1761"/>
      <c r="J101" s="1761"/>
      <c r="K101" s="1761"/>
      <c r="L101" s="1761"/>
      <c r="M101" s="1761"/>
      <c r="N101" s="1761"/>
      <c r="O101" s="1761"/>
      <c r="P101" s="1761"/>
      <c r="Q101" s="1761"/>
      <c r="R101" s="1761"/>
      <c r="S101" s="1761"/>
      <c r="T101" s="1761"/>
      <c r="U101" s="1761"/>
      <c r="V101" s="1761"/>
      <c r="W101" s="1761"/>
      <c r="X101" s="2755"/>
      <c r="Y101" s="2756"/>
      <c r="Z101" s="2756"/>
      <c r="AA101" s="2756"/>
      <c r="AB101" s="2756"/>
      <c r="AC101" s="2756"/>
      <c r="AD101" s="2756"/>
      <c r="AE101" s="2756"/>
      <c r="AF101" s="2756"/>
      <c r="AG101" s="2756"/>
      <c r="AH101" s="2756"/>
      <c r="AI101" s="2756"/>
      <c r="AJ101" s="2756"/>
      <c r="AK101" s="2756"/>
      <c r="AL101" s="2756"/>
      <c r="AM101" s="2756"/>
      <c r="AN101" s="2756"/>
      <c r="AO101" s="2756"/>
      <c r="AP101" s="2756"/>
      <c r="AQ101" s="2756"/>
      <c r="AR101" s="2756"/>
      <c r="AS101" s="2756"/>
      <c r="AT101" s="2756"/>
      <c r="AU101" s="2756"/>
      <c r="AV101" s="2756"/>
      <c r="AW101" s="2756"/>
      <c r="AX101" s="2756"/>
      <c r="AY101" s="2756"/>
      <c r="AZ101" s="2756"/>
      <c r="BA101" s="2756"/>
      <c r="BB101" s="2756"/>
      <c r="BC101" s="2756"/>
      <c r="BD101" s="2757"/>
      <c r="BE101" s="1767"/>
    </row>
    <row r="102" spans="1:57" ht="15.75" customHeight="1">
      <c r="A102" s="1761"/>
      <c r="B102" s="1772" t="s">
        <v>2046</v>
      </c>
      <c r="C102" s="1772"/>
      <c r="D102" s="1772"/>
      <c r="E102" s="1772"/>
      <c r="F102" s="1772"/>
      <c r="G102" s="1772"/>
      <c r="H102" s="1772"/>
      <c r="I102" s="1772"/>
      <c r="J102" s="1772"/>
      <c r="K102" s="1772"/>
      <c r="L102" s="1772"/>
      <c r="M102" s="1772"/>
      <c r="N102" s="1772"/>
      <c r="O102" s="1772"/>
      <c r="P102" s="1772"/>
      <c r="Q102" s="1768"/>
      <c r="R102" s="1768"/>
      <c r="S102" s="1761"/>
      <c r="T102" s="1761"/>
      <c r="U102" s="1761"/>
      <c r="V102" s="1761" t="s">
        <v>256</v>
      </c>
      <c r="W102" s="1761"/>
      <c r="X102" s="2755"/>
      <c r="Y102" s="2756"/>
      <c r="Z102" s="2756"/>
      <c r="AA102" s="2756"/>
      <c r="AB102" s="2756"/>
      <c r="AC102" s="2756"/>
      <c r="AD102" s="2756"/>
      <c r="AE102" s="2756"/>
      <c r="AF102" s="2756"/>
      <c r="AG102" s="2756"/>
      <c r="AH102" s="2756"/>
      <c r="AI102" s="2756"/>
      <c r="AJ102" s="2756"/>
      <c r="AK102" s="2756"/>
      <c r="AL102" s="2756"/>
      <c r="AM102" s="2756"/>
      <c r="AN102" s="2756"/>
      <c r="AO102" s="2756"/>
      <c r="AP102" s="2756"/>
      <c r="AQ102" s="2756"/>
      <c r="AR102" s="2756"/>
      <c r="AS102" s="2756"/>
      <c r="AT102" s="2756"/>
      <c r="AU102" s="2756"/>
      <c r="AV102" s="2756"/>
      <c r="AW102" s="2756"/>
      <c r="AX102" s="2756"/>
      <c r="AY102" s="2756"/>
      <c r="AZ102" s="2756"/>
      <c r="BA102" s="2756"/>
      <c r="BB102" s="2756"/>
      <c r="BC102" s="2756"/>
      <c r="BD102" s="2757"/>
      <c r="BE102" s="1767"/>
    </row>
    <row r="103" spans="1:57" ht="15.75" customHeight="1" thickBot="1">
      <c r="A103" s="1761"/>
      <c r="B103" s="1761"/>
      <c r="C103" s="1761"/>
      <c r="D103" s="1761"/>
      <c r="E103" s="1761"/>
      <c r="F103" s="1761"/>
      <c r="G103" s="1761"/>
      <c r="H103" s="1761"/>
      <c r="I103" s="1761"/>
      <c r="J103" s="1761"/>
      <c r="K103" s="1761"/>
      <c r="L103" s="1761"/>
      <c r="M103" s="1761"/>
      <c r="N103" s="1761"/>
      <c r="O103" s="1761"/>
      <c r="P103" s="1761"/>
      <c r="Q103" s="1761"/>
      <c r="R103" s="1761"/>
      <c r="S103" s="1761"/>
      <c r="T103" s="1761"/>
      <c r="U103" s="1761"/>
      <c r="V103" s="1761"/>
      <c r="W103" s="1761"/>
      <c r="X103" s="2755"/>
      <c r="Y103" s="2756"/>
      <c r="Z103" s="2756"/>
      <c r="AA103" s="2756"/>
      <c r="AB103" s="2756"/>
      <c r="AC103" s="2756"/>
      <c r="AD103" s="2756"/>
      <c r="AE103" s="2756"/>
      <c r="AF103" s="2756"/>
      <c r="AG103" s="2756"/>
      <c r="AH103" s="2756"/>
      <c r="AI103" s="2756"/>
      <c r="AJ103" s="2756"/>
      <c r="AK103" s="2756"/>
      <c r="AL103" s="2756"/>
      <c r="AM103" s="2756"/>
      <c r="AN103" s="2756"/>
      <c r="AO103" s="2756"/>
      <c r="AP103" s="2756"/>
      <c r="AQ103" s="2756"/>
      <c r="AR103" s="2756"/>
      <c r="AS103" s="2756"/>
      <c r="AT103" s="2756"/>
      <c r="AU103" s="2756"/>
      <c r="AV103" s="2756"/>
      <c r="AW103" s="2756"/>
      <c r="AX103" s="2756"/>
      <c r="AY103" s="2756"/>
      <c r="AZ103" s="2756"/>
      <c r="BA103" s="2756"/>
      <c r="BB103" s="2756"/>
      <c r="BC103" s="2756"/>
      <c r="BD103" s="2757"/>
      <c r="BE103" s="1767"/>
    </row>
    <row r="104" spans="1:57" ht="15.75" customHeight="1">
      <c r="A104" s="1761"/>
      <c r="B104" s="2596" t="s">
        <v>2047</v>
      </c>
      <c r="C104" s="2597"/>
      <c r="D104" s="2597"/>
      <c r="E104" s="2597"/>
      <c r="F104" s="2597"/>
      <c r="G104" s="2597"/>
      <c r="H104" s="2597"/>
      <c r="I104" s="2597"/>
      <c r="J104" s="2597"/>
      <c r="K104" s="2597"/>
      <c r="L104" s="2597"/>
      <c r="M104" s="2597"/>
      <c r="N104" s="2597"/>
      <c r="O104" s="2597"/>
      <c r="P104" s="2597"/>
      <c r="Q104" s="2597"/>
      <c r="R104" s="2597"/>
      <c r="S104" s="2597"/>
      <c r="T104" s="2597"/>
      <c r="U104" s="2816"/>
      <c r="V104" s="1761"/>
      <c r="W104" s="1761"/>
      <c r="X104" s="2755"/>
      <c r="Y104" s="2756"/>
      <c r="Z104" s="2756"/>
      <c r="AA104" s="2756"/>
      <c r="AB104" s="2756"/>
      <c r="AC104" s="2756"/>
      <c r="AD104" s="2756"/>
      <c r="AE104" s="2756"/>
      <c r="AF104" s="2756"/>
      <c r="AG104" s="2756"/>
      <c r="AH104" s="2756"/>
      <c r="AI104" s="2756"/>
      <c r="AJ104" s="2756"/>
      <c r="AK104" s="2756"/>
      <c r="AL104" s="2756"/>
      <c r="AM104" s="2756"/>
      <c r="AN104" s="2756"/>
      <c r="AO104" s="2756"/>
      <c r="AP104" s="2756"/>
      <c r="AQ104" s="2756"/>
      <c r="AR104" s="2756"/>
      <c r="AS104" s="2756"/>
      <c r="AT104" s="2756"/>
      <c r="AU104" s="2756"/>
      <c r="AV104" s="2756"/>
      <c r="AW104" s="2756"/>
      <c r="AX104" s="2756"/>
      <c r="AY104" s="2756"/>
      <c r="AZ104" s="2756"/>
      <c r="BA104" s="2756"/>
      <c r="BB104" s="2756"/>
      <c r="BC104" s="2756"/>
      <c r="BD104" s="2757"/>
      <c r="BE104" s="1767"/>
    </row>
    <row r="105" spans="1:57" ht="15.75" customHeight="1">
      <c r="A105" s="1761"/>
      <c r="B105" s="2817"/>
      <c r="C105" s="2818"/>
      <c r="D105" s="2818"/>
      <c r="E105" s="2818"/>
      <c r="F105" s="2818"/>
      <c r="G105" s="2818"/>
      <c r="H105" s="2819"/>
      <c r="I105" s="2821" t="s">
        <v>2040</v>
      </c>
      <c r="J105" s="2822"/>
      <c r="K105" s="2822"/>
      <c r="L105" s="2822"/>
      <c r="M105" s="2822"/>
      <c r="N105" s="2822"/>
      <c r="O105" s="2823"/>
      <c r="P105" s="2827" t="s">
        <v>2458</v>
      </c>
      <c r="Q105" s="2828"/>
      <c r="R105" s="2828"/>
      <c r="S105" s="2828"/>
      <c r="T105" s="2828"/>
      <c r="U105" s="2829"/>
      <c r="V105" s="1761"/>
      <c r="W105" s="1761"/>
      <c r="X105" s="2755"/>
      <c r="Y105" s="2756"/>
      <c r="Z105" s="2756"/>
      <c r="AA105" s="2756"/>
      <c r="AB105" s="2756"/>
      <c r="AC105" s="2756"/>
      <c r="AD105" s="2756"/>
      <c r="AE105" s="2756"/>
      <c r="AF105" s="2756"/>
      <c r="AG105" s="2756"/>
      <c r="AH105" s="2756"/>
      <c r="AI105" s="2756"/>
      <c r="AJ105" s="2756"/>
      <c r="AK105" s="2756"/>
      <c r="AL105" s="2756"/>
      <c r="AM105" s="2756"/>
      <c r="AN105" s="2756"/>
      <c r="AO105" s="2756"/>
      <c r="AP105" s="2756"/>
      <c r="AQ105" s="2756"/>
      <c r="AR105" s="2756"/>
      <c r="AS105" s="2756"/>
      <c r="AT105" s="2756"/>
      <c r="AU105" s="2756"/>
      <c r="AV105" s="2756"/>
      <c r="AW105" s="2756"/>
      <c r="AX105" s="2756"/>
      <c r="AY105" s="2756"/>
      <c r="AZ105" s="2756"/>
      <c r="BA105" s="2756"/>
      <c r="BB105" s="2756"/>
      <c r="BC105" s="2756"/>
      <c r="BD105" s="2757"/>
      <c r="BE105" s="1767"/>
    </row>
    <row r="106" spans="1:57" ht="15.75" customHeight="1" thickBot="1">
      <c r="A106" s="1761"/>
      <c r="B106" s="2786"/>
      <c r="C106" s="2787"/>
      <c r="D106" s="2787"/>
      <c r="E106" s="2787"/>
      <c r="F106" s="2787"/>
      <c r="G106" s="2787"/>
      <c r="H106" s="2820"/>
      <c r="I106" s="2824"/>
      <c r="J106" s="2825"/>
      <c r="K106" s="2825"/>
      <c r="L106" s="2825"/>
      <c r="M106" s="2825"/>
      <c r="N106" s="2825"/>
      <c r="O106" s="2826"/>
      <c r="P106" s="2830"/>
      <c r="Q106" s="2831"/>
      <c r="R106" s="2831"/>
      <c r="S106" s="2831"/>
      <c r="T106" s="2831"/>
      <c r="U106" s="2832"/>
      <c r="V106" s="1761"/>
      <c r="W106" s="1761"/>
      <c r="X106" s="2755"/>
      <c r="Y106" s="2756"/>
      <c r="Z106" s="2756"/>
      <c r="AA106" s="2756"/>
      <c r="AB106" s="2756"/>
      <c r="AC106" s="2756"/>
      <c r="AD106" s="2756"/>
      <c r="AE106" s="2756"/>
      <c r="AF106" s="2756"/>
      <c r="AG106" s="2756"/>
      <c r="AH106" s="2756"/>
      <c r="AI106" s="2756"/>
      <c r="AJ106" s="2756"/>
      <c r="AK106" s="2756"/>
      <c r="AL106" s="2756"/>
      <c r="AM106" s="2756"/>
      <c r="AN106" s="2756"/>
      <c r="AO106" s="2756"/>
      <c r="AP106" s="2756"/>
      <c r="AQ106" s="2756"/>
      <c r="AR106" s="2756"/>
      <c r="AS106" s="2756"/>
      <c r="AT106" s="2756"/>
      <c r="AU106" s="2756"/>
      <c r="AV106" s="2756"/>
      <c r="AW106" s="2756"/>
      <c r="AX106" s="2756"/>
      <c r="AY106" s="2756"/>
      <c r="AZ106" s="2756"/>
      <c r="BA106" s="2756"/>
      <c r="BB106" s="2756"/>
      <c r="BC106" s="2756"/>
      <c r="BD106" s="2757"/>
      <c r="BE106" s="1767"/>
    </row>
    <row r="107" spans="1:57" ht="15.75" customHeight="1" thickBot="1">
      <c r="A107" s="1761"/>
      <c r="B107" s="2842" t="s">
        <v>2439</v>
      </c>
      <c r="C107" s="2843"/>
      <c r="D107" s="2843"/>
      <c r="E107" s="2843"/>
      <c r="F107" s="2843"/>
      <c r="G107" s="2843"/>
      <c r="H107" s="2844"/>
      <c r="I107" s="2863"/>
      <c r="J107" s="2864"/>
      <c r="K107" s="2864"/>
      <c r="L107" s="2864"/>
      <c r="M107" s="2864"/>
      <c r="N107" s="2864"/>
      <c r="O107" s="2865"/>
      <c r="P107" s="2863"/>
      <c r="Q107" s="2864"/>
      <c r="R107" s="2864"/>
      <c r="S107" s="2864"/>
      <c r="T107" s="2864"/>
      <c r="U107" s="2865"/>
      <c r="V107" s="1761"/>
      <c r="W107" s="1761"/>
      <c r="X107" s="2755"/>
      <c r="Y107" s="2756"/>
      <c r="Z107" s="2756"/>
      <c r="AA107" s="2756"/>
      <c r="AB107" s="2756"/>
      <c r="AC107" s="2756"/>
      <c r="AD107" s="2756"/>
      <c r="AE107" s="2756"/>
      <c r="AF107" s="2756"/>
      <c r="AG107" s="2756"/>
      <c r="AH107" s="2756"/>
      <c r="AI107" s="2756"/>
      <c r="AJ107" s="2756"/>
      <c r="AK107" s="2756"/>
      <c r="AL107" s="2756"/>
      <c r="AM107" s="2756"/>
      <c r="AN107" s="2756"/>
      <c r="AO107" s="2756"/>
      <c r="AP107" s="2756"/>
      <c r="AQ107" s="2756"/>
      <c r="AR107" s="2756"/>
      <c r="AS107" s="2756"/>
      <c r="AT107" s="2756"/>
      <c r="AU107" s="2756"/>
      <c r="AV107" s="2756"/>
      <c r="AW107" s="2756"/>
      <c r="AX107" s="2756"/>
      <c r="AY107" s="2756"/>
      <c r="AZ107" s="2756"/>
      <c r="BA107" s="2756"/>
      <c r="BB107" s="2756"/>
      <c r="BC107" s="2756"/>
      <c r="BD107" s="2757"/>
      <c r="BE107" s="1767"/>
    </row>
    <row r="108" spans="1:57" ht="15.75" customHeight="1" thickBot="1">
      <c r="A108" s="1761"/>
      <c r="B108" s="2842" t="s">
        <v>2440</v>
      </c>
      <c r="C108" s="2843"/>
      <c r="D108" s="2843"/>
      <c r="E108" s="2843"/>
      <c r="F108" s="2843"/>
      <c r="G108" s="2843"/>
      <c r="H108" s="2844"/>
      <c r="I108" s="2863"/>
      <c r="J108" s="2864"/>
      <c r="K108" s="2864"/>
      <c r="L108" s="2864"/>
      <c r="M108" s="2864"/>
      <c r="N108" s="2864"/>
      <c r="O108" s="2865"/>
      <c r="P108" s="2863"/>
      <c r="Q108" s="2864"/>
      <c r="R108" s="2864"/>
      <c r="S108" s="2864"/>
      <c r="T108" s="2864"/>
      <c r="U108" s="2865"/>
      <c r="V108" s="1761"/>
      <c r="W108" s="1761"/>
      <c r="X108" s="2758"/>
      <c r="Y108" s="2759"/>
      <c r="Z108" s="2759"/>
      <c r="AA108" s="2759"/>
      <c r="AB108" s="2759"/>
      <c r="AC108" s="2759"/>
      <c r="AD108" s="2759"/>
      <c r="AE108" s="2759"/>
      <c r="AF108" s="2759"/>
      <c r="AG108" s="2759"/>
      <c r="AH108" s="2759"/>
      <c r="AI108" s="2759"/>
      <c r="AJ108" s="2759"/>
      <c r="AK108" s="2759"/>
      <c r="AL108" s="2759"/>
      <c r="AM108" s="2759"/>
      <c r="AN108" s="2759"/>
      <c r="AO108" s="2759"/>
      <c r="AP108" s="2759"/>
      <c r="AQ108" s="2759"/>
      <c r="AR108" s="2759"/>
      <c r="AS108" s="2759"/>
      <c r="AT108" s="2759"/>
      <c r="AU108" s="2759"/>
      <c r="AV108" s="2759"/>
      <c r="AW108" s="2759"/>
      <c r="AX108" s="2759"/>
      <c r="AY108" s="2759"/>
      <c r="AZ108" s="2759"/>
      <c r="BA108" s="2759"/>
      <c r="BB108" s="2759"/>
      <c r="BC108" s="2759"/>
      <c r="BD108" s="2760"/>
      <c r="BE108" s="1767"/>
    </row>
    <row r="109" spans="1:57" ht="15.75" customHeight="1" thickBot="1">
      <c r="A109" s="1761"/>
      <c r="B109" s="1761"/>
      <c r="C109" s="1761"/>
      <c r="D109" s="1761"/>
      <c r="E109" s="1761"/>
      <c r="F109" s="1761"/>
      <c r="G109" s="1761"/>
      <c r="H109" s="1761"/>
      <c r="I109" s="1761"/>
      <c r="J109" s="1761"/>
      <c r="K109" s="1761"/>
      <c r="L109" s="1761"/>
      <c r="M109" s="1761"/>
      <c r="N109" s="1761"/>
      <c r="O109" s="1761"/>
      <c r="P109" s="1761"/>
      <c r="Q109" s="1761"/>
      <c r="R109" s="1761"/>
      <c r="S109" s="1761"/>
      <c r="T109" s="1761"/>
      <c r="U109" s="1761"/>
      <c r="V109" s="1761"/>
      <c r="W109" s="1761"/>
      <c r="X109" s="1761"/>
      <c r="Y109" s="1761"/>
      <c r="Z109" s="1761"/>
      <c r="AA109" s="1761"/>
      <c r="AB109" s="1761"/>
      <c r="AC109" s="1761"/>
      <c r="AD109" s="1761"/>
      <c r="AE109" s="1761"/>
      <c r="AF109" s="1761"/>
      <c r="AG109" s="1761"/>
      <c r="AH109" s="1761"/>
      <c r="AI109" s="1761"/>
      <c r="AJ109" s="1761"/>
      <c r="AK109" s="1761"/>
      <c r="AL109" s="1761"/>
      <c r="AM109" s="1761"/>
      <c r="AN109" s="1761"/>
      <c r="AO109" s="1761"/>
      <c r="AP109" s="1761"/>
      <c r="AQ109" s="1761"/>
      <c r="AR109" s="1761"/>
      <c r="AS109" s="1761"/>
      <c r="AT109" s="1761"/>
      <c r="AU109" s="1761"/>
      <c r="AV109" s="1761"/>
      <c r="AW109" s="1761"/>
      <c r="AX109" s="1761"/>
      <c r="AY109" s="1761"/>
      <c r="AZ109" s="1761"/>
      <c r="BA109" s="1761"/>
      <c r="BB109" s="1761"/>
      <c r="BC109" s="1761"/>
      <c r="BD109" s="1761"/>
      <c r="BE109" s="1767"/>
    </row>
    <row r="110" spans="1:57" ht="15.75" customHeight="1" thickBot="1">
      <c r="A110" s="1761"/>
      <c r="B110" s="2691" t="s">
        <v>2048</v>
      </c>
      <c r="C110" s="2692"/>
      <c r="D110" s="2692"/>
      <c r="E110" s="2692"/>
      <c r="F110" s="2692"/>
      <c r="G110" s="2692"/>
      <c r="H110" s="2692"/>
      <c r="I110" s="2692"/>
      <c r="J110" s="2692"/>
      <c r="K110" s="2692"/>
      <c r="L110" s="2692"/>
      <c r="M110" s="2692"/>
      <c r="N110" s="2692"/>
      <c r="O110" s="2692"/>
      <c r="P110" s="2692"/>
      <c r="Q110" s="2692"/>
      <c r="R110" s="2847"/>
      <c r="S110" s="2847"/>
      <c r="T110" s="2847"/>
      <c r="U110" s="2847"/>
      <c r="V110" s="2847"/>
      <c r="W110" s="2847"/>
      <c r="X110" s="2847"/>
      <c r="Y110" s="2847"/>
      <c r="Z110" s="2847"/>
      <c r="AA110" s="2847"/>
      <c r="AB110" s="2847"/>
      <c r="AC110" s="2847"/>
      <c r="AD110" s="2847"/>
      <c r="AE110" s="2847"/>
      <c r="AF110" s="2847"/>
      <c r="AG110" s="2777" t="s">
        <v>1988</v>
      </c>
      <c r="AH110" s="2777"/>
      <c r="AI110" s="2777"/>
      <c r="AJ110" s="2778"/>
      <c r="AK110" s="1761"/>
      <c r="AL110" s="1761"/>
      <c r="AM110" s="1761"/>
      <c r="AN110" s="1761"/>
      <c r="AO110" s="1761"/>
      <c r="AP110" s="1761"/>
      <c r="AQ110" s="1761"/>
      <c r="AR110" s="1761"/>
      <c r="AS110" s="1761"/>
      <c r="AT110" s="1761"/>
      <c r="AU110" s="1761"/>
      <c r="AV110" s="1761"/>
      <c r="AW110" s="1761"/>
      <c r="AX110" s="1761"/>
      <c r="AY110" s="1761"/>
      <c r="AZ110" s="1761"/>
      <c r="BA110" s="1761"/>
      <c r="BB110" s="1761"/>
      <c r="BC110" s="1761"/>
      <c r="BD110" s="1761"/>
      <c r="BE110" s="1767"/>
    </row>
    <row r="111" spans="1:57" ht="15.75" customHeight="1" thickBot="1">
      <c r="A111" s="1761"/>
      <c r="B111" s="2848" t="s">
        <v>2049</v>
      </c>
      <c r="C111" s="2849"/>
      <c r="D111" s="2849"/>
      <c r="E111" s="2849"/>
      <c r="F111" s="2849"/>
      <c r="G111" s="2849"/>
      <c r="H111" s="2849"/>
      <c r="I111" s="2849"/>
      <c r="J111" s="2849"/>
      <c r="K111" s="2849"/>
      <c r="L111" s="2849"/>
      <c r="M111" s="2849"/>
      <c r="N111" s="2849"/>
      <c r="O111" s="2849"/>
      <c r="P111" s="2849"/>
      <c r="Q111" s="2850"/>
      <c r="R111" s="2851" t="s">
        <v>2461</v>
      </c>
      <c r="S111" s="2852"/>
      <c r="T111" s="2852"/>
      <c r="U111" s="2852"/>
      <c r="V111" s="2852"/>
      <c r="W111" s="2852"/>
      <c r="X111" s="2852"/>
      <c r="Y111" s="2852"/>
      <c r="Z111" s="2852"/>
      <c r="AA111" s="2852"/>
      <c r="AB111" s="2852"/>
      <c r="AC111" s="2852"/>
      <c r="AD111" s="2852"/>
      <c r="AE111" s="2852"/>
      <c r="AF111" s="2852"/>
      <c r="AG111" s="2852"/>
      <c r="AH111" s="2852"/>
      <c r="AI111" s="2852"/>
      <c r="AJ111" s="2852"/>
      <c r="AK111" s="2852"/>
      <c r="AL111" s="2852"/>
      <c r="AM111" s="2852"/>
      <c r="AN111" s="2852"/>
      <c r="AO111" s="2852"/>
      <c r="AP111" s="2852"/>
      <c r="AQ111" s="2852"/>
      <c r="AR111" s="2852"/>
      <c r="AS111" s="2852"/>
      <c r="AT111" s="2852"/>
      <c r="AU111" s="2852"/>
      <c r="AV111" s="2852"/>
      <c r="AW111" s="2852"/>
      <c r="AX111" s="2853"/>
      <c r="AY111" s="1761"/>
      <c r="AZ111" s="1761"/>
      <c r="BA111" s="1761"/>
      <c r="BB111" s="1761"/>
      <c r="BC111" s="1761" t="s">
        <v>256</v>
      </c>
      <c r="BD111" s="1761"/>
      <c r="BE111" s="1767"/>
    </row>
    <row r="112" spans="1:57" ht="15.75" customHeight="1">
      <c r="A112" s="1761"/>
      <c r="B112" s="2854" t="s">
        <v>2462</v>
      </c>
      <c r="C112" s="2855"/>
      <c r="D112" s="2855"/>
      <c r="E112" s="2855"/>
      <c r="F112" s="2855"/>
      <c r="G112" s="2855"/>
      <c r="H112" s="2855"/>
      <c r="I112" s="2855"/>
      <c r="J112" s="2855"/>
      <c r="K112" s="2855"/>
      <c r="L112" s="2855"/>
      <c r="M112" s="2855"/>
      <c r="N112" s="2855"/>
      <c r="O112" s="2855"/>
      <c r="P112" s="2855"/>
      <c r="Q112" s="2855"/>
      <c r="R112" s="2855"/>
      <c r="S112" s="2855"/>
      <c r="T112" s="2855"/>
      <c r="U112" s="2855"/>
      <c r="V112" s="2855"/>
      <c r="W112" s="2855"/>
      <c r="X112" s="2855"/>
      <c r="Y112" s="2855"/>
      <c r="Z112" s="2855"/>
      <c r="AA112" s="2855"/>
      <c r="AB112" s="2855"/>
      <c r="AC112" s="2855"/>
      <c r="AD112" s="2855"/>
      <c r="AE112" s="2855"/>
      <c r="AF112" s="2855"/>
      <c r="AG112" s="2855"/>
      <c r="AH112" s="2855"/>
      <c r="AI112" s="2855"/>
      <c r="AJ112" s="2855"/>
      <c r="AK112" s="2855"/>
      <c r="AL112" s="2855"/>
      <c r="AM112" s="2855"/>
      <c r="AN112" s="2855"/>
      <c r="AO112" s="2855"/>
      <c r="AP112" s="2855"/>
      <c r="AQ112" s="2855"/>
      <c r="AR112" s="2855"/>
      <c r="AS112" s="2855"/>
      <c r="AT112" s="2855"/>
      <c r="AU112" s="2855"/>
      <c r="AV112" s="2855"/>
      <c r="AW112" s="2855"/>
      <c r="AX112" s="2856"/>
      <c r="AY112" s="1761"/>
      <c r="AZ112" s="1761"/>
      <c r="BA112" s="1761"/>
      <c r="BB112" s="1761"/>
      <c r="BC112" s="1761"/>
      <c r="BD112" s="1761"/>
      <c r="BE112" s="1767"/>
    </row>
    <row r="113" spans="1:57" ht="15.75" customHeight="1">
      <c r="A113" s="1761"/>
      <c r="B113" s="2857"/>
      <c r="C113" s="2858"/>
      <c r="D113" s="2858"/>
      <c r="E113" s="2858"/>
      <c r="F113" s="2858"/>
      <c r="G113" s="2858"/>
      <c r="H113" s="2858"/>
      <c r="I113" s="2858"/>
      <c r="J113" s="2858"/>
      <c r="K113" s="2858"/>
      <c r="L113" s="2858"/>
      <c r="M113" s="2858"/>
      <c r="N113" s="2858"/>
      <c r="O113" s="2858"/>
      <c r="P113" s="2858"/>
      <c r="Q113" s="2858"/>
      <c r="R113" s="2858"/>
      <c r="S113" s="2858"/>
      <c r="T113" s="2858"/>
      <c r="U113" s="2858"/>
      <c r="V113" s="2858"/>
      <c r="W113" s="2858"/>
      <c r="X113" s="2858"/>
      <c r="Y113" s="2858"/>
      <c r="Z113" s="2858"/>
      <c r="AA113" s="2858"/>
      <c r="AB113" s="2858"/>
      <c r="AC113" s="2858"/>
      <c r="AD113" s="2858"/>
      <c r="AE113" s="2858"/>
      <c r="AF113" s="2858"/>
      <c r="AG113" s="2858"/>
      <c r="AH113" s="2858"/>
      <c r="AI113" s="2858"/>
      <c r="AJ113" s="2858"/>
      <c r="AK113" s="2858"/>
      <c r="AL113" s="2858"/>
      <c r="AM113" s="2858"/>
      <c r="AN113" s="2858"/>
      <c r="AO113" s="2858"/>
      <c r="AP113" s="2858"/>
      <c r="AQ113" s="2858"/>
      <c r="AR113" s="2858"/>
      <c r="AS113" s="2858"/>
      <c r="AT113" s="2858"/>
      <c r="AU113" s="2858"/>
      <c r="AV113" s="2858"/>
      <c r="AW113" s="2858"/>
      <c r="AX113" s="2859"/>
      <c r="AY113" s="1761"/>
      <c r="AZ113" s="1761"/>
      <c r="BA113" s="1761"/>
      <c r="BB113" s="1761"/>
      <c r="BC113" s="1761"/>
      <c r="BD113" s="1761"/>
      <c r="BE113" s="1767"/>
    </row>
    <row r="114" spans="1:57" ht="15.75" customHeight="1">
      <c r="A114" s="1761"/>
      <c r="B114" s="2857"/>
      <c r="C114" s="2858"/>
      <c r="D114" s="2858"/>
      <c r="E114" s="2858"/>
      <c r="F114" s="2858"/>
      <c r="G114" s="2858"/>
      <c r="H114" s="2858"/>
      <c r="I114" s="2858"/>
      <c r="J114" s="2858"/>
      <c r="K114" s="2858"/>
      <c r="L114" s="2858"/>
      <c r="M114" s="2858"/>
      <c r="N114" s="2858"/>
      <c r="O114" s="2858"/>
      <c r="P114" s="2858"/>
      <c r="Q114" s="2858"/>
      <c r="R114" s="2858"/>
      <c r="S114" s="2858"/>
      <c r="T114" s="2858"/>
      <c r="U114" s="2858"/>
      <c r="V114" s="2858"/>
      <c r="W114" s="2858"/>
      <c r="X114" s="2858"/>
      <c r="Y114" s="2858"/>
      <c r="Z114" s="2858"/>
      <c r="AA114" s="2858"/>
      <c r="AB114" s="2858"/>
      <c r="AC114" s="2858"/>
      <c r="AD114" s="2858"/>
      <c r="AE114" s="2858"/>
      <c r="AF114" s="2858"/>
      <c r="AG114" s="2858"/>
      <c r="AH114" s="2858"/>
      <c r="AI114" s="2858"/>
      <c r="AJ114" s="2858"/>
      <c r="AK114" s="2858"/>
      <c r="AL114" s="2858"/>
      <c r="AM114" s="2858"/>
      <c r="AN114" s="2858"/>
      <c r="AO114" s="2858"/>
      <c r="AP114" s="2858"/>
      <c r="AQ114" s="2858"/>
      <c r="AR114" s="2858"/>
      <c r="AS114" s="2858"/>
      <c r="AT114" s="2858"/>
      <c r="AU114" s="2858"/>
      <c r="AV114" s="2858"/>
      <c r="AW114" s="2858"/>
      <c r="AX114" s="2859"/>
      <c r="AY114" s="1761"/>
      <c r="AZ114" s="1761"/>
      <c r="BA114" s="1761"/>
      <c r="BB114" s="1761"/>
      <c r="BC114" s="1761"/>
      <c r="BD114" s="1761"/>
      <c r="BE114" s="1767"/>
    </row>
    <row r="115" spans="1:57" ht="15.75" customHeight="1">
      <c r="A115" s="1761"/>
      <c r="B115" s="2857"/>
      <c r="C115" s="2858"/>
      <c r="D115" s="2858"/>
      <c r="E115" s="2858"/>
      <c r="F115" s="2858"/>
      <c r="G115" s="2858"/>
      <c r="H115" s="2858"/>
      <c r="I115" s="2858"/>
      <c r="J115" s="2858"/>
      <c r="K115" s="2858"/>
      <c r="L115" s="2858"/>
      <c r="M115" s="2858"/>
      <c r="N115" s="2858"/>
      <c r="O115" s="2858"/>
      <c r="P115" s="2858"/>
      <c r="Q115" s="2858"/>
      <c r="R115" s="2858"/>
      <c r="S115" s="2858"/>
      <c r="T115" s="2858"/>
      <c r="U115" s="2858"/>
      <c r="V115" s="2858"/>
      <c r="W115" s="2858"/>
      <c r="X115" s="2858"/>
      <c r="Y115" s="2858"/>
      <c r="Z115" s="2858"/>
      <c r="AA115" s="2858"/>
      <c r="AB115" s="2858"/>
      <c r="AC115" s="2858"/>
      <c r="AD115" s="2858"/>
      <c r="AE115" s="2858"/>
      <c r="AF115" s="2858"/>
      <c r="AG115" s="2858"/>
      <c r="AH115" s="2858"/>
      <c r="AI115" s="2858"/>
      <c r="AJ115" s="2858"/>
      <c r="AK115" s="2858"/>
      <c r="AL115" s="2858"/>
      <c r="AM115" s="2858"/>
      <c r="AN115" s="2858"/>
      <c r="AO115" s="2858"/>
      <c r="AP115" s="2858"/>
      <c r="AQ115" s="2858"/>
      <c r="AR115" s="2858"/>
      <c r="AS115" s="2858"/>
      <c r="AT115" s="2858"/>
      <c r="AU115" s="2858"/>
      <c r="AV115" s="2858"/>
      <c r="AW115" s="2858"/>
      <c r="AX115" s="2859"/>
      <c r="AY115" s="1761"/>
      <c r="AZ115" s="1761"/>
      <c r="BA115" s="1761"/>
      <c r="BB115" s="1761"/>
      <c r="BC115" s="1761"/>
      <c r="BD115" s="1761"/>
      <c r="BE115" s="1767"/>
    </row>
    <row r="116" spans="1:57" ht="15.75" customHeight="1">
      <c r="A116" s="1761"/>
      <c r="B116" s="2857"/>
      <c r="C116" s="2858"/>
      <c r="D116" s="2858"/>
      <c r="E116" s="2858"/>
      <c r="F116" s="2858"/>
      <c r="G116" s="2858"/>
      <c r="H116" s="2858"/>
      <c r="I116" s="2858"/>
      <c r="J116" s="2858"/>
      <c r="K116" s="2858"/>
      <c r="L116" s="2858"/>
      <c r="M116" s="2858"/>
      <c r="N116" s="2858"/>
      <c r="O116" s="2858"/>
      <c r="P116" s="2858"/>
      <c r="Q116" s="2858"/>
      <c r="R116" s="2858"/>
      <c r="S116" s="2858"/>
      <c r="T116" s="2858"/>
      <c r="U116" s="2858"/>
      <c r="V116" s="2858"/>
      <c r="W116" s="2858"/>
      <c r="X116" s="2858"/>
      <c r="Y116" s="2858"/>
      <c r="Z116" s="2858"/>
      <c r="AA116" s="2858"/>
      <c r="AB116" s="2858"/>
      <c r="AC116" s="2858"/>
      <c r="AD116" s="2858"/>
      <c r="AE116" s="2858"/>
      <c r="AF116" s="2858"/>
      <c r="AG116" s="2858"/>
      <c r="AH116" s="2858"/>
      <c r="AI116" s="2858"/>
      <c r="AJ116" s="2858"/>
      <c r="AK116" s="2858"/>
      <c r="AL116" s="2858"/>
      <c r="AM116" s="2858"/>
      <c r="AN116" s="2858"/>
      <c r="AO116" s="2858"/>
      <c r="AP116" s="2858"/>
      <c r="AQ116" s="2858"/>
      <c r="AR116" s="2858"/>
      <c r="AS116" s="2858"/>
      <c r="AT116" s="2858"/>
      <c r="AU116" s="2858"/>
      <c r="AV116" s="2858"/>
      <c r="AW116" s="2858"/>
      <c r="AX116" s="2859"/>
      <c r="AY116" s="1761"/>
      <c r="AZ116" s="1761"/>
      <c r="BA116" s="1761"/>
      <c r="BB116" s="1761"/>
      <c r="BC116" s="1761"/>
      <c r="BD116" s="1761"/>
      <c r="BE116" s="1767"/>
    </row>
    <row r="117" spans="1:57" ht="15.75" customHeight="1">
      <c r="A117" s="1761"/>
      <c r="B117" s="2857"/>
      <c r="C117" s="2858"/>
      <c r="D117" s="2858"/>
      <c r="E117" s="2858"/>
      <c r="F117" s="2858"/>
      <c r="G117" s="2858"/>
      <c r="H117" s="2858"/>
      <c r="I117" s="2858"/>
      <c r="J117" s="2858"/>
      <c r="K117" s="2858"/>
      <c r="L117" s="2858"/>
      <c r="M117" s="2858"/>
      <c r="N117" s="2858"/>
      <c r="O117" s="2858"/>
      <c r="P117" s="2858"/>
      <c r="Q117" s="2858"/>
      <c r="R117" s="2858"/>
      <c r="S117" s="2858"/>
      <c r="T117" s="2858"/>
      <c r="U117" s="2858"/>
      <c r="V117" s="2858"/>
      <c r="W117" s="2858"/>
      <c r="X117" s="2858"/>
      <c r="Y117" s="2858"/>
      <c r="Z117" s="2858"/>
      <c r="AA117" s="2858"/>
      <c r="AB117" s="2858"/>
      <c r="AC117" s="2858"/>
      <c r="AD117" s="2858"/>
      <c r="AE117" s="2858"/>
      <c r="AF117" s="2858"/>
      <c r="AG117" s="2858"/>
      <c r="AH117" s="2858"/>
      <c r="AI117" s="2858"/>
      <c r="AJ117" s="2858"/>
      <c r="AK117" s="2858"/>
      <c r="AL117" s="2858"/>
      <c r="AM117" s="2858"/>
      <c r="AN117" s="2858"/>
      <c r="AO117" s="2858"/>
      <c r="AP117" s="2858"/>
      <c r="AQ117" s="2858"/>
      <c r="AR117" s="2858"/>
      <c r="AS117" s="2858"/>
      <c r="AT117" s="2858"/>
      <c r="AU117" s="2858"/>
      <c r="AV117" s="2858"/>
      <c r="AW117" s="2858"/>
      <c r="AX117" s="2859"/>
      <c r="AY117" s="1761"/>
      <c r="AZ117" s="1761"/>
      <c r="BA117" s="1761"/>
      <c r="BB117" s="1761"/>
      <c r="BC117" s="1761"/>
      <c r="BD117" s="1761"/>
      <c r="BE117" s="1767"/>
    </row>
    <row r="118" spans="1:57" ht="15.75" customHeight="1">
      <c r="A118" s="1761"/>
      <c r="B118" s="2857"/>
      <c r="C118" s="2858"/>
      <c r="D118" s="2858"/>
      <c r="E118" s="2858"/>
      <c r="F118" s="2858"/>
      <c r="G118" s="2858"/>
      <c r="H118" s="2858"/>
      <c r="I118" s="2858"/>
      <c r="J118" s="2858"/>
      <c r="K118" s="2858"/>
      <c r="L118" s="2858"/>
      <c r="M118" s="2858"/>
      <c r="N118" s="2858"/>
      <c r="O118" s="2858"/>
      <c r="P118" s="2858"/>
      <c r="Q118" s="2858"/>
      <c r="R118" s="2858"/>
      <c r="S118" s="2858"/>
      <c r="T118" s="2858"/>
      <c r="U118" s="2858"/>
      <c r="V118" s="2858"/>
      <c r="W118" s="2858"/>
      <c r="X118" s="2858"/>
      <c r="Y118" s="2858"/>
      <c r="Z118" s="2858"/>
      <c r="AA118" s="2858"/>
      <c r="AB118" s="2858"/>
      <c r="AC118" s="2858"/>
      <c r="AD118" s="2858"/>
      <c r="AE118" s="2858"/>
      <c r="AF118" s="2858"/>
      <c r="AG118" s="2858"/>
      <c r="AH118" s="2858"/>
      <c r="AI118" s="2858"/>
      <c r="AJ118" s="2858"/>
      <c r="AK118" s="2858"/>
      <c r="AL118" s="2858"/>
      <c r="AM118" s="2858"/>
      <c r="AN118" s="2858"/>
      <c r="AO118" s="2858"/>
      <c r="AP118" s="2858"/>
      <c r="AQ118" s="2858"/>
      <c r="AR118" s="2858"/>
      <c r="AS118" s="2858"/>
      <c r="AT118" s="2858"/>
      <c r="AU118" s="2858"/>
      <c r="AV118" s="2858"/>
      <c r="AW118" s="2858"/>
      <c r="AX118" s="2859"/>
      <c r="AY118" s="1761"/>
      <c r="AZ118" s="1761"/>
      <c r="BA118" s="1761"/>
      <c r="BB118" s="1761"/>
      <c r="BC118" s="1761"/>
      <c r="BD118" s="1761"/>
      <c r="BE118" s="1767"/>
    </row>
    <row r="119" spans="1:57" ht="15.75" customHeight="1">
      <c r="A119" s="1761"/>
      <c r="B119" s="2857"/>
      <c r="C119" s="2858"/>
      <c r="D119" s="2858"/>
      <c r="E119" s="2858"/>
      <c r="F119" s="2858"/>
      <c r="G119" s="2858"/>
      <c r="H119" s="2858"/>
      <c r="I119" s="2858"/>
      <c r="J119" s="2858"/>
      <c r="K119" s="2858"/>
      <c r="L119" s="2858"/>
      <c r="M119" s="2858"/>
      <c r="N119" s="2858"/>
      <c r="O119" s="2858"/>
      <c r="P119" s="2858"/>
      <c r="Q119" s="2858"/>
      <c r="R119" s="2858"/>
      <c r="S119" s="2858"/>
      <c r="T119" s="2858"/>
      <c r="U119" s="2858"/>
      <c r="V119" s="2858"/>
      <c r="W119" s="2858"/>
      <c r="X119" s="2858"/>
      <c r="Y119" s="2858"/>
      <c r="Z119" s="2858"/>
      <c r="AA119" s="2858"/>
      <c r="AB119" s="2858"/>
      <c r="AC119" s="2858"/>
      <c r="AD119" s="2858"/>
      <c r="AE119" s="2858"/>
      <c r="AF119" s="2858"/>
      <c r="AG119" s="2858"/>
      <c r="AH119" s="2858"/>
      <c r="AI119" s="2858"/>
      <c r="AJ119" s="2858"/>
      <c r="AK119" s="2858"/>
      <c r="AL119" s="2858"/>
      <c r="AM119" s="2858"/>
      <c r="AN119" s="2858"/>
      <c r="AO119" s="2858"/>
      <c r="AP119" s="2858"/>
      <c r="AQ119" s="2858"/>
      <c r="AR119" s="2858"/>
      <c r="AS119" s="2858"/>
      <c r="AT119" s="2858"/>
      <c r="AU119" s="2858"/>
      <c r="AV119" s="2858"/>
      <c r="AW119" s="2858"/>
      <c r="AX119" s="2859"/>
      <c r="AY119" s="1761"/>
      <c r="AZ119" s="1761"/>
      <c r="BA119" s="1761"/>
      <c r="BB119" s="1761"/>
      <c r="BC119" s="1761"/>
      <c r="BD119" s="1761"/>
      <c r="BE119" s="1767"/>
    </row>
    <row r="120" spans="1:57" ht="15.75" customHeight="1">
      <c r="A120" s="1761"/>
      <c r="B120" s="2857"/>
      <c r="C120" s="2858"/>
      <c r="D120" s="2858"/>
      <c r="E120" s="2858"/>
      <c r="F120" s="2858"/>
      <c r="G120" s="2858"/>
      <c r="H120" s="2858"/>
      <c r="I120" s="2858"/>
      <c r="J120" s="2858"/>
      <c r="K120" s="2858"/>
      <c r="L120" s="2858"/>
      <c r="M120" s="2858"/>
      <c r="N120" s="2858"/>
      <c r="O120" s="2858"/>
      <c r="P120" s="2858"/>
      <c r="Q120" s="2858"/>
      <c r="R120" s="2858"/>
      <c r="S120" s="2858"/>
      <c r="T120" s="2858"/>
      <c r="U120" s="2858"/>
      <c r="V120" s="2858"/>
      <c r="W120" s="2858"/>
      <c r="X120" s="2858"/>
      <c r="Y120" s="2858"/>
      <c r="Z120" s="2858"/>
      <c r="AA120" s="2858"/>
      <c r="AB120" s="2858"/>
      <c r="AC120" s="2858"/>
      <c r="AD120" s="2858"/>
      <c r="AE120" s="2858"/>
      <c r="AF120" s="2858"/>
      <c r="AG120" s="2858"/>
      <c r="AH120" s="2858"/>
      <c r="AI120" s="2858"/>
      <c r="AJ120" s="2858"/>
      <c r="AK120" s="2858"/>
      <c r="AL120" s="2858"/>
      <c r="AM120" s="2858"/>
      <c r="AN120" s="2858"/>
      <c r="AO120" s="2858"/>
      <c r="AP120" s="2858"/>
      <c r="AQ120" s="2858"/>
      <c r="AR120" s="2858"/>
      <c r="AS120" s="2858"/>
      <c r="AT120" s="2858"/>
      <c r="AU120" s="2858"/>
      <c r="AV120" s="2858"/>
      <c r="AW120" s="2858"/>
      <c r="AX120" s="2859"/>
      <c r="AY120" s="1761"/>
      <c r="AZ120" s="1761"/>
      <c r="BA120" s="1761"/>
      <c r="BB120" s="1761"/>
      <c r="BC120" s="1761"/>
      <c r="BD120" s="1761"/>
      <c r="BE120" s="1767"/>
    </row>
    <row r="121" spans="1:57" ht="15.75" customHeight="1" thickBot="1">
      <c r="A121" s="1761"/>
      <c r="B121" s="2860"/>
      <c r="C121" s="2861"/>
      <c r="D121" s="2861"/>
      <c r="E121" s="2861"/>
      <c r="F121" s="2861"/>
      <c r="G121" s="2861"/>
      <c r="H121" s="2861"/>
      <c r="I121" s="2861"/>
      <c r="J121" s="2861"/>
      <c r="K121" s="2861"/>
      <c r="L121" s="2861"/>
      <c r="M121" s="2861"/>
      <c r="N121" s="2861"/>
      <c r="O121" s="2861"/>
      <c r="P121" s="2861"/>
      <c r="Q121" s="2861"/>
      <c r="R121" s="2861"/>
      <c r="S121" s="2861"/>
      <c r="T121" s="2861"/>
      <c r="U121" s="2861"/>
      <c r="V121" s="2861"/>
      <c r="W121" s="2861"/>
      <c r="X121" s="2861"/>
      <c r="Y121" s="2861"/>
      <c r="Z121" s="2861"/>
      <c r="AA121" s="2861"/>
      <c r="AB121" s="2861"/>
      <c r="AC121" s="2861"/>
      <c r="AD121" s="2861"/>
      <c r="AE121" s="2861"/>
      <c r="AF121" s="2861"/>
      <c r="AG121" s="2861"/>
      <c r="AH121" s="2861"/>
      <c r="AI121" s="2861"/>
      <c r="AJ121" s="2861"/>
      <c r="AK121" s="2861"/>
      <c r="AL121" s="2861"/>
      <c r="AM121" s="2861"/>
      <c r="AN121" s="2861"/>
      <c r="AO121" s="2861"/>
      <c r="AP121" s="2861"/>
      <c r="AQ121" s="2861"/>
      <c r="AR121" s="2861"/>
      <c r="AS121" s="2861"/>
      <c r="AT121" s="2861"/>
      <c r="AU121" s="2861"/>
      <c r="AV121" s="2861"/>
      <c r="AW121" s="2861"/>
      <c r="AX121" s="2862"/>
      <c r="AY121" s="1761"/>
      <c r="AZ121" s="1761"/>
      <c r="BA121" s="1761"/>
      <c r="BB121" s="1761"/>
      <c r="BC121" s="1761"/>
      <c r="BD121" s="1761"/>
      <c r="BE121" s="1767"/>
    </row>
    <row r="122" spans="1:57" ht="15.75" customHeight="1">
      <c r="A122" s="1761"/>
      <c r="B122" s="1761"/>
      <c r="C122" s="1761"/>
      <c r="D122" s="1761"/>
      <c r="E122" s="1761"/>
      <c r="F122" s="1761"/>
      <c r="G122" s="1761"/>
      <c r="H122" s="1761"/>
      <c r="I122" s="1761"/>
      <c r="J122" s="1761"/>
      <c r="K122" s="1761"/>
      <c r="L122" s="1761"/>
      <c r="M122" s="1761"/>
      <c r="N122" s="1761"/>
      <c r="O122" s="1761"/>
      <c r="P122" s="1761"/>
      <c r="Q122" s="1761"/>
      <c r="R122" s="1761"/>
      <c r="S122" s="1761"/>
      <c r="T122" s="1761"/>
      <c r="U122" s="1761"/>
      <c r="V122" s="1761"/>
      <c r="W122" s="1761"/>
      <c r="X122" s="1761"/>
      <c r="Y122" s="1761"/>
      <c r="Z122" s="1761"/>
      <c r="AA122" s="1761"/>
      <c r="AB122" s="1761"/>
      <c r="AC122" s="1761"/>
      <c r="AD122" s="1761"/>
      <c r="AE122" s="1761"/>
      <c r="AF122" s="1761"/>
      <c r="AG122" s="1761"/>
      <c r="AH122" s="1761"/>
      <c r="AI122" s="1761"/>
      <c r="AJ122" s="1761"/>
      <c r="AK122" s="1761"/>
      <c r="AL122" s="1761"/>
      <c r="AM122" s="1761"/>
      <c r="AN122" s="1761"/>
      <c r="AO122" s="1761"/>
      <c r="AP122" s="1761"/>
      <c r="AQ122" s="1761"/>
      <c r="AR122" s="1761"/>
      <c r="AS122" s="1761"/>
      <c r="AT122" s="1761"/>
      <c r="AU122" s="1761"/>
      <c r="AV122" s="1761"/>
      <c r="AW122" s="1761"/>
      <c r="AX122" s="1761"/>
      <c r="AY122" s="1761"/>
      <c r="AZ122" s="1761"/>
      <c r="BA122" s="1761"/>
      <c r="BB122" s="1761"/>
      <c r="BC122" s="1761"/>
      <c r="BD122" s="1761"/>
      <c r="BE122" s="1767"/>
    </row>
    <row r="123" spans="1:57" ht="15.75" customHeight="1">
      <c r="B123" s="1771" t="s">
        <v>2050</v>
      </c>
      <c r="C123" s="1771"/>
      <c r="D123" s="1771"/>
      <c r="E123" s="1771"/>
      <c r="F123" s="1771"/>
      <c r="G123" s="1771"/>
      <c r="H123" s="1771"/>
      <c r="I123" s="1771"/>
      <c r="J123" s="1771"/>
      <c r="K123" s="1771"/>
      <c r="L123" s="1771"/>
      <c r="M123" s="1771"/>
      <c r="N123" s="1768"/>
      <c r="O123" s="1768"/>
      <c r="P123" s="1761"/>
      <c r="Q123" s="1761"/>
      <c r="R123" s="1761"/>
      <c r="S123" s="1761"/>
      <c r="T123" s="1761"/>
      <c r="U123" s="1761"/>
      <c r="V123" s="1761"/>
      <c r="W123" s="1761"/>
      <c r="X123" s="1772" t="s">
        <v>2463</v>
      </c>
      <c r="Y123" s="1772"/>
      <c r="Z123" s="1772"/>
      <c r="AA123" s="1772"/>
      <c r="AB123" s="1772"/>
      <c r="AC123" s="1772"/>
      <c r="AD123" s="1772"/>
      <c r="AE123" s="1772"/>
      <c r="AF123" s="1772"/>
      <c r="AG123" s="1772"/>
      <c r="AH123" s="1772"/>
      <c r="AI123" s="1772"/>
      <c r="AJ123" s="1772"/>
      <c r="AK123" s="1773"/>
      <c r="AL123" s="1773"/>
      <c r="AM123" s="1773"/>
      <c r="AN123" s="1773"/>
      <c r="AO123" s="1761"/>
      <c r="AP123" s="1761"/>
      <c r="AQ123" s="1761"/>
      <c r="AR123" s="1761"/>
      <c r="AS123" s="1761"/>
      <c r="AT123" s="1761"/>
      <c r="AU123" s="1761"/>
      <c r="AV123" s="1761"/>
      <c r="AW123" s="1761"/>
      <c r="AX123" s="1761"/>
      <c r="AY123" s="1761"/>
      <c r="AZ123" s="1761"/>
      <c r="BA123" s="1761"/>
      <c r="BB123" s="1761"/>
      <c r="BC123" s="1761"/>
      <c r="BD123" s="1761"/>
      <c r="BE123" s="1767"/>
    </row>
    <row r="124" spans="1:57" ht="15.75" customHeight="1" thickBot="1">
      <c r="A124" s="1761"/>
      <c r="B124" s="1761"/>
      <c r="C124" s="1761"/>
      <c r="D124" s="1761"/>
      <c r="E124" s="1761"/>
      <c r="F124" s="1761"/>
      <c r="G124" s="1761"/>
      <c r="H124" s="1761"/>
      <c r="I124" s="1761"/>
      <c r="J124" s="1761"/>
      <c r="K124" s="1761"/>
      <c r="L124" s="1761"/>
      <c r="M124" s="1761"/>
      <c r="N124" s="1761"/>
      <c r="O124" s="1761"/>
      <c r="P124" s="1768"/>
      <c r="Q124" s="1761"/>
      <c r="R124" s="1761"/>
      <c r="S124" s="1761"/>
      <c r="T124" s="1761"/>
      <c r="U124" s="1761"/>
      <c r="V124" s="1761"/>
      <c r="W124" s="1761"/>
      <c r="X124" s="1761"/>
      <c r="Y124" s="1761"/>
      <c r="Z124" s="1761"/>
      <c r="AA124" s="1761"/>
      <c r="AB124" s="1761"/>
      <c r="AC124" s="1761"/>
      <c r="AD124" s="1761"/>
      <c r="AE124" s="1761"/>
      <c r="AF124" s="1761"/>
      <c r="AG124" s="1761"/>
      <c r="AH124" s="1761"/>
      <c r="AI124" s="1761"/>
      <c r="AJ124" s="1761"/>
      <c r="AK124" s="1761"/>
      <c r="AL124" s="1761"/>
      <c r="AM124" s="1761"/>
      <c r="AN124" s="1761"/>
      <c r="AO124" s="1761"/>
      <c r="AP124" s="1761"/>
      <c r="AQ124" s="1761"/>
      <c r="AR124" s="1761"/>
      <c r="AS124" s="1761"/>
      <c r="AT124" s="1761"/>
      <c r="AU124" s="1761"/>
      <c r="AV124" s="1761"/>
      <c r="AW124" s="1761"/>
      <c r="AX124" s="1761"/>
      <c r="AY124" s="1761"/>
      <c r="AZ124" s="1761"/>
      <c r="BA124" s="1761"/>
      <c r="BB124" s="1761"/>
      <c r="BC124" s="1761"/>
      <c r="BD124" s="1761"/>
      <c r="BE124" s="1767"/>
    </row>
    <row r="125" spans="1:57" ht="15.75" customHeight="1">
      <c r="A125" s="1761"/>
      <c r="B125" s="2596" t="s">
        <v>2051</v>
      </c>
      <c r="C125" s="2597"/>
      <c r="D125" s="2597"/>
      <c r="E125" s="2597"/>
      <c r="F125" s="2597"/>
      <c r="G125" s="2597"/>
      <c r="H125" s="2597"/>
      <c r="I125" s="2597"/>
      <c r="J125" s="2597"/>
      <c r="K125" s="2597"/>
      <c r="L125" s="2597"/>
      <c r="M125" s="2597"/>
      <c r="N125" s="2597"/>
      <c r="O125" s="2597"/>
      <c r="P125" s="2597"/>
      <c r="Q125" s="2597"/>
      <c r="R125" s="2597"/>
      <c r="S125" s="2597"/>
      <c r="T125" s="2597"/>
      <c r="U125" s="2816"/>
      <c r="V125" s="1761"/>
      <c r="W125" s="1763"/>
      <c r="X125" s="2596" t="s">
        <v>2464</v>
      </c>
      <c r="Y125" s="2597"/>
      <c r="Z125" s="2597"/>
      <c r="AA125" s="2597"/>
      <c r="AB125" s="2597"/>
      <c r="AC125" s="2597"/>
      <c r="AD125" s="2597"/>
      <c r="AE125" s="2597"/>
      <c r="AF125" s="2597"/>
      <c r="AG125" s="2597"/>
      <c r="AH125" s="2597"/>
      <c r="AI125" s="2597"/>
      <c r="AJ125" s="2597"/>
      <c r="AK125" s="2597"/>
      <c r="AL125" s="2597"/>
      <c r="AM125" s="2597"/>
      <c r="AN125" s="2597"/>
      <c r="AO125" s="2597"/>
      <c r="AP125" s="2597"/>
      <c r="AQ125" s="2816"/>
      <c r="AR125" s="1761"/>
      <c r="AS125" s="1761"/>
      <c r="AT125" s="1761"/>
      <c r="AU125" s="1761"/>
      <c r="AV125" s="1761"/>
      <c r="AW125" s="1761"/>
      <c r="AX125" s="1761"/>
      <c r="AY125" s="1761"/>
      <c r="AZ125" s="1761"/>
      <c r="BA125" s="1761"/>
      <c r="BB125" s="1761"/>
      <c r="BC125" s="1761"/>
      <c r="BD125" s="1761"/>
      <c r="BE125" s="1767"/>
    </row>
    <row r="126" spans="1:57" ht="15.75" customHeight="1">
      <c r="A126" s="1761"/>
      <c r="B126" s="2817"/>
      <c r="C126" s="2818"/>
      <c r="D126" s="2818"/>
      <c r="E126" s="2818"/>
      <c r="F126" s="2818"/>
      <c r="G126" s="2818"/>
      <c r="H126" s="2819"/>
      <c r="I126" s="2821" t="s">
        <v>2040</v>
      </c>
      <c r="J126" s="2822"/>
      <c r="K126" s="2822"/>
      <c r="L126" s="2822"/>
      <c r="M126" s="2822"/>
      <c r="N126" s="2822"/>
      <c r="O126" s="2823"/>
      <c r="P126" s="2827" t="s">
        <v>2465</v>
      </c>
      <c r="Q126" s="2828"/>
      <c r="R126" s="2828"/>
      <c r="S126" s="2828"/>
      <c r="T126" s="2828"/>
      <c r="U126" s="2829"/>
      <c r="V126" s="1761"/>
      <c r="W126" s="1761"/>
      <c r="X126" s="2817"/>
      <c r="Y126" s="2818"/>
      <c r="Z126" s="2818"/>
      <c r="AA126" s="2818"/>
      <c r="AB126" s="2818"/>
      <c r="AC126" s="2818"/>
      <c r="AD126" s="2819"/>
      <c r="AE126" s="2821" t="s">
        <v>2040</v>
      </c>
      <c r="AF126" s="2822"/>
      <c r="AG126" s="2822"/>
      <c r="AH126" s="2822"/>
      <c r="AI126" s="2822"/>
      <c r="AJ126" s="2822"/>
      <c r="AK126" s="2823"/>
      <c r="AL126" s="2827" t="s">
        <v>2458</v>
      </c>
      <c r="AM126" s="2828"/>
      <c r="AN126" s="2828"/>
      <c r="AO126" s="2828"/>
      <c r="AP126" s="2828"/>
      <c r="AQ126" s="2829"/>
      <c r="AR126" s="1761"/>
      <c r="AS126" s="1761"/>
      <c r="AT126" s="1761"/>
      <c r="AU126" s="1761"/>
      <c r="AV126" s="1761"/>
      <c r="AW126" s="1761"/>
      <c r="AX126" s="1761"/>
      <c r="AY126" s="1761"/>
      <c r="AZ126" s="1761"/>
      <c r="BA126" s="1761"/>
      <c r="BB126" s="1761"/>
      <c r="BC126" s="1761"/>
      <c r="BD126" s="1761"/>
      <c r="BE126" s="1767"/>
    </row>
    <row r="127" spans="1:57" ht="15.75" customHeight="1" thickBot="1">
      <c r="A127" s="1761"/>
      <c r="B127" s="2786"/>
      <c r="C127" s="2787"/>
      <c r="D127" s="2787"/>
      <c r="E127" s="2787"/>
      <c r="F127" s="2787"/>
      <c r="G127" s="2787"/>
      <c r="H127" s="2820"/>
      <c r="I127" s="2824"/>
      <c r="J127" s="2825"/>
      <c r="K127" s="2825"/>
      <c r="L127" s="2825"/>
      <c r="M127" s="2825"/>
      <c r="N127" s="2825"/>
      <c r="O127" s="2826"/>
      <c r="P127" s="2830"/>
      <c r="Q127" s="2831"/>
      <c r="R127" s="2831"/>
      <c r="S127" s="2831"/>
      <c r="T127" s="2831"/>
      <c r="U127" s="2832"/>
      <c r="V127" s="1761"/>
      <c r="W127" s="1761"/>
      <c r="X127" s="2786"/>
      <c r="Y127" s="2787"/>
      <c r="Z127" s="2787"/>
      <c r="AA127" s="2787"/>
      <c r="AB127" s="2787"/>
      <c r="AC127" s="2787"/>
      <c r="AD127" s="2820"/>
      <c r="AE127" s="2824"/>
      <c r="AF127" s="2825"/>
      <c r="AG127" s="2825"/>
      <c r="AH127" s="2825"/>
      <c r="AI127" s="2825"/>
      <c r="AJ127" s="2825"/>
      <c r="AK127" s="2826"/>
      <c r="AL127" s="2830"/>
      <c r="AM127" s="2831"/>
      <c r="AN127" s="2831"/>
      <c r="AO127" s="2831"/>
      <c r="AP127" s="2831"/>
      <c r="AQ127" s="2832"/>
      <c r="AR127" s="1761"/>
      <c r="AS127" s="1761"/>
      <c r="AT127" s="1761"/>
      <c r="AU127" s="1761"/>
      <c r="AV127" s="1761"/>
      <c r="AW127" s="1761"/>
      <c r="AX127" s="1761"/>
      <c r="AY127" s="1761"/>
      <c r="AZ127" s="1761"/>
      <c r="BA127" s="1761"/>
      <c r="BB127" s="1761"/>
      <c r="BC127" s="1761"/>
      <c r="BD127" s="1761"/>
      <c r="BE127" s="1767"/>
    </row>
    <row r="128" spans="1:57" ht="15.75" customHeight="1" thickBot="1">
      <c r="A128" s="1761"/>
      <c r="B128" s="2842" t="s">
        <v>2439</v>
      </c>
      <c r="C128" s="2843"/>
      <c r="D128" s="2843"/>
      <c r="E128" s="2843"/>
      <c r="F128" s="2843"/>
      <c r="G128" s="2843"/>
      <c r="H128" s="2844"/>
      <c r="I128" s="2863"/>
      <c r="J128" s="2864"/>
      <c r="K128" s="2864"/>
      <c r="L128" s="2864"/>
      <c r="M128" s="2864"/>
      <c r="N128" s="2864"/>
      <c r="O128" s="2865"/>
      <c r="P128" s="2863"/>
      <c r="Q128" s="2864"/>
      <c r="R128" s="2864"/>
      <c r="S128" s="2864"/>
      <c r="T128" s="2864"/>
      <c r="U128" s="2865"/>
      <c r="V128" s="1761"/>
      <c r="W128" s="1761"/>
      <c r="X128" s="2842" t="s">
        <v>2439</v>
      </c>
      <c r="Y128" s="2843"/>
      <c r="Z128" s="2843"/>
      <c r="AA128" s="2843"/>
      <c r="AB128" s="2843"/>
      <c r="AC128" s="2843"/>
      <c r="AD128" s="2844"/>
      <c r="AE128" s="2863"/>
      <c r="AF128" s="2864"/>
      <c r="AG128" s="2864"/>
      <c r="AH128" s="2864"/>
      <c r="AI128" s="2864"/>
      <c r="AJ128" s="2864"/>
      <c r="AK128" s="2865"/>
      <c r="AL128" s="2863"/>
      <c r="AM128" s="2864"/>
      <c r="AN128" s="2864"/>
      <c r="AO128" s="2864"/>
      <c r="AP128" s="2864"/>
      <c r="AQ128" s="2865"/>
      <c r="AR128" s="1761"/>
      <c r="AS128" s="1761"/>
      <c r="AT128" s="1761"/>
      <c r="AU128" s="1761"/>
      <c r="AV128" s="1761"/>
      <c r="AW128" s="1761"/>
      <c r="AX128" s="1761"/>
      <c r="AY128" s="1761"/>
      <c r="AZ128" s="1761"/>
      <c r="BA128" s="1761"/>
      <c r="BB128" s="1761"/>
      <c r="BC128" s="1761"/>
      <c r="BD128" s="1761"/>
      <c r="BE128" s="1767"/>
    </row>
    <row r="129" spans="1:57" ht="15.75" customHeight="1" thickBot="1">
      <c r="A129" s="1761"/>
      <c r="B129" s="2842" t="s">
        <v>2440</v>
      </c>
      <c r="C129" s="2843"/>
      <c r="D129" s="2843"/>
      <c r="E129" s="2843"/>
      <c r="F129" s="2843"/>
      <c r="G129" s="2843"/>
      <c r="H129" s="2844"/>
      <c r="I129" s="2863"/>
      <c r="J129" s="2864"/>
      <c r="K129" s="2864"/>
      <c r="L129" s="2864"/>
      <c r="M129" s="2864"/>
      <c r="N129" s="2864"/>
      <c r="O129" s="2865"/>
      <c r="P129" s="2863"/>
      <c r="Q129" s="2864"/>
      <c r="R129" s="2864"/>
      <c r="S129" s="2864"/>
      <c r="T129" s="2864"/>
      <c r="U129" s="2865"/>
      <c r="V129" s="1761"/>
      <c r="W129" s="1761"/>
      <c r="X129" s="1761"/>
      <c r="Y129" s="1761"/>
      <c r="Z129" s="1761"/>
      <c r="AA129" s="1761"/>
      <c r="AB129" s="1761"/>
      <c r="AC129" s="1761"/>
      <c r="AD129" s="1761"/>
      <c r="AE129" s="1761"/>
      <c r="AF129" s="1761"/>
      <c r="AG129" s="1761"/>
      <c r="AH129" s="1761"/>
      <c r="AI129" s="1761"/>
      <c r="AJ129" s="1761"/>
      <c r="AK129" s="1761"/>
      <c r="AL129" s="1761"/>
      <c r="AM129" s="1761"/>
      <c r="AN129" s="1761"/>
      <c r="AO129" s="1761"/>
      <c r="AP129" s="1761"/>
      <c r="AQ129" s="1761"/>
      <c r="AR129" s="1761"/>
      <c r="AS129" s="1761"/>
      <c r="AT129" s="1761"/>
      <c r="AU129" s="1761"/>
      <c r="AV129" s="1761"/>
      <c r="AW129" s="1761"/>
      <c r="AX129" s="1761"/>
      <c r="AY129" s="1761"/>
      <c r="AZ129" s="1761"/>
      <c r="BA129" s="1761"/>
      <c r="BB129" s="1761"/>
      <c r="BC129" s="1761"/>
      <c r="BD129" s="1761"/>
      <c r="BE129" s="1767"/>
    </row>
    <row r="130" spans="1:57" ht="15.75" customHeight="1" thickBot="1">
      <c r="A130" s="1761"/>
      <c r="B130" s="1761"/>
      <c r="C130" s="1761"/>
      <c r="D130" s="1761"/>
      <c r="E130" s="1761"/>
      <c r="F130" s="1761"/>
      <c r="G130" s="1761"/>
      <c r="H130" s="1761"/>
      <c r="I130" s="1761"/>
      <c r="J130" s="1761"/>
      <c r="K130" s="1761"/>
      <c r="L130" s="1761"/>
      <c r="M130" s="1761"/>
      <c r="N130" s="1761"/>
      <c r="O130" s="1761"/>
      <c r="P130" s="1761"/>
      <c r="Q130" s="1761"/>
      <c r="R130" s="1761"/>
      <c r="S130" s="1761"/>
      <c r="T130" s="1761"/>
      <c r="U130" s="1761"/>
      <c r="V130" s="1761"/>
      <c r="W130" s="1761"/>
      <c r="X130" s="1761"/>
      <c r="Y130" s="1761"/>
      <c r="Z130" s="1761"/>
      <c r="AA130" s="1761"/>
      <c r="AB130" s="1761"/>
      <c r="AC130" s="1761"/>
      <c r="AD130" s="1761"/>
      <c r="AE130" s="1761"/>
      <c r="AF130" s="1761"/>
      <c r="AG130" s="1761"/>
      <c r="AH130" s="1761"/>
      <c r="AI130" s="1761"/>
      <c r="AJ130" s="1761"/>
      <c r="AK130" s="1761"/>
      <c r="AL130" s="1761"/>
      <c r="AM130" s="1761"/>
      <c r="AN130" s="1761"/>
      <c r="AO130" s="1761"/>
      <c r="AP130" s="1761"/>
      <c r="AQ130" s="1761"/>
      <c r="AR130" s="1761"/>
      <c r="AS130" s="1761"/>
      <c r="AT130" s="1761"/>
      <c r="AU130" s="1761"/>
      <c r="AV130" s="1761"/>
      <c r="AW130" s="1761"/>
      <c r="AX130" s="1761"/>
      <c r="AY130" s="1761"/>
      <c r="AZ130" s="1761"/>
      <c r="BA130" s="1761"/>
      <c r="BB130" s="1761"/>
      <c r="BC130" s="1761"/>
      <c r="BD130" s="1761"/>
      <c r="BE130" s="1767"/>
    </row>
    <row r="131" spans="1:57" ht="15.75" customHeight="1">
      <c r="A131" s="1761"/>
      <c r="B131" s="1761"/>
      <c r="C131" s="2596" t="s">
        <v>2441</v>
      </c>
      <c r="D131" s="2597"/>
      <c r="E131" s="2597"/>
      <c r="F131" s="2597"/>
      <c r="G131" s="2597"/>
      <c r="H131" s="2597"/>
      <c r="I131" s="2597"/>
      <c r="J131" s="2597"/>
      <c r="K131" s="2597"/>
      <c r="L131" s="2597"/>
      <c r="M131" s="2597"/>
      <c r="N131" s="2597"/>
      <c r="O131" s="2597"/>
      <c r="P131" s="2597"/>
      <c r="Q131" s="2597"/>
      <c r="R131" s="2597"/>
      <c r="S131" s="2597"/>
      <c r="T131" s="2597"/>
      <c r="U131" s="2597"/>
      <c r="V131" s="2597"/>
      <c r="W131" s="2597"/>
      <c r="X131" s="2597"/>
      <c r="Y131" s="2597"/>
      <c r="Z131" s="2597"/>
      <c r="AA131" s="2597"/>
      <c r="AB131" s="2597"/>
      <c r="AC131" s="2597"/>
      <c r="AD131" s="2597"/>
      <c r="AE131" s="2597"/>
      <c r="AF131" s="2597"/>
      <c r="AG131" s="2598"/>
      <c r="AH131" s="1761"/>
      <c r="AI131" s="1761"/>
      <c r="AJ131" s="1761"/>
      <c r="AK131" s="1761"/>
      <c r="AL131" s="1761"/>
      <c r="AM131" s="1761"/>
      <c r="AN131" s="1761"/>
      <c r="AO131" s="1761"/>
      <c r="AP131" s="1761"/>
      <c r="AQ131" s="1761"/>
      <c r="AR131" s="1761"/>
      <c r="AS131" s="1761"/>
      <c r="AT131" s="1761"/>
      <c r="AU131" s="1761"/>
      <c r="AV131" s="1761"/>
      <c r="AW131" s="1761"/>
      <c r="AX131" s="1761"/>
      <c r="AY131" s="1761"/>
      <c r="AZ131" s="1761"/>
      <c r="BA131" s="1761"/>
      <c r="BB131" s="1761"/>
      <c r="BC131" s="1761"/>
      <c r="BD131" s="1761"/>
      <c r="BE131" s="1767"/>
    </row>
    <row r="132" spans="1:57" ht="15.75" customHeight="1" thickBot="1">
      <c r="A132" s="1761"/>
      <c r="B132" s="1761"/>
      <c r="C132" s="2876" t="s">
        <v>2052</v>
      </c>
      <c r="D132" s="2877"/>
      <c r="E132" s="2877"/>
      <c r="F132" s="2877"/>
      <c r="G132" s="2877"/>
      <c r="H132" s="2877"/>
      <c r="I132" s="2877"/>
      <c r="J132" s="2877"/>
      <c r="K132" s="2877"/>
      <c r="L132" s="2877"/>
      <c r="M132" s="2877"/>
      <c r="N132" s="2877"/>
      <c r="O132" s="2877"/>
      <c r="P132" s="2878"/>
      <c r="Q132" s="2879" t="s">
        <v>2053</v>
      </c>
      <c r="R132" s="2877"/>
      <c r="S132" s="2878"/>
      <c r="T132" s="2880" t="s">
        <v>2442</v>
      </c>
      <c r="U132" s="2881"/>
      <c r="V132" s="2881"/>
      <c r="W132" s="2881"/>
      <c r="X132" s="2881"/>
      <c r="Y132" s="2881"/>
      <c r="Z132" s="2881"/>
      <c r="AA132" s="2882"/>
      <c r="AB132" s="2883" t="s">
        <v>2054</v>
      </c>
      <c r="AC132" s="2884"/>
      <c r="AD132" s="2884"/>
      <c r="AE132" s="2884"/>
      <c r="AF132" s="2884"/>
      <c r="AG132" s="2885"/>
      <c r="AH132" s="1761"/>
      <c r="AI132" s="1761"/>
      <c r="AJ132" s="1761"/>
      <c r="AK132" s="1761"/>
      <c r="AL132" s="1761"/>
      <c r="AM132" s="1761"/>
      <c r="AN132" s="1761"/>
      <c r="AO132" s="1761"/>
      <c r="AP132" s="1761"/>
      <c r="AQ132" s="1761"/>
      <c r="AR132" s="1761"/>
      <c r="AS132" s="1761"/>
      <c r="AT132" s="1761"/>
      <c r="AU132" s="1761"/>
      <c r="AV132" s="1761"/>
      <c r="AW132" s="1761"/>
      <c r="AX132" s="1761"/>
      <c r="AY132" s="1761"/>
      <c r="AZ132" s="1761"/>
      <c r="BA132" s="1761"/>
      <c r="BB132" s="1761"/>
      <c r="BC132" s="1761"/>
      <c r="BD132" s="1761"/>
      <c r="BE132" s="1767"/>
    </row>
    <row r="133" spans="1:57" ht="15.75" customHeight="1">
      <c r="A133" s="1761"/>
      <c r="B133" s="1761"/>
      <c r="C133" s="2866" t="s">
        <v>2055</v>
      </c>
      <c r="D133" s="2867"/>
      <c r="E133" s="2867"/>
      <c r="F133" s="2867"/>
      <c r="G133" s="2867"/>
      <c r="H133" s="2867"/>
      <c r="I133" s="2867"/>
      <c r="J133" s="2867"/>
      <c r="K133" s="2867"/>
      <c r="L133" s="2867"/>
      <c r="M133" s="2867"/>
      <c r="N133" s="2867"/>
      <c r="O133" s="2867"/>
      <c r="P133" s="2868"/>
      <c r="Q133" s="2869">
        <v>55</v>
      </c>
      <c r="R133" s="2870"/>
      <c r="S133" s="2871"/>
      <c r="T133" s="2872"/>
      <c r="U133" s="2873"/>
      <c r="V133" s="2873"/>
      <c r="W133" s="2873"/>
      <c r="X133" s="2873"/>
      <c r="Y133" s="2873"/>
      <c r="Z133" s="2873"/>
      <c r="AA133" s="2873"/>
      <c r="AB133" s="1775"/>
      <c r="AC133" s="1776"/>
      <c r="AD133" s="1776"/>
      <c r="AE133" s="1776"/>
      <c r="AF133" s="1776"/>
      <c r="AG133" s="1777"/>
      <c r="AH133" s="1761"/>
      <c r="AI133" s="1761"/>
      <c r="AJ133" s="1761"/>
      <c r="AK133" s="1761"/>
      <c r="AL133" s="1761"/>
      <c r="AM133" s="1761"/>
      <c r="AN133" s="1761"/>
      <c r="AO133" s="1761"/>
      <c r="AP133" s="1761"/>
      <c r="AQ133" s="1761"/>
      <c r="AR133" s="1761"/>
      <c r="AS133" s="1761"/>
      <c r="AT133" s="1761"/>
      <c r="AU133" s="1761"/>
      <c r="AV133" s="1761"/>
      <c r="AW133" s="1761"/>
      <c r="AX133" s="1761"/>
      <c r="AY133" s="1761"/>
      <c r="AZ133" s="1761"/>
      <c r="BA133" s="1761"/>
      <c r="BB133" s="1761"/>
      <c r="BC133" s="1761"/>
      <c r="BD133" s="1761"/>
      <c r="BE133" s="1767"/>
    </row>
    <row r="134" spans="1:57" ht="15.75" customHeight="1">
      <c r="A134" s="1761"/>
      <c r="B134" s="1761"/>
      <c r="C134" s="2866" t="s">
        <v>2056</v>
      </c>
      <c r="D134" s="2867"/>
      <c r="E134" s="2867"/>
      <c r="F134" s="2867"/>
      <c r="G134" s="2867"/>
      <c r="H134" s="2867"/>
      <c r="I134" s="2867"/>
      <c r="J134" s="2867"/>
      <c r="K134" s="2867"/>
      <c r="L134" s="2867"/>
      <c r="M134" s="2867"/>
      <c r="N134" s="2867"/>
      <c r="O134" s="2867"/>
      <c r="P134" s="2868"/>
      <c r="Q134" s="2869">
        <v>55</v>
      </c>
      <c r="R134" s="2870"/>
      <c r="S134" s="2871"/>
      <c r="T134" s="2874"/>
      <c r="U134" s="2875"/>
      <c r="V134" s="2875"/>
      <c r="W134" s="2875"/>
      <c r="X134" s="2875"/>
      <c r="Y134" s="2875"/>
      <c r="Z134" s="2875"/>
      <c r="AA134" s="2875"/>
      <c r="AB134" s="1778"/>
      <c r="AC134" s="1779"/>
      <c r="AD134" s="1779"/>
      <c r="AE134" s="1779"/>
      <c r="AF134" s="1779"/>
      <c r="AG134" s="1780"/>
      <c r="AH134" s="1761"/>
      <c r="AI134" s="1761"/>
      <c r="AJ134" s="1761"/>
      <c r="AK134" s="1761"/>
      <c r="AL134" s="1761"/>
      <c r="AM134" s="1761"/>
      <c r="AN134" s="1761"/>
      <c r="AO134" s="1761"/>
      <c r="AP134" s="1761"/>
      <c r="AQ134" s="1761"/>
      <c r="AR134" s="1761"/>
      <c r="AS134" s="1761"/>
      <c r="AT134" s="1761"/>
      <c r="AU134" s="1761"/>
      <c r="AV134" s="1761"/>
      <c r="AW134" s="1761"/>
      <c r="AX134" s="1761"/>
      <c r="AY134" s="1761"/>
      <c r="AZ134" s="1761"/>
      <c r="BA134" s="1761"/>
      <c r="BB134" s="1761"/>
      <c r="BC134" s="1761"/>
      <c r="BD134" s="1761"/>
      <c r="BE134" s="1767"/>
    </row>
    <row r="135" spans="1:57" ht="15.75" customHeight="1" thickBot="1">
      <c r="A135" s="1761"/>
      <c r="B135" s="1761"/>
      <c r="C135" s="2866" t="s">
        <v>2057</v>
      </c>
      <c r="D135" s="2867"/>
      <c r="E135" s="2867"/>
      <c r="F135" s="2867"/>
      <c r="G135" s="2867"/>
      <c r="H135" s="2867"/>
      <c r="I135" s="2867"/>
      <c r="J135" s="2867"/>
      <c r="K135" s="2867"/>
      <c r="L135" s="2867"/>
      <c r="M135" s="2867"/>
      <c r="N135" s="2867"/>
      <c r="O135" s="2867"/>
      <c r="P135" s="2868"/>
      <c r="Q135" s="2869">
        <v>55</v>
      </c>
      <c r="R135" s="2870"/>
      <c r="S135" s="2871"/>
      <c r="T135" s="2872"/>
      <c r="U135" s="2873"/>
      <c r="V135" s="2873"/>
      <c r="W135" s="2873"/>
      <c r="X135" s="2873"/>
      <c r="Y135" s="2873"/>
      <c r="Z135" s="2873"/>
      <c r="AA135" s="2873"/>
      <c r="AB135" s="1781"/>
      <c r="AC135" s="1782"/>
      <c r="AD135" s="1782"/>
      <c r="AE135" s="1782"/>
      <c r="AF135" s="1782"/>
      <c r="AG135" s="1783"/>
      <c r="AH135" s="1761"/>
      <c r="AI135" s="1761"/>
      <c r="AJ135" s="1761"/>
      <c r="AK135" s="1761"/>
      <c r="AL135" s="1761"/>
      <c r="AM135" s="1761"/>
      <c r="AN135" s="1761"/>
      <c r="AO135" s="1761"/>
      <c r="AP135" s="1761"/>
      <c r="AQ135" s="1761"/>
      <c r="AR135" s="1761"/>
      <c r="AS135" s="1761"/>
      <c r="AT135" s="1761"/>
      <c r="AU135" s="1761"/>
      <c r="AV135" s="1761"/>
      <c r="AW135" s="1761"/>
      <c r="AX135" s="1761"/>
      <c r="AY135" s="1761"/>
      <c r="AZ135" s="1761"/>
      <c r="BA135" s="1761"/>
      <c r="BB135" s="1761"/>
      <c r="BC135" s="1761"/>
      <c r="BD135" s="1761"/>
      <c r="BE135" s="1767"/>
    </row>
    <row r="136" spans="1:57" ht="15.75" customHeight="1">
      <c r="A136" s="1761"/>
      <c r="B136" s="1761"/>
      <c r="C136" s="2866" t="s">
        <v>2020</v>
      </c>
      <c r="D136" s="2867"/>
      <c r="E136" s="2867"/>
      <c r="F136" s="2867"/>
      <c r="G136" s="2867"/>
      <c r="H136" s="2867"/>
      <c r="I136" s="2867"/>
      <c r="J136" s="2867"/>
      <c r="K136" s="2867"/>
      <c r="L136" s="2867"/>
      <c r="M136" s="2867"/>
      <c r="N136" s="2867"/>
      <c r="O136" s="2867"/>
      <c r="P136" s="2868"/>
      <c r="Q136" s="2869">
        <v>55</v>
      </c>
      <c r="R136" s="2870"/>
      <c r="S136" s="2871"/>
      <c r="T136" s="2872"/>
      <c r="U136" s="2873"/>
      <c r="V136" s="2873"/>
      <c r="W136" s="2873"/>
      <c r="X136" s="2873"/>
      <c r="Y136" s="2873"/>
      <c r="Z136" s="2873"/>
      <c r="AA136" s="2895"/>
      <c r="AB136" s="2886">
        <v>0</v>
      </c>
      <c r="AC136" s="2887"/>
      <c r="AD136" s="2887"/>
      <c r="AE136" s="2887"/>
      <c r="AF136" s="2887"/>
      <c r="AG136" s="2888"/>
      <c r="AH136" s="1761"/>
      <c r="AI136" s="1761"/>
      <c r="AJ136" s="1761"/>
      <c r="AK136" s="1761"/>
      <c r="AL136" s="1761"/>
      <c r="AM136" s="1761"/>
      <c r="AN136" s="1761"/>
      <c r="AO136" s="1761"/>
      <c r="AP136" s="1761"/>
      <c r="AQ136" s="1761"/>
      <c r="AR136" s="1761"/>
      <c r="AS136" s="1761"/>
      <c r="AT136" s="1761"/>
      <c r="AU136" s="1761"/>
      <c r="AV136" s="1761"/>
      <c r="AW136" s="1761"/>
      <c r="AX136" s="1761"/>
      <c r="AY136" s="1761"/>
      <c r="AZ136" s="1761"/>
      <c r="BA136" s="1761"/>
      <c r="BB136" s="1761"/>
      <c r="BC136" s="1761"/>
      <c r="BD136" s="1761"/>
      <c r="BE136" s="1767"/>
    </row>
    <row r="137" spans="1:57" ht="15.75" customHeight="1" thickBot="1">
      <c r="A137" s="1761"/>
      <c r="B137" s="1761"/>
      <c r="C137" s="2567" t="s">
        <v>175</v>
      </c>
      <c r="D137" s="2568"/>
      <c r="E137" s="2568"/>
      <c r="F137" s="2889" t="s">
        <v>2058</v>
      </c>
      <c r="G137" s="2889"/>
      <c r="H137" s="2889"/>
      <c r="I137" s="2889"/>
      <c r="J137" s="2889"/>
      <c r="K137" s="2889"/>
      <c r="L137" s="2889"/>
      <c r="M137" s="2889"/>
      <c r="N137" s="2889"/>
      <c r="O137" s="2889"/>
      <c r="P137" s="2889"/>
      <c r="Q137" s="2890">
        <v>55</v>
      </c>
      <c r="R137" s="2890"/>
      <c r="S137" s="2890"/>
      <c r="T137" s="2891"/>
      <c r="U137" s="2891"/>
      <c r="V137" s="2891"/>
      <c r="W137" s="2891"/>
      <c r="X137" s="2891"/>
      <c r="Y137" s="2891"/>
      <c r="Z137" s="2891"/>
      <c r="AA137" s="2891"/>
      <c r="AB137" s="2892">
        <v>0</v>
      </c>
      <c r="AC137" s="2893"/>
      <c r="AD137" s="2893"/>
      <c r="AE137" s="2893"/>
      <c r="AF137" s="2893"/>
      <c r="AG137" s="2894"/>
      <c r="AH137" s="1761"/>
      <c r="AI137" s="1761"/>
      <c r="AJ137" s="1761"/>
      <c r="AK137" s="1761"/>
      <c r="AL137" s="1761"/>
      <c r="AM137" s="1761"/>
      <c r="AN137" s="1761"/>
      <c r="AO137" s="1761"/>
      <c r="AP137" s="1761"/>
      <c r="AQ137" s="1761"/>
      <c r="AR137" s="1761"/>
      <c r="AS137" s="1761"/>
      <c r="AT137" s="1761"/>
      <c r="AU137" s="1761"/>
      <c r="AV137" s="1761"/>
      <c r="AW137" s="1761"/>
      <c r="AX137" s="1761"/>
      <c r="AY137" s="1761"/>
      <c r="AZ137" s="1761"/>
      <c r="BA137" s="1761"/>
      <c r="BB137" s="1761"/>
      <c r="BC137" s="1761"/>
      <c r="BD137" s="1761"/>
      <c r="BE137" s="1767"/>
    </row>
    <row r="138" spans="1:57" ht="15.75" customHeight="1" thickBot="1">
      <c r="A138" s="1761"/>
      <c r="B138" s="1761"/>
      <c r="C138" s="2567" t="s">
        <v>175</v>
      </c>
      <c r="D138" s="2568"/>
      <c r="E138" s="2568"/>
      <c r="F138" s="2889" t="s">
        <v>2058</v>
      </c>
      <c r="G138" s="2889"/>
      <c r="H138" s="2889"/>
      <c r="I138" s="2889"/>
      <c r="J138" s="2889"/>
      <c r="K138" s="2889"/>
      <c r="L138" s="2889"/>
      <c r="M138" s="2889"/>
      <c r="N138" s="2889"/>
      <c r="O138" s="2889"/>
      <c r="P138" s="2889"/>
      <c r="Q138" s="2890">
        <v>55</v>
      </c>
      <c r="R138" s="2890"/>
      <c r="S138" s="2890"/>
      <c r="T138" s="2891"/>
      <c r="U138" s="2891"/>
      <c r="V138" s="2891"/>
      <c r="W138" s="2891"/>
      <c r="X138" s="2891"/>
      <c r="Y138" s="2891"/>
      <c r="Z138" s="2891"/>
      <c r="AA138" s="2891"/>
      <c r="AB138" s="2892">
        <v>0</v>
      </c>
      <c r="AC138" s="2893"/>
      <c r="AD138" s="2893"/>
      <c r="AE138" s="2893"/>
      <c r="AF138" s="2893"/>
      <c r="AG138" s="2894"/>
      <c r="AH138" s="1761"/>
      <c r="AI138" s="1761"/>
      <c r="AJ138" s="1761"/>
      <c r="AK138" s="1761" t="s">
        <v>256</v>
      </c>
      <c r="AL138" s="1761"/>
      <c r="AM138" s="1761"/>
      <c r="AN138" s="1761"/>
      <c r="AO138" s="1761"/>
      <c r="AP138" s="1761"/>
      <c r="AQ138" s="1761"/>
      <c r="AR138" s="1761"/>
      <c r="AS138" s="1761"/>
      <c r="AT138" s="1761"/>
      <c r="AU138" s="1761"/>
      <c r="AV138" s="1761"/>
      <c r="AW138" s="1761"/>
      <c r="AX138" s="1761"/>
      <c r="AY138" s="1761"/>
      <c r="AZ138" s="1761"/>
      <c r="BA138" s="1761"/>
      <c r="BB138" s="1761"/>
      <c r="BC138" s="1761"/>
      <c r="BD138" s="1761"/>
      <c r="BE138" s="1767"/>
    </row>
    <row r="139" spans="1:57" ht="15.75" customHeight="1" thickBot="1">
      <c r="A139" s="1761"/>
      <c r="B139" s="1761"/>
      <c r="C139" s="2567" t="s">
        <v>175</v>
      </c>
      <c r="D139" s="2568"/>
      <c r="E139" s="2568"/>
      <c r="F139" s="2896" t="s">
        <v>2058</v>
      </c>
      <c r="G139" s="2896"/>
      <c r="H139" s="2896"/>
      <c r="I139" s="2896"/>
      <c r="J139" s="2896"/>
      <c r="K139" s="2896"/>
      <c r="L139" s="2896"/>
      <c r="M139" s="2896"/>
      <c r="N139" s="2896"/>
      <c r="O139" s="2896"/>
      <c r="P139" s="2896"/>
      <c r="Q139" s="2736">
        <v>55</v>
      </c>
      <c r="R139" s="2736"/>
      <c r="S139" s="2736"/>
      <c r="T139" s="2735"/>
      <c r="U139" s="2735"/>
      <c r="V139" s="2735"/>
      <c r="W139" s="2735"/>
      <c r="X139" s="2735"/>
      <c r="Y139" s="2735"/>
      <c r="Z139" s="2735"/>
      <c r="AA139" s="2735"/>
      <c r="AB139" s="2897">
        <v>0</v>
      </c>
      <c r="AC139" s="2898"/>
      <c r="AD139" s="2898"/>
      <c r="AE139" s="2898"/>
      <c r="AF139" s="2898"/>
      <c r="AG139" s="2899"/>
      <c r="AH139" s="1761"/>
      <c r="AI139" s="1761"/>
      <c r="AJ139" s="1761"/>
      <c r="AK139" s="1761"/>
      <c r="AL139" s="1761"/>
      <c r="AM139" s="1761"/>
      <c r="AN139" s="1761"/>
      <c r="AO139" s="1761"/>
      <c r="AP139" s="1761"/>
      <c r="AQ139" s="1761"/>
      <c r="AR139" s="1761"/>
      <c r="AS139" s="1761"/>
      <c r="AT139" s="1761"/>
      <c r="AU139" s="1761"/>
      <c r="AV139" s="1761"/>
      <c r="AW139" s="1761"/>
      <c r="AX139" s="1761"/>
      <c r="AY139" s="1761"/>
      <c r="AZ139" s="1761"/>
      <c r="BA139" s="1761"/>
      <c r="BB139" s="1761"/>
      <c r="BC139" s="1761"/>
      <c r="BD139" s="1761"/>
      <c r="BE139" s="1767"/>
    </row>
    <row r="140" spans="1:57" ht="15.75" customHeight="1" thickBot="1">
      <c r="A140" s="1761"/>
      <c r="B140" s="1761"/>
      <c r="C140" s="1761"/>
      <c r="D140" s="1761"/>
      <c r="E140" s="1761"/>
      <c r="F140" s="1761"/>
      <c r="G140" s="1761"/>
      <c r="H140" s="1761"/>
      <c r="I140" s="1761"/>
      <c r="J140" s="1761"/>
      <c r="K140" s="1761"/>
      <c r="L140" s="1761"/>
      <c r="M140" s="1761"/>
      <c r="N140" s="1761"/>
      <c r="O140" s="1761"/>
      <c r="P140" s="1761"/>
      <c r="Q140" s="1761"/>
      <c r="R140" s="1761"/>
      <c r="S140" s="1761"/>
      <c r="T140" s="1761"/>
      <c r="U140" s="1761"/>
      <c r="V140" s="1761"/>
      <c r="W140" s="1761"/>
      <c r="X140" s="1761"/>
      <c r="Y140" s="1761"/>
      <c r="Z140" s="1761"/>
      <c r="AA140" s="1761"/>
      <c r="AB140" s="1761"/>
      <c r="AC140" s="1761"/>
      <c r="AD140" s="1761"/>
      <c r="AE140" s="1761"/>
      <c r="AF140" s="1761"/>
      <c r="AG140" s="1761"/>
      <c r="AH140" s="1761"/>
      <c r="AI140" s="1761"/>
      <c r="AJ140" s="1761"/>
      <c r="AK140" s="1761"/>
      <c r="AL140" s="1761"/>
      <c r="AM140" s="1761"/>
      <c r="AN140" s="1761"/>
      <c r="AO140" s="1761"/>
      <c r="AP140" s="1761"/>
      <c r="AQ140" s="1761"/>
      <c r="AR140" s="1761"/>
      <c r="AS140" s="1761"/>
      <c r="AT140" s="1761"/>
      <c r="AU140" s="1761"/>
      <c r="AV140" s="1761"/>
      <c r="AW140" s="1761"/>
      <c r="AX140" s="1761"/>
      <c r="AY140" s="1761"/>
      <c r="AZ140" s="1761"/>
      <c r="BA140" s="1761"/>
      <c r="BB140" s="1761"/>
      <c r="BC140" s="1761"/>
      <c r="BD140" s="1761"/>
      <c r="BE140" s="1767"/>
    </row>
    <row r="141" spans="1:57" ht="15.75" customHeight="1" thickBot="1">
      <c r="A141" s="1761"/>
      <c r="B141" s="1761"/>
      <c r="C141" s="2569" t="s">
        <v>2059</v>
      </c>
      <c r="D141" s="2570"/>
      <c r="E141" s="2570"/>
      <c r="F141" s="2570"/>
      <c r="G141" s="2570"/>
      <c r="H141" s="2570"/>
      <c r="I141" s="2570"/>
      <c r="J141" s="2570"/>
      <c r="K141" s="2570"/>
      <c r="L141" s="2570"/>
      <c r="M141" s="2570"/>
      <c r="N141" s="2571"/>
      <c r="O141" s="1761"/>
      <c r="P141" s="2901" t="s">
        <v>2060</v>
      </c>
      <c r="Q141" s="2902"/>
      <c r="R141" s="2902"/>
      <c r="S141" s="2902"/>
      <c r="T141" s="2902"/>
      <c r="U141" s="2902"/>
      <c r="V141" s="2902"/>
      <c r="W141" s="2902"/>
      <c r="X141" s="2902"/>
      <c r="Y141" s="2902"/>
      <c r="Z141" s="2902"/>
      <c r="AA141" s="2902"/>
      <c r="AB141" s="2902"/>
      <c r="AC141" s="2902"/>
      <c r="AD141" s="2902"/>
      <c r="AE141" s="2902"/>
      <c r="AF141" s="2902"/>
      <c r="AG141" s="2902"/>
      <c r="AH141" s="2902"/>
      <c r="AI141" s="2902"/>
      <c r="AJ141" s="2902"/>
      <c r="AK141" s="2902"/>
      <c r="AL141" s="2902"/>
      <c r="AM141" s="2902"/>
      <c r="AN141" s="2902"/>
      <c r="AO141" s="2903"/>
      <c r="AP141" s="1761"/>
      <c r="AQ141" s="1761"/>
      <c r="AR141" s="1761"/>
      <c r="AS141" s="1761"/>
      <c r="AT141" s="1761"/>
      <c r="AU141" s="1761"/>
      <c r="AV141" s="1761"/>
      <c r="AW141" s="1761"/>
      <c r="AX141" s="1761"/>
      <c r="AY141" s="1761"/>
      <c r="AZ141" s="1761"/>
      <c r="BA141" s="1761"/>
      <c r="BB141" s="1761"/>
      <c r="BC141" s="1761"/>
      <c r="BD141" s="1761"/>
      <c r="BE141" s="1767"/>
    </row>
    <row r="142" spans="1:57" ht="15.75" customHeight="1">
      <c r="A142" s="1761"/>
      <c r="B142" s="1761"/>
      <c r="C142" s="2783" t="s">
        <v>2061</v>
      </c>
      <c r="D142" s="2784"/>
      <c r="E142" s="2784"/>
      <c r="F142" s="2784"/>
      <c r="G142" s="2784"/>
      <c r="H142" s="2785"/>
      <c r="I142" s="2783" t="s">
        <v>2062</v>
      </c>
      <c r="J142" s="2784"/>
      <c r="K142" s="2784"/>
      <c r="L142" s="2784"/>
      <c r="M142" s="2784"/>
      <c r="N142" s="2785"/>
      <c r="O142" s="1761"/>
      <c r="P142" s="2904" t="s">
        <v>2456</v>
      </c>
      <c r="Q142" s="2905"/>
      <c r="R142" s="2905"/>
      <c r="S142" s="2905"/>
      <c r="T142" s="2905"/>
      <c r="U142" s="2905"/>
      <c r="V142" s="2905"/>
      <c r="W142" s="2905"/>
      <c r="X142" s="2905"/>
      <c r="Y142" s="2905"/>
      <c r="Z142" s="2905"/>
      <c r="AA142" s="2905"/>
      <c r="AB142" s="2905"/>
      <c r="AC142" s="2905"/>
      <c r="AD142" s="2905"/>
      <c r="AE142" s="2905"/>
      <c r="AF142" s="2905"/>
      <c r="AG142" s="2905"/>
      <c r="AH142" s="2905"/>
      <c r="AI142" s="2905"/>
      <c r="AJ142" s="2905"/>
      <c r="AK142" s="2905"/>
      <c r="AL142" s="2905"/>
      <c r="AM142" s="2905"/>
      <c r="AN142" s="2905"/>
      <c r="AO142" s="2906"/>
      <c r="AP142" s="1761"/>
      <c r="AQ142" s="1761"/>
      <c r="AR142" s="1761"/>
      <c r="AS142" s="1761"/>
      <c r="AT142" s="1761"/>
      <c r="AU142" s="1761"/>
      <c r="AV142" s="1761"/>
      <c r="AW142" s="1761"/>
      <c r="AX142" s="1761"/>
      <c r="AY142" s="1761"/>
      <c r="AZ142" s="1761"/>
      <c r="BA142" s="1761"/>
      <c r="BB142" s="1761"/>
      <c r="BC142" s="1761"/>
      <c r="BD142" s="1761"/>
      <c r="BE142" s="1767"/>
    </row>
    <row r="143" spans="1:57" ht="15.75" customHeight="1">
      <c r="A143" s="1761"/>
      <c r="B143" s="1761"/>
      <c r="C143" s="2670"/>
      <c r="D143" s="2670"/>
      <c r="E143" s="2670"/>
      <c r="F143" s="2670"/>
      <c r="G143" s="2670"/>
      <c r="H143" s="2670"/>
      <c r="I143" s="2900"/>
      <c r="J143" s="2900"/>
      <c r="K143" s="2900"/>
      <c r="L143" s="2900"/>
      <c r="M143" s="2900"/>
      <c r="N143" s="2900"/>
      <c r="O143" s="1761"/>
      <c r="P143" s="2904"/>
      <c r="Q143" s="2905"/>
      <c r="R143" s="2905"/>
      <c r="S143" s="2905"/>
      <c r="T143" s="2905"/>
      <c r="U143" s="2905"/>
      <c r="V143" s="2905"/>
      <c r="W143" s="2905"/>
      <c r="X143" s="2905"/>
      <c r="Y143" s="2905"/>
      <c r="Z143" s="2905"/>
      <c r="AA143" s="2905"/>
      <c r="AB143" s="2905"/>
      <c r="AC143" s="2905"/>
      <c r="AD143" s="2905"/>
      <c r="AE143" s="2905"/>
      <c r="AF143" s="2905"/>
      <c r="AG143" s="2905"/>
      <c r="AH143" s="2905"/>
      <c r="AI143" s="2905"/>
      <c r="AJ143" s="2905"/>
      <c r="AK143" s="2905"/>
      <c r="AL143" s="2905"/>
      <c r="AM143" s="2905"/>
      <c r="AN143" s="2905"/>
      <c r="AO143" s="2906"/>
      <c r="AP143" s="1761"/>
      <c r="AQ143" s="1761"/>
      <c r="AR143" s="1761"/>
      <c r="AS143" s="1761"/>
      <c r="AT143" s="1761"/>
      <c r="AU143" s="1761"/>
      <c r="AV143" s="1761"/>
      <c r="AW143" s="1761"/>
      <c r="AX143" s="1761"/>
      <c r="AY143" s="1761"/>
      <c r="AZ143" s="1761"/>
      <c r="BA143" s="1761"/>
      <c r="BB143" s="1761"/>
      <c r="BC143" s="1761"/>
      <c r="BD143" s="1761"/>
      <c r="BE143" s="1767"/>
    </row>
    <row r="144" spans="1:57" ht="15.75" customHeight="1">
      <c r="A144" s="1761"/>
      <c r="B144" s="1761"/>
      <c r="C144" s="2670"/>
      <c r="D144" s="2670"/>
      <c r="E144" s="2670"/>
      <c r="F144" s="2670"/>
      <c r="G144" s="2670"/>
      <c r="H144" s="2670"/>
      <c r="I144" s="2900"/>
      <c r="J144" s="2900"/>
      <c r="K144" s="2900"/>
      <c r="L144" s="2900"/>
      <c r="M144" s="2900"/>
      <c r="N144" s="2900"/>
      <c r="O144" s="1761"/>
      <c r="P144" s="2904"/>
      <c r="Q144" s="2905"/>
      <c r="R144" s="2905"/>
      <c r="S144" s="2905"/>
      <c r="T144" s="2905"/>
      <c r="U144" s="2905"/>
      <c r="V144" s="2905"/>
      <c r="W144" s="2905"/>
      <c r="X144" s="2905"/>
      <c r="Y144" s="2905"/>
      <c r="Z144" s="2905"/>
      <c r="AA144" s="2905"/>
      <c r="AB144" s="2905"/>
      <c r="AC144" s="2905"/>
      <c r="AD144" s="2905"/>
      <c r="AE144" s="2905"/>
      <c r="AF144" s="2905"/>
      <c r="AG144" s="2905"/>
      <c r="AH144" s="2905"/>
      <c r="AI144" s="2905"/>
      <c r="AJ144" s="2905"/>
      <c r="AK144" s="2905"/>
      <c r="AL144" s="2905"/>
      <c r="AM144" s="2905"/>
      <c r="AN144" s="2905"/>
      <c r="AO144" s="2906"/>
      <c r="AP144" s="1761"/>
      <c r="AQ144" s="1761"/>
      <c r="AR144" s="1761"/>
      <c r="AS144" s="1761"/>
      <c r="AT144" s="1761"/>
      <c r="AU144" s="1761"/>
      <c r="AV144" s="1761"/>
      <c r="AW144" s="1761"/>
      <c r="AX144" s="1761"/>
      <c r="AY144" s="1761"/>
      <c r="AZ144" s="1761"/>
      <c r="BA144" s="1761"/>
      <c r="BB144" s="1761"/>
      <c r="BC144" s="1761"/>
      <c r="BD144" s="1761"/>
      <c r="BE144" s="1767"/>
    </row>
    <row r="145" spans="1:57" ht="15.75" customHeight="1">
      <c r="A145" s="1761"/>
      <c r="B145" s="1761"/>
      <c r="C145" s="2670"/>
      <c r="D145" s="2670"/>
      <c r="E145" s="2670"/>
      <c r="F145" s="2670"/>
      <c r="G145" s="2670"/>
      <c r="H145" s="2670"/>
      <c r="I145" s="2900"/>
      <c r="J145" s="2900"/>
      <c r="K145" s="2900"/>
      <c r="L145" s="2900"/>
      <c r="M145" s="2900"/>
      <c r="N145" s="2900"/>
      <c r="O145" s="1761"/>
      <c r="P145" s="2904"/>
      <c r="Q145" s="2905"/>
      <c r="R145" s="2905"/>
      <c r="S145" s="2905"/>
      <c r="T145" s="2905"/>
      <c r="U145" s="2905"/>
      <c r="V145" s="2905"/>
      <c r="W145" s="2905"/>
      <c r="X145" s="2905"/>
      <c r="Y145" s="2905"/>
      <c r="Z145" s="2905"/>
      <c r="AA145" s="2905"/>
      <c r="AB145" s="2905"/>
      <c r="AC145" s="2905"/>
      <c r="AD145" s="2905"/>
      <c r="AE145" s="2905"/>
      <c r="AF145" s="2905"/>
      <c r="AG145" s="2905"/>
      <c r="AH145" s="2905"/>
      <c r="AI145" s="2905"/>
      <c r="AJ145" s="2905"/>
      <c r="AK145" s="2905"/>
      <c r="AL145" s="2905"/>
      <c r="AM145" s="2905"/>
      <c r="AN145" s="2905"/>
      <c r="AO145" s="2906"/>
      <c r="AP145" s="1761"/>
      <c r="AQ145" s="1761"/>
      <c r="AR145" s="1761"/>
      <c r="AS145" s="1761"/>
      <c r="AT145" s="1761"/>
      <c r="AU145" s="1761"/>
      <c r="AV145" s="1761"/>
      <c r="AW145" s="1761"/>
      <c r="AX145" s="1761"/>
      <c r="AY145" s="1761"/>
      <c r="AZ145" s="1761"/>
      <c r="BA145" s="1761"/>
      <c r="BB145" s="1761"/>
      <c r="BC145" s="1761"/>
      <c r="BD145" s="1761"/>
      <c r="BE145" s="1767"/>
    </row>
    <row r="146" spans="1:57" ht="15.75" customHeight="1">
      <c r="A146" s="1761"/>
      <c r="B146" s="1761"/>
      <c r="C146" s="2670"/>
      <c r="D146" s="2670"/>
      <c r="E146" s="2670"/>
      <c r="F146" s="2670"/>
      <c r="G146" s="2670"/>
      <c r="H146" s="2670"/>
      <c r="I146" s="2900"/>
      <c r="J146" s="2900"/>
      <c r="K146" s="2900"/>
      <c r="L146" s="2900"/>
      <c r="M146" s="2900"/>
      <c r="N146" s="2900"/>
      <c r="O146" s="1761"/>
      <c r="P146" s="2904"/>
      <c r="Q146" s="2905"/>
      <c r="R146" s="2905"/>
      <c r="S146" s="2905"/>
      <c r="T146" s="2905"/>
      <c r="U146" s="2905"/>
      <c r="V146" s="2905"/>
      <c r="W146" s="2905"/>
      <c r="X146" s="2905"/>
      <c r="Y146" s="2905"/>
      <c r="Z146" s="2905"/>
      <c r="AA146" s="2905"/>
      <c r="AB146" s="2905"/>
      <c r="AC146" s="2905"/>
      <c r="AD146" s="2905"/>
      <c r="AE146" s="2905"/>
      <c r="AF146" s="2905"/>
      <c r="AG146" s="2905"/>
      <c r="AH146" s="2905"/>
      <c r="AI146" s="2905"/>
      <c r="AJ146" s="2905"/>
      <c r="AK146" s="2905"/>
      <c r="AL146" s="2905"/>
      <c r="AM146" s="2905"/>
      <c r="AN146" s="2905"/>
      <c r="AO146" s="2906"/>
      <c r="AP146" s="1761"/>
      <c r="AQ146" s="1761"/>
      <c r="AR146" s="1761"/>
      <c r="AS146" s="1761"/>
      <c r="AT146" s="1761"/>
      <c r="AU146" s="1761"/>
      <c r="AV146" s="1761"/>
      <c r="AW146" s="1761"/>
      <c r="AX146" s="1761"/>
      <c r="AY146" s="1761"/>
      <c r="AZ146" s="1761"/>
      <c r="BA146" s="1761"/>
      <c r="BB146" s="1761"/>
      <c r="BC146" s="1761"/>
      <c r="BD146" s="1761"/>
      <c r="BE146" s="1767"/>
    </row>
    <row r="147" spans="1:57" ht="15.75" customHeight="1">
      <c r="A147" s="1761"/>
      <c r="B147" s="1761"/>
      <c r="C147" s="2670"/>
      <c r="D147" s="2670"/>
      <c r="E147" s="2670"/>
      <c r="F147" s="2670"/>
      <c r="G147" s="2670"/>
      <c r="H147" s="2670"/>
      <c r="I147" s="2900"/>
      <c r="J147" s="2900"/>
      <c r="K147" s="2900"/>
      <c r="L147" s="2900"/>
      <c r="M147" s="2900"/>
      <c r="N147" s="2900"/>
      <c r="O147" s="1761"/>
      <c r="P147" s="2904"/>
      <c r="Q147" s="2905"/>
      <c r="R147" s="2905"/>
      <c r="S147" s="2905"/>
      <c r="T147" s="2905"/>
      <c r="U147" s="2905"/>
      <c r="V147" s="2905"/>
      <c r="W147" s="2905"/>
      <c r="X147" s="2905"/>
      <c r="Y147" s="2905"/>
      <c r="Z147" s="2905"/>
      <c r="AA147" s="2905"/>
      <c r="AB147" s="2905"/>
      <c r="AC147" s="2905"/>
      <c r="AD147" s="2905"/>
      <c r="AE147" s="2905"/>
      <c r="AF147" s="2905"/>
      <c r="AG147" s="2905"/>
      <c r="AH147" s="2905"/>
      <c r="AI147" s="2905"/>
      <c r="AJ147" s="2905"/>
      <c r="AK147" s="2905"/>
      <c r="AL147" s="2905"/>
      <c r="AM147" s="2905"/>
      <c r="AN147" s="2905"/>
      <c r="AO147" s="2906"/>
      <c r="AP147" s="1761"/>
      <c r="AQ147" s="1761"/>
      <c r="AR147" s="1761"/>
      <c r="AS147" s="1761"/>
      <c r="AT147" s="1761"/>
      <c r="AU147" s="1761"/>
      <c r="AV147" s="1761"/>
      <c r="AW147" s="1761"/>
      <c r="AX147" s="1761"/>
      <c r="AY147" s="1761"/>
      <c r="AZ147" s="1761"/>
      <c r="BA147" s="1761"/>
      <c r="BB147" s="1761"/>
      <c r="BC147" s="1761"/>
      <c r="BD147" s="1761"/>
      <c r="BE147" s="1767"/>
    </row>
    <row r="148" spans="1:57" ht="15.75" customHeight="1">
      <c r="A148" s="1761"/>
      <c r="B148" s="1761"/>
      <c r="C148" s="2670"/>
      <c r="D148" s="2670"/>
      <c r="E148" s="2670"/>
      <c r="F148" s="2670"/>
      <c r="G148" s="2670"/>
      <c r="H148" s="2670"/>
      <c r="I148" s="2900"/>
      <c r="J148" s="2900"/>
      <c r="K148" s="2900"/>
      <c r="L148" s="2900"/>
      <c r="M148" s="2900"/>
      <c r="N148" s="2900"/>
      <c r="O148" s="1761"/>
      <c r="P148" s="2904"/>
      <c r="Q148" s="2905"/>
      <c r="R148" s="2905"/>
      <c r="S148" s="2905"/>
      <c r="T148" s="2905"/>
      <c r="U148" s="2905"/>
      <c r="V148" s="2905"/>
      <c r="W148" s="2905"/>
      <c r="X148" s="2905"/>
      <c r="Y148" s="2905"/>
      <c r="Z148" s="2905"/>
      <c r="AA148" s="2905"/>
      <c r="AB148" s="2905"/>
      <c r="AC148" s="2905"/>
      <c r="AD148" s="2905"/>
      <c r="AE148" s="2905"/>
      <c r="AF148" s="2905"/>
      <c r="AG148" s="2905"/>
      <c r="AH148" s="2905"/>
      <c r="AI148" s="2905"/>
      <c r="AJ148" s="2905"/>
      <c r="AK148" s="2905"/>
      <c r="AL148" s="2905"/>
      <c r="AM148" s="2905"/>
      <c r="AN148" s="2905"/>
      <c r="AO148" s="2906"/>
      <c r="AP148" s="1761"/>
      <c r="AQ148" s="1761"/>
      <c r="AR148" s="1761"/>
      <c r="AS148" s="1761"/>
      <c r="AT148" s="1761"/>
      <c r="AU148" s="1761"/>
      <c r="AV148" s="1761"/>
      <c r="AW148" s="1761"/>
      <c r="AX148" s="1761"/>
      <c r="AY148" s="1761"/>
      <c r="AZ148" s="1761"/>
      <c r="BA148" s="1761"/>
      <c r="BB148" s="1761"/>
      <c r="BC148" s="1761"/>
      <c r="BD148" s="1761"/>
      <c r="BE148" s="1767"/>
    </row>
    <row r="149" spans="1:57" ht="15.75" customHeight="1" thickBot="1">
      <c r="A149" s="1761"/>
      <c r="B149" s="1761"/>
      <c r="C149" s="2670"/>
      <c r="D149" s="2670"/>
      <c r="E149" s="2670"/>
      <c r="F149" s="2670"/>
      <c r="G149" s="2670"/>
      <c r="H149" s="2670"/>
      <c r="I149" s="2900"/>
      <c r="J149" s="2900"/>
      <c r="K149" s="2900"/>
      <c r="L149" s="2900"/>
      <c r="M149" s="2900"/>
      <c r="N149" s="2900"/>
      <c r="O149" s="1761"/>
      <c r="P149" s="2907"/>
      <c r="Q149" s="2908"/>
      <c r="R149" s="2908"/>
      <c r="S149" s="2908"/>
      <c r="T149" s="2908"/>
      <c r="U149" s="2908"/>
      <c r="V149" s="2908"/>
      <c r="W149" s="2908"/>
      <c r="X149" s="2908"/>
      <c r="Y149" s="2908"/>
      <c r="Z149" s="2908"/>
      <c r="AA149" s="2908"/>
      <c r="AB149" s="2908"/>
      <c r="AC149" s="2908"/>
      <c r="AD149" s="2908"/>
      <c r="AE149" s="2908"/>
      <c r="AF149" s="2908"/>
      <c r="AG149" s="2908"/>
      <c r="AH149" s="2908"/>
      <c r="AI149" s="2908"/>
      <c r="AJ149" s="2908"/>
      <c r="AK149" s="2908"/>
      <c r="AL149" s="2908"/>
      <c r="AM149" s="2908"/>
      <c r="AN149" s="2908"/>
      <c r="AO149" s="2909"/>
      <c r="AP149" s="1761"/>
      <c r="AQ149" s="1761"/>
      <c r="AR149" s="1761"/>
      <c r="AS149" s="1761"/>
      <c r="AT149" s="1761"/>
      <c r="AU149" s="1761"/>
      <c r="AV149" s="1761"/>
      <c r="AW149" s="1761"/>
      <c r="AX149" s="1761"/>
      <c r="AY149" s="1761"/>
      <c r="AZ149" s="1761"/>
      <c r="BA149" s="1761"/>
      <c r="BB149" s="1761"/>
      <c r="BC149" s="1761"/>
      <c r="BD149" s="1761"/>
      <c r="BE149" s="1767"/>
    </row>
    <row r="150" spans="1:57" ht="15.75" customHeight="1">
      <c r="A150" s="1761"/>
      <c r="B150" s="1761"/>
      <c r="C150" s="1761"/>
      <c r="D150" s="1761"/>
      <c r="E150" s="1761"/>
      <c r="F150" s="1761"/>
      <c r="G150" s="1761"/>
      <c r="H150" s="1761"/>
      <c r="I150" s="1761"/>
      <c r="J150" s="1761"/>
      <c r="K150" s="1761"/>
      <c r="L150" s="1761"/>
      <c r="M150" s="1761"/>
      <c r="N150" s="1761"/>
      <c r="O150" s="1761"/>
      <c r="P150" s="1761"/>
      <c r="Q150" s="1761"/>
      <c r="R150" s="1761"/>
      <c r="S150" s="1761"/>
      <c r="T150" s="1761"/>
      <c r="U150" s="1761"/>
      <c r="V150" s="1761"/>
      <c r="W150" s="1761"/>
      <c r="X150" s="1761"/>
      <c r="Y150" s="1761"/>
      <c r="Z150" s="1761"/>
      <c r="AA150" s="1761"/>
      <c r="AB150" s="1761"/>
      <c r="AC150" s="1761"/>
      <c r="AD150" s="1761"/>
      <c r="AE150" s="1761"/>
      <c r="AF150" s="1761"/>
      <c r="AG150" s="1761"/>
      <c r="AH150" s="1761"/>
      <c r="AI150" s="1761"/>
      <c r="AJ150" s="1761"/>
      <c r="AK150" s="1761"/>
      <c r="AL150" s="1761"/>
      <c r="AM150" s="1761"/>
      <c r="AN150" s="1761"/>
      <c r="AO150" s="1761"/>
      <c r="AP150" s="1761"/>
      <c r="AQ150" s="1761"/>
      <c r="AR150" s="1761"/>
      <c r="AS150" s="1761"/>
      <c r="AT150" s="1761"/>
      <c r="AU150" s="1761"/>
      <c r="AV150" s="1761"/>
      <c r="AW150" s="1761"/>
      <c r="AX150" s="1761"/>
      <c r="AY150" s="1761"/>
      <c r="AZ150" s="1761"/>
      <c r="BA150" s="1761"/>
      <c r="BB150" s="1761"/>
      <c r="BC150" s="1761"/>
      <c r="BD150" s="1761"/>
      <c r="BE150" s="1767"/>
    </row>
    <row r="151" spans="1:57" ht="15.75" customHeight="1">
      <c r="A151" s="1761"/>
      <c r="B151" s="1761"/>
      <c r="C151" s="1771" t="s">
        <v>2443</v>
      </c>
      <c r="J151" s="1773"/>
      <c r="K151" s="1773"/>
      <c r="L151" s="1773"/>
      <c r="M151" s="1773"/>
      <c r="N151" s="1773"/>
      <c r="O151" s="1773"/>
      <c r="P151" s="1773"/>
      <c r="Q151" s="1773"/>
      <c r="R151" s="1773"/>
      <c r="S151" s="1773"/>
      <c r="T151" s="1773"/>
      <c r="U151" s="1773"/>
      <c r="V151" s="1773"/>
      <c r="W151" s="1773"/>
      <c r="X151" s="1773"/>
      <c r="Y151" s="1773"/>
      <c r="Z151" s="1773"/>
      <c r="AA151" s="1773"/>
      <c r="AB151" s="1773"/>
      <c r="AC151" s="1773"/>
      <c r="AD151" s="1773"/>
      <c r="AE151" s="1773"/>
      <c r="AF151" s="1773"/>
      <c r="AG151" s="1773"/>
      <c r="AH151" s="1773"/>
      <c r="AI151" s="1773"/>
      <c r="AJ151" s="1773"/>
      <c r="AK151" s="1773"/>
      <c r="AL151" s="1773"/>
      <c r="AM151" s="1773"/>
      <c r="AN151" s="1761"/>
      <c r="AO151" s="1761"/>
      <c r="AP151" s="1761"/>
      <c r="AQ151" s="1761"/>
      <c r="AR151" s="1761"/>
      <c r="AS151" s="1761"/>
      <c r="AT151" s="1761"/>
      <c r="AU151" s="1761"/>
      <c r="AV151" s="1761"/>
      <c r="AW151" s="1761"/>
      <c r="AX151" s="1761"/>
      <c r="AY151" s="1761"/>
      <c r="AZ151" s="1761"/>
      <c r="BA151" s="1761"/>
      <c r="BB151" s="1761"/>
      <c r="BC151" s="1761"/>
      <c r="BD151" s="1761"/>
      <c r="BE151" s="1767"/>
    </row>
    <row r="152" spans="1:57" ht="15.75" customHeight="1" thickBot="1">
      <c r="A152" s="1761"/>
      <c r="B152" s="1761"/>
      <c r="C152" s="1761"/>
      <c r="D152" s="1761"/>
      <c r="E152" s="1761"/>
      <c r="F152" s="1761"/>
      <c r="G152" s="1761"/>
      <c r="H152" s="1761"/>
      <c r="I152" s="1761"/>
      <c r="J152" s="1761"/>
      <c r="K152" s="1761"/>
      <c r="L152" s="1768"/>
      <c r="M152" s="1761"/>
      <c r="N152" s="1761"/>
      <c r="O152" s="1761"/>
      <c r="P152" s="1761"/>
      <c r="Q152" s="1761"/>
      <c r="R152" s="1761"/>
      <c r="S152" s="1761"/>
      <c r="T152" s="1761"/>
      <c r="U152" s="1761"/>
      <c r="V152" s="1761"/>
      <c r="W152" s="1761"/>
      <c r="X152" s="1761"/>
      <c r="Y152" s="1761"/>
      <c r="Z152" s="1761"/>
      <c r="AA152" s="1761"/>
      <c r="AB152" s="1761"/>
      <c r="AC152" s="1761"/>
      <c r="AD152" s="1761"/>
      <c r="AE152" s="1761"/>
      <c r="AF152" s="1761"/>
      <c r="AG152" s="1761"/>
      <c r="AH152" s="1761"/>
      <c r="AI152" s="1761"/>
      <c r="AJ152" s="1761"/>
      <c r="AK152" s="1761"/>
      <c r="AL152" s="1761"/>
      <c r="AM152" s="1761"/>
      <c r="AN152" s="1761"/>
      <c r="AO152" s="1761"/>
      <c r="AP152" s="1761"/>
      <c r="AQ152" s="1761"/>
      <c r="AR152" s="1761"/>
      <c r="AS152" s="1761"/>
      <c r="AT152" s="1761"/>
      <c r="AU152" s="1761"/>
      <c r="AV152" s="1761"/>
      <c r="AW152" s="1761"/>
      <c r="AX152" s="1761"/>
      <c r="AY152" s="1761"/>
      <c r="AZ152" s="1761"/>
      <c r="BA152" s="1761"/>
      <c r="BB152" s="1761"/>
      <c r="BC152" s="1761"/>
      <c r="BD152" s="1761"/>
      <c r="BE152" s="1767"/>
    </row>
    <row r="153" spans="1:57" ht="15.75" customHeight="1">
      <c r="A153" s="1761"/>
      <c r="B153" s="1761"/>
      <c r="C153" s="2919"/>
      <c r="D153" s="2920"/>
      <c r="E153" s="2920"/>
      <c r="F153" s="2920"/>
      <c r="G153" s="2920"/>
      <c r="H153" s="2920"/>
      <c r="I153" s="2920"/>
      <c r="J153" s="2920"/>
      <c r="K153" s="2920"/>
      <c r="L153" s="2920"/>
      <c r="M153" s="2921"/>
      <c r="N153" s="2922" t="s">
        <v>2063</v>
      </c>
      <c r="O153" s="2922"/>
      <c r="P153" s="2922"/>
      <c r="Q153" s="2922"/>
      <c r="R153" s="2922"/>
      <c r="S153" s="2922"/>
      <c r="T153" s="2923"/>
      <c r="U153" s="2924" t="s">
        <v>2052</v>
      </c>
      <c r="V153" s="2711"/>
      <c r="W153" s="2711"/>
      <c r="X153" s="2711"/>
      <c r="Y153" s="2711"/>
      <c r="Z153" s="2711"/>
      <c r="AA153" s="2711"/>
      <c r="AB153" s="2711"/>
      <c r="AC153" s="2711"/>
      <c r="AD153" s="2711"/>
      <c r="AE153" s="2712"/>
      <c r="AF153" s="1761"/>
      <c r="AG153" s="1761"/>
      <c r="AH153" s="2562" t="s">
        <v>2064</v>
      </c>
      <c r="AI153" s="2563"/>
      <c r="AJ153" s="2563"/>
      <c r="AK153" s="2563"/>
      <c r="AL153" s="2563"/>
      <c r="AM153" s="2563"/>
      <c r="AN153" s="2563"/>
      <c r="AO153" s="2563"/>
      <c r="AP153" s="2563"/>
      <c r="AQ153" s="2563"/>
      <c r="AR153" s="2563"/>
      <c r="AS153" s="2910">
        <v>6500000</v>
      </c>
      <c r="AT153" s="2910"/>
      <c r="AU153" s="2910"/>
      <c r="AV153" s="2910"/>
      <c r="AW153" s="2910"/>
      <c r="AX153" s="1761"/>
      <c r="AY153" s="1761"/>
      <c r="AZ153" s="1761"/>
      <c r="BA153" s="1761"/>
      <c r="BB153" s="1761"/>
      <c r="BC153" s="1761"/>
      <c r="BD153" s="1761"/>
      <c r="BE153" s="1767"/>
    </row>
    <row r="154" spans="1:57" ht="15.75" customHeight="1">
      <c r="A154" s="1761"/>
      <c r="B154" s="1761"/>
      <c r="C154" s="2876" t="s">
        <v>2065</v>
      </c>
      <c r="D154" s="2877"/>
      <c r="E154" s="2877"/>
      <c r="F154" s="2877"/>
      <c r="G154" s="2877"/>
      <c r="H154" s="2877"/>
      <c r="I154" s="2877"/>
      <c r="J154" s="2877"/>
      <c r="K154" s="2877"/>
      <c r="L154" s="2877"/>
      <c r="M154" s="2911"/>
      <c r="N154" s="2912">
        <f>'Sources and Uses Budget'!B105</f>
        <v>81178423</v>
      </c>
      <c r="O154" s="2912"/>
      <c r="P154" s="2912"/>
      <c r="Q154" s="2912"/>
      <c r="R154" s="2912"/>
      <c r="S154" s="2912"/>
      <c r="T154" s="2913"/>
      <c r="U154" s="2914"/>
      <c r="V154" s="2915"/>
      <c r="W154" s="2915"/>
      <c r="X154" s="2915"/>
      <c r="Y154" s="2915"/>
      <c r="Z154" s="2915"/>
      <c r="AA154" s="2915"/>
      <c r="AB154" s="2915"/>
      <c r="AC154" s="2915"/>
      <c r="AD154" s="2915"/>
      <c r="AE154" s="2916"/>
      <c r="AF154" s="1761"/>
      <c r="AG154" s="1761"/>
      <c r="AH154" s="2917" t="s">
        <v>2066</v>
      </c>
      <c r="AI154" s="2918"/>
      <c r="AJ154" s="2918"/>
      <c r="AK154" s="2918"/>
      <c r="AL154" s="2918"/>
      <c r="AM154" s="2918"/>
      <c r="AN154" s="2918"/>
      <c r="AO154" s="2918"/>
      <c r="AP154" s="2918"/>
      <c r="AQ154" s="2918"/>
      <c r="AR154" s="2918"/>
      <c r="AS154" s="2910">
        <v>0</v>
      </c>
      <c r="AT154" s="2910"/>
      <c r="AU154" s="2910"/>
      <c r="AV154" s="2910"/>
      <c r="AW154" s="2910"/>
      <c r="AX154" s="1761"/>
      <c r="AY154" s="1761"/>
      <c r="AZ154" s="1761"/>
      <c r="BA154" s="1761"/>
      <c r="BB154" s="1761"/>
      <c r="BC154" s="1761"/>
      <c r="BD154" s="1761"/>
      <c r="BE154" s="1767"/>
    </row>
    <row r="155" spans="1:57" ht="15.75" customHeight="1">
      <c r="A155" s="1761"/>
      <c r="B155" s="1761"/>
      <c r="C155" s="2876" t="s">
        <v>2067</v>
      </c>
      <c r="D155" s="2877"/>
      <c r="E155" s="2877"/>
      <c r="F155" s="2877"/>
      <c r="G155" s="2877"/>
      <c r="H155" s="2877"/>
      <c r="I155" s="2877"/>
      <c r="J155" s="2877"/>
      <c r="K155" s="2877"/>
      <c r="L155" s="2877"/>
      <c r="M155" s="2911"/>
      <c r="N155" s="2912">
        <f>N154/J29</f>
        <v>579845.87857142859</v>
      </c>
      <c r="O155" s="2912"/>
      <c r="P155" s="2912"/>
      <c r="Q155" s="2912"/>
      <c r="R155" s="2912"/>
      <c r="S155" s="2912"/>
      <c r="T155" s="2913"/>
      <c r="U155" s="1784"/>
      <c r="V155" s="1784"/>
      <c r="W155" s="1784"/>
      <c r="X155" s="1784"/>
      <c r="Y155" s="1784"/>
      <c r="Z155" s="1784"/>
      <c r="AA155" s="1784"/>
      <c r="AB155" s="1784"/>
      <c r="AC155" s="1784"/>
      <c r="AD155" s="1784"/>
      <c r="AE155" s="1785"/>
      <c r="AF155" s="1761"/>
      <c r="AG155" s="1761"/>
      <c r="AH155" s="2866" t="s">
        <v>2068</v>
      </c>
      <c r="AI155" s="2867"/>
      <c r="AJ155" s="2867"/>
      <c r="AK155" s="2867"/>
      <c r="AL155" s="2867"/>
      <c r="AM155" s="2867"/>
      <c r="AN155" s="2867"/>
      <c r="AO155" s="2867"/>
      <c r="AP155" s="2867"/>
      <c r="AQ155" s="2867"/>
      <c r="AR155" s="2868"/>
      <c r="AS155" s="2910">
        <v>2500000</v>
      </c>
      <c r="AT155" s="2910"/>
      <c r="AU155" s="2910"/>
      <c r="AV155" s="2910"/>
      <c r="AW155" s="2910"/>
      <c r="AX155" s="1761"/>
      <c r="AY155" s="1761"/>
      <c r="AZ155" s="1761"/>
      <c r="BA155" s="1761"/>
      <c r="BB155" s="1761"/>
      <c r="BC155" s="1761"/>
      <c r="BD155" s="1761"/>
      <c r="BE155" s="1767"/>
    </row>
    <row r="156" spans="1:57" ht="15.75" customHeight="1">
      <c r="A156" s="1761"/>
      <c r="B156" s="1761"/>
      <c r="C156" s="2934" t="s">
        <v>2069</v>
      </c>
      <c r="D156" s="2731"/>
      <c r="E156" s="2731"/>
      <c r="F156" s="2731"/>
      <c r="G156" s="2731"/>
      <c r="H156" s="2731"/>
      <c r="I156" s="2731"/>
      <c r="J156" s="2731"/>
      <c r="K156" s="2731"/>
      <c r="L156" s="2731"/>
      <c r="M156" s="2732"/>
      <c r="N156" s="2935">
        <v>0</v>
      </c>
      <c r="O156" s="2935"/>
      <c r="P156" s="2935"/>
      <c r="Q156" s="2935"/>
      <c r="R156" s="2935"/>
      <c r="S156" s="2935"/>
      <c r="T156" s="2936"/>
      <c r="U156" s="2937"/>
      <c r="V156" s="2938"/>
      <c r="W156" s="2938"/>
      <c r="X156" s="2938"/>
      <c r="Y156" s="2938"/>
      <c r="Z156" s="2938"/>
      <c r="AA156" s="2938"/>
      <c r="AB156" s="2938"/>
      <c r="AC156" s="2938"/>
      <c r="AD156" s="2938"/>
      <c r="AE156" s="2939"/>
      <c r="AF156" s="1761"/>
      <c r="AG156" s="1761"/>
      <c r="AH156" s="2914"/>
      <c r="AI156" s="2915"/>
      <c r="AJ156" s="2915"/>
      <c r="AK156" s="2915"/>
      <c r="AL156" s="2915"/>
      <c r="AM156" s="2915"/>
      <c r="AN156" s="2915"/>
      <c r="AO156" s="2915"/>
      <c r="AP156" s="2915"/>
      <c r="AQ156" s="2915"/>
      <c r="AR156" s="2940"/>
      <c r="AS156" s="2941"/>
      <c r="AT156" s="2942"/>
      <c r="AU156" s="2942"/>
      <c r="AV156" s="2942"/>
      <c r="AW156" s="2943"/>
      <c r="AX156" s="1761"/>
      <c r="AY156" s="1761"/>
      <c r="AZ156" s="1761"/>
      <c r="BA156" s="1761"/>
      <c r="BB156" s="1761"/>
      <c r="BC156" s="1761"/>
      <c r="BD156" s="1761"/>
      <c r="BE156" s="1767"/>
    </row>
    <row r="157" spans="1:57" ht="15.75" customHeight="1" thickBot="1">
      <c r="A157" s="1761"/>
      <c r="B157" s="1761"/>
      <c r="C157" s="2866" t="s">
        <v>2070</v>
      </c>
      <c r="D157" s="2867"/>
      <c r="E157" s="2867"/>
      <c r="F157" s="2867"/>
      <c r="G157" s="2867"/>
      <c r="H157" s="2867"/>
      <c r="I157" s="2867"/>
      <c r="J157" s="2867"/>
      <c r="K157" s="2867"/>
      <c r="L157" s="2867"/>
      <c r="M157" s="2925"/>
      <c r="N157" s="2926">
        <f>SUM('Sources and Uses Budget'!B85:B86)</f>
        <v>835791</v>
      </c>
      <c r="O157" s="2926"/>
      <c r="P157" s="2926"/>
      <c r="Q157" s="2926"/>
      <c r="R157" s="2926"/>
      <c r="S157" s="2926"/>
      <c r="T157" s="2927"/>
      <c r="U157" s="2928"/>
      <c r="V157" s="2929"/>
      <c r="W157" s="2929"/>
      <c r="X157" s="2929"/>
      <c r="Y157" s="2929"/>
      <c r="Z157" s="2929"/>
      <c r="AA157" s="2929"/>
      <c r="AB157" s="2929"/>
      <c r="AC157" s="2929"/>
      <c r="AD157" s="2929"/>
      <c r="AE157" s="2930"/>
      <c r="AF157" s="1761"/>
      <c r="AG157" s="1761"/>
      <c r="AH157" s="2931" t="s">
        <v>2466</v>
      </c>
      <c r="AI157" s="2932"/>
      <c r="AJ157" s="2932"/>
      <c r="AK157" s="2932"/>
      <c r="AL157" s="2932"/>
      <c r="AM157" s="2932"/>
      <c r="AN157" s="2932"/>
      <c r="AO157" s="2932"/>
      <c r="AP157" s="2932"/>
      <c r="AQ157" s="2932"/>
      <c r="AR157" s="2932"/>
      <c r="AS157" s="2933">
        <f>SUM(AS153:AW155)</f>
        <v>9000000</v>
      </c>
      <c r="AT157" s="2933"/>
      <c r="AU157" s="2933"/>
      <c r="AV157" s="2933"/>
      <c r="AW157" s="2933"/>
      <c r="AX157" s="1761"/>
      <c r="AY157" s="1761"/>
      <c r="AZ157" s="1761"/>
      <c r="BA157" s="1761"/>
      <c r="BB157" s="1761"/>
      <c r="BC157" s="1761"/>
      <c r="BD157" s="1761"/>
      <c r="BE157" s="1767"/>
    </row>
    <row r="158" spans="1:57" ht="15.75" customHeight="1" thickBot="1">
      <c r="A158" s="1761"/>
      <c r="B158" s="1761"/>
      <c r="C158" s="2866" t="s">
        <v>2072</v>
      </c>
      <c r="D158" s="2867"/>
      <c r="E158" s="2867"/>
      <c r="F158" s="2867"/>
      <c r="G158" s="2867"/>
      <c r="H158" s="2867"/>
      <c r="I158" s="2867"/>
      <c r="J158" s="2867"/>
      <c r="K158" s="2867"/>
      <c r="L158" s="2867"/>
      <c r="M158" s="2925"/>
      <c r="N158" s="2926">
        <f>'Sources and Uses Budget'!B8</f>
        <v>0</v>
      </c>
      <c r="O158" s="2926"/>
      <c r="P158" s="2926"/>
      <c r="Q158" s="2926"/>
      <c r="R158" s="2926"/>
      <c r="S158" s="2926"/>
      <c r="T158" s="2927"/>
      <c r="U158" s="2928"/>
      <c r="V158" s="2929"/>
      <c r="W158" s="2929"/>
      <c r="X158" s="2929"/>
      <c r="Y158" s="2929"/>
      <c r="Z158" s="2929"/>
      <c r="AA158" s="2929"/>
      <c r="AB158" s="2929"/>
      <c r="AC158" s="2929"/>
      <c r="AD158" s="2929"/>
      <c r="AE158" s="2930"/>
      <c r="AF158" s="1761"/>
      <c r="AG158" s="1761"/>
      <c r="AH158" s="1761"/>
      <c r="AI158" s="1761"/>
      <c r="AJ158" s="1761"/>
      <c r="AK158" s="1761"/>
      <c r="AL158" s="1761"/>
      <c r="AM158" s="1761"/>
      <c r="AN158" s="1761"/>
      <c r="AO158" s="1761"/>
      <c r="AP158" s="1761"/>
      <c r="AQ158" s="1761"/>
      <c r="AR158" s="1761"/>
      <c r="AS158" s="1761"/>
      <c r="AT158" s="1761"/>
      <c r="AU158" s="1761"/>
      <c r="AV158" s="1761"/>
      <c r="AW158" s="1761"/>
      <c r="AX158" s="1761"/>
      <c r="AY158" s="1761"/>
      <c r="AZ158" s="1761"/>
      <c r="BA158" s="1761"/>
      <c r="BB158" s="1761"/>
      <c r="BC158" s="1761"/>
      <c r="BD158" s="1761"/>
      <c r="BE158" s="1767"/>
    </row>
    <row r="159" spans="1:57" ht="15.75" customHeight="1">
      <c r="A159" s="1761"/>
      <c r="B159" s="1761"/>
      <c r="C159" s="2866" t="s">
        <v>2073</v>
      </c>
      <c r="D159" s="2867"/>
      <c r="E159" s="2867"/>
      <c r="F159" s="2867"/>
      <c r="G159" s="2867"/>
      <c r="H159" s="2867"/>
      <c r="I159" s="2867"/>
      <c r="J159" s="2867"/>
      <c r="K159" s="2867"/>
      <c r="L159" s="2867"/>
      <c r="M159" s="2925"/>
      <c r="N159" s="2944">
        <v>0</v>
      </c>
      <c r="O159" s="2944"/>
      <c r="P159" s="2944"/>
      <c r="Q159" s="2944"/>
      <c r="R159" s="2944"/>
      <c r="S159" s="2944"/>
      <c r="T159" s="2945"/>
      <c r="U159" s="2928"/>
      <c r="V159" s="2929"/>
      <c r="W159" s="2929"/>
      <c r="X159" s="2929"/>
      <c r="Y159" s="2929"/>
      <c r="Z159" s="2929"/>
      <c r="AA159" s="2929"/>
      <c r="AB159" s="2929"/>
      <c r="AC159" s="2929"/>
      <c r="AD159" s="2929"/>
      <c r="AE159" s="2930"/>
      <c r="AF159" s="1761"/>
      <c r="AG159" s="1761"/>
      <c r="AH159" s="2562" t="s">
        <v>2467</v>
      </c>
      <c r="AI159" s="2563"/>
      <c r="AJ159" s="2563"/>
      <c r="AK159" s="2563"/>
      <c r="AL159" s="2563"/>
      <c r="AM159" s="2563"/>
      <c r="AN159" s="2563"/>
      <c r="AO159" s="2563"/>
      <c r="AP159" s="2563"/>
      <c r="AQ159" s="2563"/>
      <c r="AR159" s="2563"/>
      <c r="AS159" s="2950" t="s">
        <v>2468</v>
      </c>
      <c r="AT159" s="2950"/>
      <c r="AU159" s="2950"/>
      <c r="AV159" s="2950"/>
      <c r="AW159" s="2950"/>
      <c r="AX159" s="2950"/>
      <c r="AY159" s="2950" t="s">
        <v>2469</v>
      </c>
      <c r="AZ159" s="2950"/>
      <c r="BA159" s="2950"/>
      <c r="BB159" s="2950"/>
      <c r="BC159" s="2950"/>
      <c r="BD159" s="2951"/>
      <c r="BE159" s="1767"/>
    </row>
    <row r="160" spans="1:57" ht="15.75" customHeight="1">
      <c r="A160" s="1761"/>
      <c r="B160" s="1761"/>
      <c r="C160" s="2866" t="s">
        <v>2066</v>
      </c>
      <c r="D160" s="2867"/>
      <c r="E160" s="2867"/>
      <c r="F160" s="2867"/>
      <c r="G160" s="2867"/>
      <c r="H160" s="2867"/>
      <c r="I160" s="2867"/>
      <c r="J160" s="2867"/>
      <c r="K160" s="2867"/>
      <c r="L160" s="2867"/>
      <c r="M160" s="2925"/>
      <c r="N160" s="2944">
        <v>0</v>
      </c>
      <c r="O160" s="2944"/>
      <c r="P160" s="2944"/>
      <c r="Q160" s="2944"/>
      <c r="R160" s="2944"/>
      <c r="S160" s="2944"/>
      <c r="T160" s="2945"/>
      <c r="U160" s="2928"/>
      <c r="V160" s="2929"/>
      <c r="W160" s="2929"/>
      <c r="X160" s="2929"/>
      <c r="Y160" s="2929"/>
      <c r="Z160" s="2929"/>
      <c r="AA160" s="2929"/>
      <c r="AB160" s="2929"/>
      <c r="AC160" s="2929"/>
      <c r="AD160" s="2929"/>
      <c r="AE160" s="2930"/>
      <c r="AF160" s="1761"/>
      <c r="AG160" s="1761"/>
      <c r="AH160" s="2946" t="s">
        <v>2470</v>
      </c>
      <c r="AI160" s="2947"/>
      <c r="AJ160" s="2947"/>
      <c r="AK160" s="2947"/>
      <c r="AL160" s="2947"/>
      <c r="AM160" s="2947"/>
      <c r="AN160" s="2947"/>
      <c r="AO160" s="2947"/>
      <c r="AP160" s="2947"/>
      <c r="AQ160" s="2947"/>
      <c r="AR160" s="2947"/>
      <c r="AS160" s="2948">
        <v>1000000</v>
      </c>
      <c r="AT160" s="2948"/>
      <c r="AU160" s="2948"/>
      <c r="AV160" s="2948"/>
      <c r="AW160" s="2948"/>
      <c r="AX160" s="2948"/>
      <c r="AY160" s="2948">
        <v>500000</v>
      </c>
      <c r="AZ160" s="2948"/>
      <c r="BA160" s="2948"/>
      <c r="BB160" s="2948"/>
      <c r="BC160" s="2948"/>
      <c r="BD160" s="2949"/>
      <c r="BE160" s="1767"/>
    </row>
    <row r="161" spans="1:57" ht="15.75" customHeight="1">
      <c r="A161" s="1761"/>
      <c r="B161" s="1761"/>
      <c r="C161" s="2953" t="s">
        <v>308</v>
      </c>
      <c r="D161" s="2954"/>
      <c r="E161" s="2889" t="s">
        <v>2058</v>
      </c>
      <c r="F161" s="2889"/>
      <c r="G161" s="2889"/>
      <c r="H161" s="2889"/>
      <c r="I161" s="2889"/>
      <c r="J161" s="2889"/>
      <c r="K161" s="2889"/>
      <c r="L161" s="2889"/>
      <c r="M161" s="2952"/>
      <c r="N161" s="2944">
        <v>0</v>
      </c>
      <c r="O161" s="2944"/>
      <c r="P161" s="2944"/>
      <c r="Q161" s="2944"/>
      <c r="R161" s="2944"/>
      <c r="S161" s="2944"/>
      <c r="T161" s="2945"/>
      <c r="U161" s="2928"/>
      <c r="V161" s="2929"/>
      <c r="W161" s="2929"/>
      <c r="X161" s="2929"/>
      <c r="Y161" s="2929"/>
      <c r="Z161" s="2929"/>
      <c r="AA161" s="2929"/>
      <c r="AB161" s="2929"/>
      <c r="AC161" s="2929"/>
      <c r="AD161" s="2929"/>
      <c r="AE161" s="2930"/>
      <c r="AF161" s="1761"/>
      <c r="AG161" s="1761"/>
      <c r="AH161" s="2946" t="s">
        <v>2471</v>
      </c>
      <c r="AI161" s="2947"/>
      <c r="AJ161" s="2947"/>
      <c r="AK161" s="2947"/>
      <c r="AL161" s="2947"/>
      <c r="AM161" s="2947"/>
      <c r="AN161" s="2947"/>
      <c r="AO161" s="2947"/>
      <c r="AP161" s="2947"/>
      <c r="AQ161" s="2947"/>
      <c r="AR161" s="2947"/>
      <c r="AS161" s="2948">
        <v>2000000</v>
      </c>
      <c r="AT161" s="2948"/>
      <c r="AU161" s="2948"/>
      <c r="AV161" s="2948"/>
      <c r="AW161" s="2948"/>
      <c r="AX161" s="2948"/>
      <c r="AY161" s="2948">
        <v>250000</v>
      </c>
      <c r="AZ161" s="2948"/>
      <c r="BA161" s="2948"/>
      <c r="BB161" s="2948"/>
      <c r="BC161" s="2948"/>
      <c r="BD161" s="2949"/>
      <c r="BE161" s="1767"/>
    </row>
    <row r="162" spans="1:57" ht="15.75" customHeight="1">
      <c r="A162" s="1761"/>
      <c r="B162" s="1761"/>
      <c r="C162" s="2937" t="s">
        <v>308</v>
      </c>
      <c r="D162" s="2938"/>
      <c r="E162" s="2889" t="s">
        <v>2058</v>
      </c>
      <c r="F162" s="2889"/>
      <c r="G162" s="2889"/>
      <c r="H162" s="2889"/>
      <c r="I162" s="2889"/>
      <c r="J162" s="2889"/>
      <c r="K162" s="2889"/>
      <c r="L162" s="2889"/>
      <c r="M162" s="2952"/>
      <c r="N162" s="2944">
        <v>0</v>
      </c>
      <c r="O162" s="2944"/>
      <c r="P162" s="2944"/>
      <c r="Q162" s="2944"/>
      <c r="R162" s="2944"/>
      <c r="S162" s="2944"/>
      <c r="T162" s="2945"/>
      <c r="U162" s="2928"/>
      <c r="V162" s="2929"/>
      <c r="W162" s="2929"/>
      <c r="X162" s="2929"/>
      <c r="Y162" s="2929"/>
      <c r="Z162" s="2929"/>
      <c r="AA162" s="2929"/>
      <c r="AB162" s="2929"/>
      <c r="AC162" s="2929"/>
      <c r="AD162" s="2929"/>
      <c r="AE162" s="2930"/>
      <c r="AF162" s="1761"/>
      <c r="AG162" s="1761"/>
      <c r="AH162" s="2946" t="s">
        <v>2472</v>
      </c>
      <c r="AI162" s="2947"/>
      <c r="AJ162" s="2947"/>
      <c r="AK162" s="2947"/>
      <c r="AL162" s="2947"/>
      <c r="AM162" s="2947"/>
      <c r="AN162" s="2947"/>
      <c r="AO162" s="2947"/>
      <c r="AP162" s="2947"/>
      <c r="AQ162" s="2947"/>
      <c r="AR162" s="2947"/>
      <c r="AS162" s="2948">
        <v>25000000</v>
      </c>
      <c r="AT162" s="2948"/>
      <c r="AU162" s="2948"/>
      <c r="AV162" s="2948"/>
      <c r="AW162" s="2948"/>
      <c r="AX162" s="2948"/>
      <c r="AY162" s="2948">
        <v>1500000</v>
      </c>
      <c r="AZ162" s="2948"/>
      <c r="BA162" s="2948"/>
      <c r="BB162" s="2948"/>
      <c r="BC162" s="2948"/>
      <c r="BD162" s="2949"/>
      <c r="BE162" s="1767"/>
    </row>
    <row r="163" spans="1:57" ht="15.75" customHeight="1" thickBot="1">
      <c r="A163" s="1761"/>
      <c r="B163" s="1761"/>
      <c r="C163" s="2961" t="s">
        <v>308</v>
      </c>
      <c r="D163" s="2962"/>
      <c r="E163" s="2896" t="s">
        <v>2058</v>
      </c>
      <c r="F163" s="2896"/>
      <c r="G163" s="2896"/>
      <c r="H163" s="2896"/>
      <c r="I163" s="2896"/>
      <c r="J163" s="2896"/>
      <c r="K163" s="2896"/>
      <c r="L163" s="2896"/>
      <c r="M163" s="2963"/>
      <c r="N163" s="2964">
        <v>0</v>
      </c>
      <c r="O163" s="2964"/>
      <c r="P163" s="2964"/>
      <c r="Q163" s="2964"/>
      <c r="R163" s="2964"/>
      <c r="S163" s="2964"/>
      <c r="T163" s="2965"/>
      <c r="U163" s="2966"/>
      <c r="V163" s="2967"/>
      <c r="W163" s="2967"/>
      <c r="X163" s="2967"/>
      <c r="Y163" s="2967"/>
      <c r="Z163" s="2967"/>
      <c r="AA163" s="2967"/>
      <c r="AB163" s="2967"/>
      <c r="AC163" s="2967"/>
      <c r="AD163" s="2967"/>
      <c r="AE163" s="2968"/>
      <c r="AF163" s="1761"/>
      <c r="AG163" s="1761"/>
      <c r="AH163" s="2946" t="s">
        <v>2473</v>
      </c>
      <c r="AI163" s="2947"/>
      <c r="AJ163" s="2947"/>
      <c r="AK163" s="2947"/>
      <c r="AL163" s="2947"/>
      <c r="AM163" s="2947"/>
      <c r="AN163" s="2947"/>
      <c r="AO163" s="2947"/>
      <c r="AP163" s="2947"/>
      <c r="AQ163" s="2947"/>
      <c r="AR163" s="2947"/>
      <c r="AS163" s="2948">
        <v>1500000</v>
      </c>
      <c r="AT163" s="2948"/>
      <c r="AU163" s="2948"/>
      <c r="AV163" s="2948"/>
      <c r="AW163" s="2948"/>
      <c r="AX163" s="2948"/>
      <c r="AY163" s="2948">
        <v>250000</v>
      </c>
      <c r="AZ163" s="2948"/>
      <c r="BA163" s="2948"/>
      <c r="BB163" s="2948"/>
      <c r="BC163" s="2948"/>
      <c r="BD163" s="2949"/>
      <c r="BE163" s="1767"/>
    </row>
    <row r="164" spans="1:57" ht="15.75" customHeight="1">
      <c r="A164" s="1761"/>
      <c r="B164" s="1761"/>
      <c r="C164" s="2955" t="s">
        <v>2074</v>
      </c>
      <c r="D164" s="2956"/>
      <c r="E164" s="2956"/>
      <c r="F164" s="2956"/>
      <c r="G164" s="2956"/>
      <c r="H164" s="2956"/>
      <c r="I164" s="2956"/>
      <c r="J164" s="2956"/>
      <c r="K164" s="2956"/>
      <c r="L164" s="2956"/>
      <c r="M164" s="2957"/>
      <c r="N164" s="2958">
        <f>SUM(N156:T163)</f>
        <v>835791</v>
      </c>
      <c r="O164" s="2959"/>
      <c r="P164" s="2959"/>
      <c r="Q164" s="2959"/>
      <c r="R164" s="2959"/>
      <c r="S164" s="2959"/>
      <c r="T164" s="2960"/>
      <c r="U164" s="1761"/>
      <c r="V164" s="1761"/>
      <c r="W164" s="1761"/>
      <c r="X164" s="1761"/>
      <c r="Y164" s="1761"/>
      <c r="Z164" s="1761"/>
      <c r="AA164" s="1761"/>
      <c r="AB164" s="1761"/>
      <c r="AC164" s="1761"/>
      <c r="AD164" s="1761"/>
      <c r="AE164" s="1761"/>
      <c r="AF164" s="1761"/>
      <c r="AG164" s="1761"/>
      <c r="AH164" s="2946" t="s">
        <v>2474</v>
      </c>
      <c r="AI164" s="2947"/>
      <c r="AJ164" s="2947"/>
      <c r="AK164" s="2947"/>
      <c r="AL164" s="2947"/>
      <c r="AM164" s="2947"/>
      <c r="AN164" s="2947"/>
      <c r="AO164" s="2947"/>
      <c r="AP164" s="2947"/>
      <c r="AQ164" s="2947"/>
      <c r="AR164" s="2947"/>
      <c r="AS164" s="2948">
        <v>500000</v>
      </c>
      <c r="AT164" s="2948"/>
      <c r="AU164" s="2948"/>
      <c r="AV164" s="2948"/>
      <c r="AW164" s="2948"/>
      <c r="AX164" s="2948"/>
      <c r="AY164" s="2948">
        <v>0</v>
      </c>
      <c r="AZ164" s="2948"/>
      <c r="BA164" s="2948"/>
      <c r="BB164" s="2948"/>
      <c r="BC164" s="2948"/>
      <c r="BD164" s="2949"/>
      <c r="BE164" s="1767"/>
    </row>
    <row r="165" spans="1:57" ht="15.75" customHeight="1" thickBot="1">
      <c r="A165" s="1761"/>
      <c r="B165" s="1761"/>
      <c r="C165" s="2733" t="s">
        <v>2075</v>
      </c>
      <c r="D165" s="2734"/>
      <c r="E165" s="2734"/>
      <c r="F165" s="2734"/>
      <c r="G165" s="2734"/>
      <c r="H165" s="2734"/>
      <c r="I165" s="2734"/>
      <c r="J165" s="2734"/>
      <c r="K165" s="2734"/>
      <c r="L165" s="2734"/>
      <c r="M165" s="2734"/>
      <c r="N165" s="2982">
        <f>(N154-N164)/J29</f>
        <v>573875.94285714289</v>
      </c>
      <c r="O165" s="2982"/>
      <c r="P165" s="2982"/>
      <c r="Q165" s="2982"/>
      <c r="R165" s="2982"/>
      <c r="S165" s="2982"/>
      <c r="T165" s="2983"/>
      <c r="U165" s="1768"/>
      <c r="V165" s="1761"/>
      <c r="W165" s="1761"/>
      <c r="X165" s="1761"/>
      <c r="Y165" s="1761"/>
      <c r="Z165" s="1761"/>
      <c r="AA165" s="1761"/>
      <c r="AB165" s="1761"/>
      <c r="AC165" s="1761"/>
      <c r="AD165" s="1761"/>
      <c r="AE165" s="1761"/>
      <c r="AF165" s="1761"/>
      <c r="AG165" s="1761"/>
      <c r="AH165" s="2946" t="s">
        <v>2475</v>
      </c>
      <c r="AI165" s="2947"/>
      <c r="AJ165" s="2947"/>
      <c r="AK165" s="2947"/>
      <c r="AL165" s="2947"/>
      <c r="AM165" s="2947"/>
      <c r="AN165" s="2947"/>
      <c r="AO165" s="2947"/>
      <c r="AP165" s="2947"/>
      <c r="AQ165" s="2947"/>
      <c r="AR165" s="2947"/>
      <c r="AS165" s="2948">
        <v>0</v>
      </c>
      <c r="AT165" s="2948"/>
      <c r="AU165" s="2948"/>
      <c r="AV165" s="2948"/>
      <c r="AW165" s="2948"/>
      <c r="AX165" s="2948"/>
      <c r="AY165" s="2948">
        <v>0</v>
      </c>
      <c r="AZ165" s="2948"/>
      <c r="BA165" s="2948"/>
      <c r="BB165" s="2948"/>
      <c r="BC165" s="2948"/>
      <c r="BD165" s="2949"/>
      <c r="BE165" s="1767"/>
    </row>
    <row r="166" spans="1:57" ht="15.75" customHeight="1" thickBot="1">
      <c r="A166" s="1761"/>
      <c r="B166" s="1761"/>
      <c r="C166" s="1761"/>
      <c r="D166" s="1761"/>
      <c r="E166" s="1761"/>
      <c r="F166" s="1761"/>
      <c r="G166" s="1761"/>
      <c r="H166" s="1761"/>
      <c r="I166" s="1761"/>
      <c r="J166" s="1761"/>
      <c r="K166" s="1761"/>
      <c r="L166" s="1761"/>
      <c r="M166" s="1761"/>
      <c r="N166" s="1761"/>
      <c r="O166" s="1761"/>
      <c r="P166" s="1761"/>
      <c r="Q166" s="1761"/>
      <c r="R166" s="1761"/>
      <c r="S166" s="1761"/>
      <c r="T166" s="1761"/>
      <c r="U166" s="1761"/>
      <c r="V166" s="1761"/>
      <c r="W166" s="1761"/>
      <c r="X166" s="1761"/>
      <c r="Y166" s="1761"/>
      <c r="Z166" s="1761"/>
      <c r="AA166" s="1761"/>
      <c r="AB166" s="1761"/>
      <c r="AC166" s="1761"/>
      <c r="AD166" s="1761"/>
      <c r="AE166" s="1761"/>
      <c r="AF166" s="1761"/>
      <c r="AG166" s="1761"/>
      <c r="AH166" s="2748" t="s">
        <v>2071</v>
      </c>
      <c r="AI166" s="2749"/>
      <c r="AJ166" s="2749"/>
      <c r="AK166" s="2749"/>
      <c r="AL166" s="2749"/>
      <c r="AM166" s="2749"/>
      <c r="AN166" s="2749"/>
      <c r="AO166" s="2749"/>
      <c r="AP166" s="2749"/>
      <c r="AQ166" s="2749"/>
      <c r="AR166" s="2749"/>
      <c r="AS166" s="2984">
        <f>SUM(AS160:AX165)</f>
        <v>30000000</v>
      </c>
      <c r="AT166" s="2984"/>
      <c r="AU166" s="2984"/>
      <c r="AV166" s="2984"/>
      <c r="AW166" s="2984"/>
      <c r="AX166" s="2984"/>
      <c r="AY166" s="2984">
        <f>SUM(AY160:BD165)</f>
        <v>2500000</v>
      </c>
      <c r="AZ166" s="2984"/>
      <c r="BA166" s="2984"/>
      <c r="BB166" s="2984"/>
      <c r="BC166" s="2984"/>
      <c r="BD166" s="2985"/>
      <c r="BE166" s="1767"/>
    </row>
    <row r="167" spans="1:57" ht="15.75" customHeight="1" thickBot="1">
      <c r="A167" s="1761"/>
      <c r="B167" s="1761"/>
      <c r="C167" s="1761"/>
      <c r="D167" s="1761"/>
      <c r="E167" s="1761"/>
      <c r="F167" s="1761"/>
      <c r="G167" s="1761"/>
      <c r="H167" s="1761"/>
      <c r="I167" s="1761"/>
      <c r="J167" s="1761"/>
      <c r="K167" s="1761"/>
      <c r="L167" s="1761"/>
      <c r="M167" s="1761"/>
      <c r="N167" s="1761"/>
      <c r="O167" s="1761"/>
      <c r="P167" s="1761"/>
      <c r="Q167" s="1761"/>
      <c r="R167" s="1761"/>
      <c r="S167" s="1761"/>
      <c r="T167" s="1761"/>
      <c r="U167" s="1761"/>
      <c r="V167" s="1761"/>
      <c r="W167" s="1761"/>
      <c r="X167" s="1761"/>
      <c r="Y167" s="1761"/>
      <c r="Z167" s="1761"/>
      <c r="AA167" s="1761"/>
      <c r="AB167" s="1761"/>
      <c r="AC167" s="1761"/>
      <c r="AD167" s="1761"/>
      <c r="AE167" s="1761"/>
      <c r="AF167" s="1761"/>
      <c r="AG167" s="1761"/>
      <c r="AH167" s="1761"/>
      <c r="AI167" s="1761"/>
      <c r="AJ167" s="1761"/>
      <c r="AK167" s="1761"/>
      <c r="AL167" s="1761"/>
      <c r="AM167" s="1761"/>
      <c r="AN167" s="1761"/>
      <c r="AO167" s="1761"/>
      <c r="AP167" s="1761"/>
      <c r="AQ167" s="1761"/>
      <c r="AR167" s="1761"/>
      <c r="AS167" s="1761"/>
      <c r="AT167" s="1761"/>
      <c r="AU167" s="1761"/>
      <c r="AV167" s="1761"/>
      <c r="AW167" s="1761"/>
      <c r="AX167" s="1761"/>
      <c r="AY167" s="1761"/>
      <c r="AZ167" s="1761"/>
      <c r="BA167" s="1761"/>
      <c r="BB167" s="1761"/>
      <c r="BC167" s="1761"/>
      <c r="BD167" s="1761"/>
      <c r="BE167" s="1767"/>
    </row>
    <row r="168" spans="1:57" ht="15.75" customHeight="1">
      <c r="A168" s="1761"/>
      <c r="B168" s="2969" t="s">
        <v>2076</v>
      </c>
      <c r="C168" s="2970"/>
      <c r="D168" s="2970"/>
      <c r="E168" s="2970"/>
      <c r="F168" s="2970"/>
      <c r="G168" s="2970"/>
      <c r="H168" s="2970"/>
      <c r="I168" s="2970"/>
      <c r="J168" s="2970"/>
      <c r="K168" s="2970"/>
      <c r="L168" s="2970"/>
      <c r="M168" s="2970"/>
      <c r="N168" s="2970"/>
      <c r="O168" s="2970"/>
      <c r="P168" s="2970"/>
      <c r="Q168" s="2970"/>
      <c r="R168" s="2970"/>
      <c r="S168" s="2970"/>
      <c r="T168" s="2970"/>
      <c r="U168" s="2970"/>
      <c r="V168" s="2970"/>
      <c r="W168" s="2970"/>
      <c r="X168" s="2970"/>
      <c r="Y168" s="2970"/>
      <c r="Z168" s="2970"/>
      <c r="AA168" s="2970"/>
      <c r="AB168" s="2970"/>
      <c r="AC168" s="2970"/>
      <c r="AD168" s="2970"/>
      <c r="AE168" s="2970"/>
      <c r="AF168" s="2970"/>
      <c r="AG168" s="2970"/>
      <c r="AH168" s="2970"/>
      <c r="AI168" s="2970"/>
      <c r="AJ168" s="2970"/>
      <c r="AK168" s="2970"/>
      <c r="AL168" s="2970"/>
      <c r="AM168" s="2970"/>
      <c r="AN168" s="2970"/>
      <c r="AO168" s="2970"/>
      <c r="AP168" s="2970"/>
      <c r="AQ168" s="2970"/>
      <c r="AR168" s="2970"/>
      <c r="AS168" s="2970"/>
      <c r="AT168" s="2970"/>
      <c r="AU168" s="2970"/>
      <c r="AV168" s="2970"/>
      <c r="AW168" s="2970"/>
      <c r="AX168" s="2970"/>
      <c r="AY168" s="2970"/>
      <c r="AZ168" s="2970"/>
      <c r="BA168" s="2970"/>
      <c r="BB168" s="2970"/>
      <c r="BC168" s="2970"/>
      <c r="BD168" s="2971"/>
      <c r="BE168" s="1767"/>
    </row>
    <row r="169" spans="1:57" ht="15.75" customHeight="1">
      <c r="A169" s="1761"/>
      <c r="B169" s="2972"/>
      <c r="C169" s="2973"/>
      <c r="D169" s="2973"/>
      <c r="E169" s="2973"/>
      <c r="F169" s="2973"/>
      <c r="G169" s="2973"/>
      <c r="H169" s="2973"/>
      <c r="I169" s="2973"/>
      <c r="J169" s="2973"/>
      <c r="K169" s="2973"/>
      <c r="L169" s="2973"/>
      <c r="M169" s="2973"/>
      <c r="N169" s="2973"/>
      <c r="O169" s="2973"/>
      <c r="P169" s="2973"/>
      <c r="Q169" s="2973"/>
      <c r="R169" s="2973"/>
      <c r="S169" s="2973"/>
      <c r="T169" s="2973"/>
      <c r="U169" s="2973"/>
      <c r="V169" s="2973"/>
      <c r="W169" s="2973"/>
      <c r="X169" s="2973"/>
      <c r="Y169" s="2973"/>
      <c r="Z169" s="2973"/>
      <c r="AA169" s="2973"/>
      <c r="AB169" s="2973"/>
      <c r="AC169" s="2973"/>
      <c r="AD169" s="2973"/>
      <c r="AE169" s="2973"/>
      <c r="AF169" s="2973"/>
      <c r="AG169" s="2973"/>
      <c r="AH169" s="2973"/>
      <c r="AI169" s="2973"/>
      <c r="AJ169" s="2973"/>
      <c r="AK169" s="2973"/>
      <c r="AL169" s="2973"/>
      <c r="AM169" s="2973"/>
      <c r="AN169" s="2973"/>
      <c r="AO169" s="2973"/>
      <c r="AP169" s="2973"/>
      <c r="AQ169" s="2973"/>
      <c r="AR169" s="2973"/>
      <c r="AS169" s="2973"/>
      <c r="AT169" s="2973"/>
      <c r="AU169" s="2973"/>
      <c r="AV169" s="2973"/>
      <c r="AW169" s="2973"/>
      <c r="AX169" s="2973"/>
      <c r="AY169" s="2973"/>
      <c r="AZ169" s="2973"/>
      <c r="BA169" s="2973"/>
      <c r="BB169" s="2973"/>
      <c r="BC169" s="2973"/>
      <c r="BD169" s="2974"/>
      <c r="BE169" s="1767"/>
    </row>
    <row r="170" spans="1:57" ht="15.75" customHeight="1">
      <c r="A170" s="1761"/>
      <c r="B170" s="2975" t="s">
        <v>2077</v>
      </c>
      <c r="C170" s="2976"/>
      <c r="D170" s="2976"/>
      <c r="E170" s="2976"/>
      <c r="F170" s="2976"/>
      <c r="G170" s="2976"/>
      <c r="H170" s="2976"/>
      <c r="I170" s="2976"/>
      <c r="J170" s="2976"/>
      <c r="K170" s="2976"/>
      <c r="L170" s="2976"/>
      <c r="M170" s="2976"/>
      <c r="N170" s="2976"/>
      <c r="O170" s="2976"/>
      <c r="P170" s="2976"/>
      <c r="Q170" s="2976"/>
      <c r="R170" s="2976"/>
      <c r="S170" s="2976"/>
      <c r="T170" s="2976"/>
      <c r="U170" s="2976"/>
      <c r="V170" s="2976"/>
      <c r="W170" s="2976"/>
      <c r="X170" s="2976"/>
      <c r="Y170" s="2976"/>
      <c r="Z170" s="2976"/>
      <c r="AA170" s="2976"/>
      <c r="AB170" s="2976"/>
      <c r="AC170" s="2976"/>
      <c r="AD170" s="2976"/>
      <c r="AE170" s="2976"/>
      <c r="AF170" s="2976"/>
      <c r="AG170" s="2976"/>
      <c r="AH170" s="2976"/>
      <c r="AI170" s="2976"/>
      <c r="AJ170" s="2976"/>
      <c r="AK170" s="2976"/>
      <c r="AL170" s="2976"/>
      <c r="AM170" s="2976"/>
      <c r="AN170" s="2976"/>
      <c r="AO170" s="2976"/>
      <c r="AP170" s="2976"/>
      <c r="AQ170" s="2976"/>
      <c r="AR170" s="2976"/>
      <c r="AS170" s="2976"/>
      <c r="AT170" s="2976"/>
      <c r="AU170" s="2976"/>
      <c r="AV170" s="2976"/>
      <c r="AW170" s="2976"/>
      <c r="AX170" s="2976"/>
      <c r="AY170" s="2976"/>
      <c r="AZ170" s="2976"/>
      <c r="BA170" s="2976"/>
      <c r="BB170" s="2976"/>
      <c r="BC170" s="2976"/>
      <c r="BD170" s="2977"/>
      <c r="BE170" s="1767"/>
    </row>
    <row r="171" spans="1:57" ht="15.75" customHeight="1">
      <c r="A171" s="1761"/>
      <c r="B171" s="2975" t="s">
        <v>2078</v>
      </c>
      <c r="C171" s="2976"/>
      <c r="D171" s="2976"/>
      <c r="E171" s="2976"/>
      <c r="F171" s="2976"/>
      <c r="G171" s="2976"/>
      <c r="H171" s="2976"/>
      <c r="I171" s="2976"/>
      <c r="J171" s="2976"/>
      <c r="K171" s="2976"/>
      <c r="L171" s="2976"/>
      <c r="M171" s="2976"/>
      <c r="N171" s="2976"/>
      <c r="O171" s="2976"/>
      <c r="P171" s="2976"/>
      <c r="Q171" s="2976"/>
      <c r="R171" s="2976"/>
      <c r="S171" s="2976"/>
      <c r="T171" s="2976"/>
      <c r="U171" s="2976"/>
      <c r="V171" s="2976"/>
      <c r="W171" s="2976"/>
      <c r="X171" s="2976"/>
      <c r="Y171" s="2976"/>
      <c r="Z171" s="2976"/>
      <c r="AA171" s="2976"/>
      <c r="AB171" s="2976"/>
      <c r="AC171" s="2976"/>
      <c r="AD171" s="2976"/>
      <c r="AE171" s="2976"/>
      <c r="AF171" s="2976"/>
      <c r="AG171" s="2976"/>
      <c r="AH171" s="2976"/>
      <c r="AI171" s="2976"/>
      <c r="AJ171" s="2976"/>
      <c r="AK171" s="2976"/>
      <c r="AL171" s="2976"/>
      <c r="AM171" s="2976"/>
      <c r="AN171" s="2976"/>
      <c r="AO171" s="2976"/>
      <c r="AP171" s="2976"/>
      <c r="AQ171" s="2976"/>
      <c r="AR171" s="2976"/>
      <c r="AS171" s="2976"/>
      <c r="AT171" s="2976"/>
      <c r="AU171" s="2976"/>
      <c r="AV171" s="2976"/>
      <c r="AW171" s="2976"/>
      <c r="AX171" s="2976"/>
      <c r="AY171" s="2976"/>
      <c r="AZ171" s="2976"/>
      <c r="BA171" s="2976"/>
      <c r="BB171" s="2976"/>
      <c r="BC171" s="2976"/>
      <c r="BD171" s="2977"/>
      <c r="BE171" s="1767"/>
    </row>
    <row r="172" spans="1:57" ht="15.75" customHeight="1">
      <c r="A172" s="1761"/>
      <c r="B172" s="1760"/>
      <c r="C172" s="1761"/>
      <c r="D172" s="1761"/>
      <c r="E172" s="1761"/>
      <c r="F172" s="1761"/>
      <c r="G172" s="1761"/>
      <c r="H172" s="1761"/>
      <c r="I172" s="1761"/>
      <c r="J172" s="1761"/>
      <c r="K172" s="1761"/>
      <c r="L172" s="1761"/>
      <c r="M172" s="1761"/>
      <c r="N172" s="1761"/>
      <c r="O172" s="1761"/>
      <c r="P172" s="1761"/>
      <c r="Q172" s="1761"/>
      <c r="R172" s="1761"/>
      <c r="S172" s="1761"/>
      <c r="T172" s="1761"/>
      <c r="U172" s="1761"/>
      <c r="V172" s="1761"/>
      <c r="W172" s="1761"/>
      <c r="X172" s="1761"/>
      <c r="Y172" s="1761"/>
      <c r="Z172" s="1761"/>
      <c r="AA172" s="1761"/>
      <c r="AB172" s="1761"/>
      <c r="AC172" s="1761"/>
      <c r="AD172" s="1761"/>
      <c r="AE172" s="1761"/>
      <c r="AF172" s="1761"/>
      <c r="AG172" s="1761"/>
      <c r="AH172" s="1761"/>
      <c r="AI172" s="1761"/>
      <c r="AJ172" s="1761"/>
      <c r="AK172" s="1761"/>
      <c r="AL172" s="1761"/>
      <c r="AM172" s="1761"/>
      <c r="AN172" s="1761"/>
      <c r="AO172" s="1761"/>
      <c r="AP172" s="1761"/>
      <c r="AQ172" s="1761"/>
      <c r="AR172" s="1761"/>
      <c r="AS172" s="1761"/>
      <c r="AT172" s="1761"/>
      <c r="AU172" s="1761"/>
      <c r="AV172" s="1761"/>
      <c r="AW172" s="1761"/>
      <c r="AX172" s="1761"/>
      <c r="AY172" s="1761"/>
      <c r="AZ172" s="1761"/>
      <c r="BA172" s="1761"/>
      <c r="BB172" s="1761"/>
      <c r="BC172" s="1761"/>
      <c r="BD172" s="1767"/>
      <c r="BE172" s="1767"/>
    </row>
    <row r="173" spans="1:57" ht="15.75" customHeight="1">
      <c r="A173" s="1761"/>
      <c r="B173" s="2978" t="s">
        <v>2079</v>
      </c>
      <c r="C173" s="2979"/>
      <c r="D173" s="2979"/>
      <c r="E173" s="2979"/>
      <c r="F173" s="2979"/>
      <c r="G173" s="2979"/>
      <c r="H173" s="2979"/>
      <c r="I173" s="2979"/>
      <c r="J173" s="2979"/>
      <c r="K173" s="2979"/>
      <c r="L173" s="2979"/>
      <c r="M173" s="2979"/>
      <c r="N173" s="2979"/>
      <c r="O173" s="2979"/>
      <c r="P173" s="2979"/>
      <c r="Q173" s="2979"/>
      <c r="R173" s="2979"/>
      <c r="S173" s="2979"/>
      <c r="T173" s="2979"/>
      <c r="U173" s="2979"/>
      <c r="V173" s="2979"/>
      <c r="W173" s="2979"/>
      <c r="X173" s="2979"/>
      <c r="Y173" s="2979"/>
      <c r="Z173" s="2979"/>
      <c r="AA173" s="2979"/>
      <c r="AB173" s="2979"/>
      <c r="AC173" s="2979"/>
      <c r="AD173" s="2979"/>
      <c r="AE173" s="2979"/>
      <c r="AF173" s="2979"/>
      <c r="AG173" s="2979"/>
      <c r="AH173" s="2979"/>
      <c r="AI173" s="2979"/>
      <c r="AJ173" s="2979"/>
      <c r="AK173" s="2979"/>
      <c r="AL173" s="2979"/>
      <c r="AM173" s="2979"/>
      <c r="AN173" s="2979"/>
      <c r="AO173" s="2979"/>
      <c r="AP173" s="2979"/>
      <c r="AQ173" s="2979"/>
      <c r="AR173" s="2979"/>
      <c r="AS173" s="2979"/>
      <c r="AT173" s="2979"/>
      <c r="AU173" s="2979"/>
      <c r="AV173" s="2979"/>
      <c r="AW173" s="2979"/>
      <c r="AX173" s="2979"/>
      <c r="AY173" s="2979"/>
      <c r="AZ173" s="2979"/>
      <c r="BA173" s="2979"/>
      <c r="BB173" s="2979"/>
      <c r="BC173" s="2979"/>
      <c r="BD173" s="2980"/>
      <c r="BE173" s="1767"/>
    </row>
    <row r="174" spans="1:57" ht="15.75" customHeight="1">
      <c r="A174" s="1761"/>
      <c r="B174" s="1786"/>
      <c r="C174" s="1761"/>
      <c r="D174" s="1761"/>
      <c r="E174" s="1761"/>
      <c r="F174" s="1761"/>
      <c r="G174" s="1761"/>
      <c r="H174" s="1761"/>
      <c r="I174" s="1761"/>
      <c r="J174" s="1761"/>
      <c r="K174" s="1761"/>
      <c r="L174" s="1761"/>
      <c r="M174" s="1761"/>
      <c r="N174" s="1761"/>
      <c r="O174" s="1761"/>
      <c r="P174" s="1761"/>
      <c r="Q174" s="1761"/>
      <c r="R174" s="1761"/>
      <c r="S174" s="1761"/>
      <c r="T174" s="1761"/>
      <c r="U174" s="1761"/>
      <c r="V174" s="1761"/>
      <c r="W174" s="1761"/>
      <c r="X174" s="1761"/>
      <c r="Y174" s="1761"/>
      <c r="Z174" s="1761"/>
      <c r="AA174" s="1761"/>
      <c r="AB174" s="1761"/>
      <c r="AC174" s="1761"/>
      <c r="AD174" s="1761"/>
      <c r="AE174" s="1761"/>
      <c r="AF174" s="1761"/>
      <c r="AG174" s="1761"/>
      <c r="AH174" s="1761"/>
      <c r="AI174" s="1761"/>
      <c r="AJ174" s="1761"/>
      <c r="AK174" s="1761"/>
      <c r="AL174" s="1761"/>
      <c r="AM174" s="1761"/>
      <c r="AN174" s="1761"/>
      <c r="AO174" s="1761"/>
      <c r="AP174" s="1761"/>
      <c r="AQ174" s="1761"/>
      <c r="AR174" s="1761"/>
      <c r="AS174" s="1761"/>
      <c r="AT174" s="1761"/>
      <c r="AU174" s="1761"/>
      <c r="AV174" s="1761"/>
      <c r="AW174" s="1761"/>
      <c r="AX174" s="1761"/>
      <c r="AY174" s="1761"/>
      <c r="AZ174" s="1761"/>
      <c r="BA174" s="1761"/>
      <c r="BB174" s="1761"/>
      <c r="BC174" s="1761"/>
      <c r="BD174" s="1767"/>
      <c r="BE174" s="1767"/>
    </row>
    <row r="175" spans="1:57" ht="15.75" customHeight="1">
      <c r="A175" s="1761"/>
      <c r="B175" s="1787"/>
      <c r="C175" s="1761"/>
      <c r="D175" s="1761"/>
      <c r="E175" s="1761"/>
      <c r="F175" s="1761"/>
      <c r="G175" s="1761"/>
      <c r="H175" s="1763" t="s">
        <v>2080</v>
      </c>
      <c r="I175" s="1761"/>
      <c r="J175" s="1761"/>
      <c r="K175" s="1761"/>
      <c r="L175" s="1761"/>
      <c r="M175" s="1761"/>
      <c r="N175" s="1761"/>
      <c r="O175" s="1761"/>
      <c r="P175" s="1761"/>
      <c r="Q175" s="1761"/>
      <c r="R175" s="1761"/>
      <c r="S175" s="1761"/>
      <c r="T175" s="1761"/>
      <c r="U175" s="1761"/>
      <c r="V175" s="1761"/>
      <c r="W175" s="1761"/>
      <c r="X175" s="1761"/>
      <c r="Y175" s="1761"/>
      <c r="Z175" s="1761"/>
      <c r="AA175" s="1761"/>
      <c r="AB175" s="1761"/>
      <c r="AC175" s="1761"/>
      <c r="AD175" s="1761"/>
      <c r="AE175" s="1761"/>
      <c r="AF175" s="1761"/>
      <c r="AG175" s="1761"/>
      <c r="AH175" s="1761"/>
      <c r="AI175" s="1761"/>
      <c r="AJ175" s="1761"/>
      <c r="AK175" s="1761"/>
      <c r="AL175" s="1761"/>
      <c r="AM175" s="1761"/>
      <c r="AN175" s="1761"/>
      <c r="AO175" s="1761"/>
      <c r="AP175" s="1761"/>
      <c r="AQ175" s="1761"/>
      <c r="AR175" s="1761"/>
      <c r="AS175" s="1761"/>
      <c r="AT175" s="1761"/>
      <c r="AU175" s="1761"/>
      <c r="AV175" s="1761"/>
      <c r="AW175" s="1761"/>
      <c r="AX175" s="1761"/>
      <c r="AY175" s="1761"/>
      <c r="AZ175" s="1761"/>
      <c r="BA175" s="1761"/>
      <c r="BB175" s="1761"/>
      <c r="BC175" s="1761"/>
      <c r="BD175" s="1767"/>
      <c r="BE175" s="1767"/>
    </row>
    <row r="176" spans="1:57" ht="15.75" customHeight="1">
      <c r="A176" s="1761"/>
      <c r="B176" s="1787"/>
      <c r="C176" s="1761"/>
      <c r="D176" s="1761"/>
      <c r="E176" s="1761"/>
      <c r="F176" s="1761"/>
      <c r="G176" s="1761"/>
      <c r="H176" s="1761"/>
      <c r="I176" s="1761"/>
      <c r="J176" s="1761"/>
      <c r="K176" s="1761"/>
      <c r="L176" s="1761"/>
      <c r="M176" s="1761"/>
      <c r="N176" s="1761"/>
      <c r="O176" s="1761"/>
      <c r="P176" s="1761"/>
      <c r="Q176" s="1761"/>
      <c r="R176" s="1761"/>
      <c r="S176" s="1761"/>
      <c r="T176" s="1761"/>
      <c r="U176" s="1761"/>
      <c r="V176" s="1761"/>
      <c r="W176" s="1761"/>
      <c r="X176" s="1761"/>
      <c r="Y176" s="1761"/>
      <c r="Z176" s="1761"/>
      <c r="AA176" s="1761"/>
      <c r="AB176" s="1761"/>
      <c r="AC176" s="1761"/>
      <c r="AD176" s="1761"/>
      <c r="AE176" s="1761"/>
      <c r="AF176" s="1761"/>
      <c r="AG176" s="1761"/>
      <c r="AH176" s="1761"/>
      <c r="AI176" s="1761"/>
      <c r="AJ176" s="1761"/>
      <c r="AK176" s="1761"/>
      <c r="AL176" s="1761"/>
      <c r="AM176" s="1761"/>
      <c r="AN176" s="1761"/>
      <c r="AO176" s="1761"/>
      <c r="AP176" s="1761"/>
      <c r="AQ176" s="1761"/>
      <c r="AR176" s="1761"/>
      <c r="AS176" s="1761"/>
      <c r="AT176" s="1761"/>
      <c r="AU176" s="1761"/>
      <c r="AV176" s="1761"/>
      <c r="AW176" s="1761"/>
      <c r="AX176" s="1761"/>
      <c r="AY176" s="1761"/>
      <c r="AZ176" s="1761"/>
      <c r="BA176" s="1761"/>
      <c r="BB176" s="1761"/>
      <c r="BC176" s="1761"/>
      <c r="BD176" s="1767"/>
      <c r="BE176" s="1767"/>
    </row>
    <row r="177" spans="1:57" ht="15.75" customHeight="1">
      <c r="A177" s="1761"/>
      <c r="B177" s="1787"/>
      <c r="C177" s="1761"/>
      <c r="D177" s="1761"/>
      <c r="E177" s="1761"/>
      <c r="F177" s="1761"/>
      <c r="G177" s="1761"/>
      <c r="H177" s="2981" t="s">
        <v>2081</v>
      </c>
      <c r="I177" s="2981"/>
      <c r="J177" s="2981"/>
      <c r="K177" s="2981"/>
      <c r="L177" s="2981"/>
      <c r="M177" s="2981"/>
      <c r="N177" s="2981"/>
      <c r="O177" s="2981"/>
      <c r="P177" s="2981"/>
      <c r="Q177" s="2981"/>
      <c r="R177" s="2981"/>
      <c r="S177" s="2981"/>
      <c r="T177" s="2981"/>
      <c r="U177" s="2981"/>
      <c r="V177" s="2981"/>
      <c r="W177" s="2981"/>
      <c r="X177" s="2981"/>
      <c r="Y177" s="2981"/>
      <c r="Z177" s="2981"/>
      <c r="AA177" s="2981"/>
      <c r="AB177" s="2981"/>
      <c r="AC177" s="2981"/>
      <c r="AD177" s="2981"/>
      <c r="AE177" s="2981"/>
      <c r="AF177" s="2981"/>
      <c r="AG177" s="2981"/>
      <c r="AH177" s="2981"/>
      <c r="AI177" s="2981"/>
      <c r="AJ177" s="2981"/>
      <c r="AK177" s="2981"/>
      <c r="AL177" s="2981"/>
      <c r="AM177" s="2981"/>
      <c r="AN177" s="2981"/>
      <c r="AO177" s="2981"/>
      <c r="AP177" s="2981"/>
      <c r="AQ177" s="2981"/>
      <c r="AR177" s="2981"/>
      <c r="AS177" s="2981"/>
      <c r="AT177" s="2981"/>
      <c r="AU177" s="2981"/>
      <c r="AV177" s="2981"/>
      <c r="AW177" s="2981"/>
      <c r="AX177" s="2981"/>
      <c r="AY177" s="2981"/>
      <c r="AZ177" s="1761"/>
      <c r="BA177" s="1761"/>
      <c r="BB177" s="1761"/>
      <c r="BC177" s="1761"/>
      <c r="BD177" s="1767"/>
      <c r="BE177" s="1767"/>
    </row>
    <row r="178" spans="1:57" ht="15.75" customHeight="1">
      <c r="A178" s="1761"/>
      <c r="B178" s="1787"/>
      <c r="C178" s="1761"/>
      <c r="D178" s="1761"/>
      <c r="E178" s="1761"/>
      <c r="F178" s="1761"/>
      <c r="G178" s="1761"/>
      <c r="H178" s="1761"/>
      <c r="I178" s="1761"/>
      <c r="J178" s="1761"/>
      <c r="K178" s="1761"/>
      <c r="L178" s="1761"/>
      <c r="M178" s="1761"/>
      <c r="N178" s="1761"/>
      <c r="O178" s="1761"/>
      <c r="P178" s="1761"/>
      <c r="Q178" s="1761"/>
      <c r="R178" s="1761"/>
      <c r="S178" s="1761"/>
      <c r="T178" s="1761"/>
      <c r="U178" s="1761"/>
      <c r="V178" s="1761"/>
      <c r="W178" s="1761"/>
      <c r="X178" s="1761"/>
      <c r="Y178" s="1761"/>
      <c r="Z178" s="1761"/>
      <c r="AA178" s="1761"/>
      <c r="AB178" s="1761"/>
      <c r="AC178" s="1761"/>
      <c r="AD178" s="1761"/>
      <c r="AE178" s="1761"/>
      <c r="AF178" s="1761"/>
      <c r="AG178" s="1761"/>
      <c r="AH178" s="1761"/>
      <c r="AI178" s="1761"/>
      <c r="AJ178" s="1761"/>
      <c r="AK178" s="1761"/>
      <c r="AL178" s="1761"/>
      <c r="AM178" s="1761"/>
      <c r="AN178" s="1761"/>
      <c r="AO178" s="1761"/>
      <c r="AP178" s="1761"/>
      <c r="AQ178" s="1761"/>
      <c r="AR178" s="1761"/>
      <c r="AS178" s="1761"/>
      <c r="AT178" s="1761"/>
      <c r="AU178" s="1761"/>
      <c r="AV178" s="1761"/>
      <c r="AW178" s="1761"/>
      <c r="AX178" s="1761"/>
      <c r="AY178" s="1761"/>
      <c r="AZ178" s="1761"/>
      <c r="BA178" s="1761"/>
      <c r="BB178" s="1761"/>
      <c r="BC178" s="1761"/>
      <c r="BD178" s="1767"/>
      <c r="BE178" s="1767"/>
    </row>
    <row r="179" spans="1:57" ht="15.75" customHeight="1">
      <c r="A179" s="1761"/>
      <c r="B179" s="1787"/>
      <c r="C179" s="1761"/>
      <c r="D179" s="1761"/>
      <c r="E179" s="1761"/>
      <c r="F179" s="1761"/>
      <c r="G179" s="1761"/>
      <c r="H179" s="2992" t="s">
        <v>2444</v>
      </c>
      <c r="I179" s="2992"/>
      <c r="J179" s="2992"/>
      <c r="K179" s="2992"/>
      <c r="L179" s="2992"/>
      <c r="M179" s="2992"/>
      <c r="N179" s="2992"/>
      <c r="O179" s="2992"/>
      <c r="P179" s="2992"/>
      <c r="Q179" s="2992"/>
      <c r="R179" s="2992"/>
      <c r="S179" s="2992"/>
      <c r="T179" s="2992"/>
      <c r="U179" s="2992"/>
      <c r="V179" s="2992"/>
      <c r="W179" s="2992"/>
      <c r="X179" s="2992"/>
      <c r="Y179" s="2992"/>
      <c r="Z179" s="2992"/>
      <c r="AA179" s="2992"/>
      <c r="AB179" s="2992"/>
      <c r="AC179" s="2992"/>
      <c r="AD179" s="2992"/>
      <c r="AE179" s="2992"/>
      <c r="AF179" s="2992"/>
      <c r="AG179" s="2992"/>
      <c r="AH179" s="2992"/>
      <c r="AI179" s="2992"/>
      <c r="AJ179" s="2992"/>
      <c r="AK179" s="2992"/>
      <c r="AL179" s="2992"/>
      <c r="AM179" s="2992"/>
      <c r="AN179" s="2992"/>
      <c r="AO179" s="2992"/>
      <c r="AP179" s="2992"/>
      <c r="AQ179" s="2992"/>
      <c r="AR179" s="2992"/>
      <c r="AS179" s="2992"/>
      <c r="AT179" s="2992"/>
      <c r="AU179" s="2992"/>
      <c r="AV179" s="2992"/>
      <c r="AW179" s="2992"/>
      <c r="AX179" s="2992"/>
      <c r="AY179" s="2992"/>
      <c r="AZ179" s="2992"/>
      <c r="BA179" s="1761"/>
      <c r="BB179" s="1761"/>
      <c r="BC179" s="1761"/>
      <c r="BD179" s="1767"/>
      <c r="BE179" s="1767"/>
    </row>
    <row r="180" spans="1:57" ht="15.75" customHeight="1">
      <c r="A180" s="1761"/>
      <c r="B180" s="1760"/>
      <c r="C180" s="1761"/>
      <c r="D180" s="1761"/>
      <c r="E180" s="1761"/>
      <c r="F180" s="1761"/>
      <c r="G180" s="1761"/>
      <c r="H180" s="2992"/>
      <c r="I180" s="2992"/>
      <c r="J180" s="2992"/>
      <c r="K180" s="2992"/>
      <c r="L180" s="2992"/>
      <c r="M180" s="2992"/>
      <c r="N180" s="2992"/>
      <c r="O180" s="2992"/>
      <c r="P180" s="2992"/>
      <c r="Q180" s="2992"/>
      <c r="R180" s="2992"/>
      <c r="S180" s="2992"/>
      <c r="T180" s="2992"/>
      <c r="U180" s="2992"/>
      <c r="V180" s="2992"/>
      <c r="W180" s="2992"/>
      <c r="X180" s="2992"/>
      <c r="Y180" s="2992"/>
      <c r="Z180" s="2992"/>
      <c r="AA180" s="2992"/>
      <c r="AB180" s="2992"/>
      <c r="AC180" s="2992"/>
      <c r="AD180" s="2992"/>
      <c r="AE180" s="2992"/>
      <c r="AF180" s="2992"/>
      <c r="AG180" s="2992"/>
      <c r="AH180" s="2992"/>
      <c r="AI180" s="2992"/>
      <c r="AJ180" s="2992"/>
      <c r="AK180" s="2992"/>
      <c r="AL180" s="2992"/>
      <c r="AM180" s="2992"/>
      <c r="AN180" s="2992"/>
      <c r="AO180" s="2992"/>
      <c r="AP180" s="2992"/>
      <c r="AQ180" s="2992"/>
      <c r="AR180" s="2992"/>
      <c r="AS180" s="2992"/>
      <c r="AT180" s="2992"/>
      <c r="AU180" s="2992"/>
      <c r="AV180" s="2992"/>
      <c r="AW180" s="2992"/>
      <c r="AX180" s="2992"/>
      <c r="AY180" s="2992"/>
      <c r="AZ180" s="2992"/>
      <c r="BA180" s="1761"/>
      <c r="BB180" s="1761"/>
      <c r="BC180" s="1761"/>
      <c r="BD180" s="1767"/>
      <c r="BE180" s="1767"/>
    </row>
    <row r="181" spans="1:57" ht="15.75" customHeight="1">
      <c r="A181" s="1761"/>
      <c r="B181" s="1760"/>
      <c r="C181" s="1761"/>
      <c r="D181" s="1761"/>
      <c r="E181" s="1761"/>
      <c r="F181" s="1761"/>
      <c r="G181" s="1761"/>
      <c r="H181" s="2992"/>
      <c r="I181" s="2992"/>
      <c r="J181" s="2992"/>
      <c r="K181" s="2992"/>
      <c r="L181" s="2992"/>
      <c r="M181" s="2992"/>
      <c r="N181" s="2992"/>
      <c r="O181" s="2992"/>
      <c r="P181" s="2992"/>
      <c r="Q181" s="2992"/>
      <c r="R181" s="2992"/>
      <c r="S181" s="2992"/>
      <c r="T181" s="2992"/>
      <c r="U181" s="2992"/>
      <c r="V181" s="2992"/>
      <c r="W181" s="2992"/>
      <c r="X181" s="2992"/>
      <c r="Y181" s="2992"/>
      <c r="Z181" s="2992"/>
      <c r="AA181" s="2992"/>
      <c r="AB181" s="2992"/>
      <c r="AC181" s="2992"/>
      <c r="AD181" s="2992"/>
      <c r="AE181" s="2992"/>
      <c r="AF181" s="2992"/>
      <c r="AG181" s="2992"/>
      <c r="AH181" s="2992"/>
      <c r="AI181" s="2992"/>
      <c r="AJ181" s="2992"/>
      <c r="AK181" s="2992"/>
      <c r="AL181" s="2992"/>
      <c r="AM181" s="2992"/>
      <c r="AN181" s="2992"/>
      <c r="AO181" s="2992"/>
      <c r="AP181" s="2992"/>
      <c r="AQ181" s="2992"/>
      <c r="AR181" s="2992"/>
      <c r="AS181" s="2992"/>
      <c r="AT181" s="2992"/>
      <c r="AU181" s="2992"/>
      <c r="AV181" s="2992"/>
      <c r="AW181" s="2992"/>
      <c r="AX181" s="2992"/>
      <c r="AY181" s="2992"/>
      <c r="AZ181" s="2992"/>
      <c r="BA181" s="1761"/>
      <c r="BB181" s="1761"/>
      <c r="BC181" s="1761"/>
      <c r="BD181" s="1767"/>
      <c r="BE181" s="1767"/>
    </row>
    <row r="182" spans="1:57" ht="15.75" customHeight="1">
      <c r="A182" s="1761"/>
      <c r="B182" s="1760"/>
      <c r="C182" s="1761"/>
      <c r="D182" s="1761"/>
      <c r="E182" s="1761"/>
      <c r="F182" s="1761"/>
      <c r="G182" s="1761"/>
      <c r="H182" s="1788"/>
      <c r="I182" s="1788"/>
      <c r="J182" s="1788"/>
      <c r="K182" s="1788"/>
      <c r="L182" s="1788"/>
      <c r="M182" s="1788"/>
      <c r="N182" s="1788"/>
      <c r="O182" s="1788"/>
      <c r="P182" s="1788"/>
      <c r="Q182" s="1788"/>
      <c r="R182" s="1788"/>
      <c r="S182" s="1788"/>
      <c r="T182" s="1788"/>
      <c r="U182" s="1788"/>
      <c r="V182" s="1788"/>
      <c r="W182" s="1788"/>
      <c r="X182" s="1788"/>
      <c r="Y182" s="1788"/>
      <c r="Z182" s="1788"/>
      <c r="AA182" s="1788"/>
      <c r="AB182" s="1788"/>
      <c r="AC182" s="1788"/>
      <c r="AD182" s="1788"/>
      <c r="AE182" s="1788"/>
      <c r="AF182" s="1788"/>
      <c r="AG182" s="1788"/>
      <c r="AH182" s="1788"/>
      <c r="AI182" s="1788"/>
      <c r="AJ182" s="1788"/>
      <c r="AK182" s="1788"/>
      <c r="AL182" s="1788"/>
      <c r="AM182" s="1788"/>
      <c r="AN182" s="1788"/>
      <c r="AO182" s="1788"/>
      <c r="AP182" s="1788"/>
      <c r="AQ182" s="1788"/>
      <c r="AR182" s="1788"/>
      <c r="AS182" s="1788"/>
      <c r="AT182" s="1788"/>
      <c r="AU182" s="1788"/>
      <c r="AV182" s="1788"/>
      <c r="AW182" s="1788"/>
      <c r="AX182" s="1788"/>
      <c r="AY182" s="1788"/>
      <c r="AZ182" s="1761"/>
      <c r="BA182" s="1761"/>
      <c r="BB182" s="1761"/>
      <c r="BC182" s="1761"/>
      <c r="BD182" s="1767"/>
      <c r="BE182" s="1767"/>
    </row>
    <row r="183" spans="1:57" ht="15.75" customHeight="1">
      <c r="A183" s="1761"/>
      <c r="B183" s="1760"/>
      <c r="C183" s="1761"/>
      <c r="D183" s="1761"/>
      <c r="E183" s="1761"/>
      <c r="F183" s="1761"/>
      <c r="G183" s="1761"/>
      <c r="H183" s="1761"/>
      <c r="I183" s="1761"/>
      <c r="J183" s="1761"/>
      <c r="K183" s="1761"/>
      <c r="L183" s="1761"/>
      <c r="M183" s="1761"/>
      <c r="N183" s="1761"/>
      <c r="O183" s="1761"/>
      <c r="P183" s="1761"/>
      <c r="Q183" s="1761"/>
      <c r="R183" s="1761"/>
      <c r="S183" s="1761"/>
      <c r="T183" s="1761"/>
      <c r="U183" s="1761"/>
      <c r="V183" s="1761"/>
      <c r="W183" s="1761"/>
      <c r="X183" s="1761"/>
      <c r="Y183" s="1761"/>
      <c r="Z183" s="1761"/>
      <c r="AA183" s="1761"/>
      <c r="AB183" s="1761"/>
      <c r="AC183" s="1761"/>
      <c r="AD183" s="1761"/>
      <c r="AE183" s="1761"/>
      <c r="AF183" s="1761"/>
      <c r="AG183" s="1761"/>
      <c r="AH183" s="1761"/>
      <c r="AI183" s="1761"/>
      <c r="AJ183" s="1761"/>
      <c r="AK183" s="1761"/>
      <c r="AL183" s="1761"/>
      <c r="AM183" s="1761"/>
      <c r="AN183" s="1761"/>
      <c r="AO183" s="1761"/>
      <c r="AP183" s="1761"/>
      <c r="AQ183" s="1761"/>
      <c r="AR183" s="1761"/>
      <c r="AS183" s="1761"/>
      <c r="AT183" s="1761"/>
      <c r="AU183" s="1761"/>
      <c r="AV183" s="1761"/>
      <c r="AW183" s="1761"/>
      <c r="AX183" s="1761"/>
      <c r="AY183" s="1761"/>
      <c r="AZ183" s="1761"/>
      <c r="BA183" s="1761"/>
      <c r="BB183" s="1761"/>
      <c r="BC183" s="1761"/>
      <c r="BD183" s="1767"/>
      <c r="BE183" s="1767"/>
    </row>
    <row r="184" spans="1:57" ht="15.75" customHeight="1" thickBot="1">
      <c r="A184" s="1761"/>
      <c r="B184" s="1789"/>
      <c r="C184" s="1790"/>
      <c r="D184" s="1790"/>
      <c r="E184" s="1790"/>
      <c r="F184" s="1790"/>
      <c r="G184" s="1790"/>
      <c r="H184" s="2993" t="s">
        <v>2082</v>
      </c>
      <c r="I184" s="2993"/>
      <c r="J184" s="2993"/>
      <c r="K184" s="2993"/>
      <c r="L184" s="2993"/>
      <c r="M184" s="2993"/>
      <c r="N184" s="2993"/>
      <c r="O184" s="2993"/>
      <c r="P184" s="2993"/>
      <c r="Q184" s="2993"/>
      <c r="R184" s="2993"/>
      <c r="S184" s="2993"/>
      <c r="T184" s="2993"/>
      <c r="U184" s="2993"/>
      <c r="V184" s="2993"/>
      <c r="W184" s="2993"/>
      <c r="X184" s="2993"/>
      <c r="Y184" s="2993"/>
      <c r="Z184" s="2993"/>
      <c r="AA184" s="2993"/>
      <c r="AB184" s="2993"/>
      <c r="AC184" s="2993"/>
      <c r="AD184" s="2993"/>
      <c r="AE184" s="2993"/>
      <c r="AF184" s="2993"/>
      <c r="AG184" s="2993"/>
      <c r="AH184" s="2993"/>
      <c r="AI184" s="2993"/>
      <c r="AJ184" s="2993"/>
      <c r="AK184" s="2993"/>
      <c r="AL184" s="2993"/>
      <c r="AM184" s="2993"/>
      <c r="AN184" s="2993"/>
      <c r="AO184" s="2993"/>
      <c r="AP184" s="2993"/>
      <c r="AQ184" s="2993"/>
      <c r="AR184" s="2993"/>
      <c r="AS184" s="2993"/>
      <c r="AT184" s="2993"/>
      <c r="AU184" s="2993"/>
      <c r="AV184" s="2993"/>
      <c r="AW184" s="1790"/>
      <c r="AX184" s="1790"/>
      <c r="AY184" s="1790"/>
      <c r="AZ184" s="1790"/>
      <c r="BA184" s="1790"/>
      <c r="BB184" s="1790"/>
      <c r="BC184" s="1790"/>
      <c r="BD184" s="1791"/>
      <c r="BE184" s="1767"/>
    </row>
    <row r="185" spans="1:57" ht="15.75" customHeight="1" thickBot="1">
      <c r="A185" s="1761"/>
      <c r="B185" s="1792"/>
      <c r="C185" s="1773"/>
      <c r="D185" s="1773"/>
      <c r="E185" s="1773"/>
      <c r="F185" s="1773"/>
      <c r="G185" s="1773"/>
      <c r="H185" s="1773"/>
      <c r="I185" s="1773"/>
      <c r="J185" s="1773"/>
      <c r="K185" s="1773"/>
      <c r="L185" s="1773"/>
      <c r="M185" s="1773"/>
      <c r="N185" s="1773"/>
      <c r="O185" s="1773"/>
      <c r="P185" s="1773"/>
      <c r="Q185" s="1773"/>
      <c r="R185" s="1773"/>
      <c r="S185" s="1773"/>
      <c r="T185" s="1773"/>
      <c r="U185" s="1773"/>
      <c r="V185" s="1773"/>
      <c r="W185" s="1773"/>
      <c r="X185" s="1773"/>
      <c r="Y185" s="1773"/>
      <c r="Z185" s="1773"/>
      <c r="AA185" s="1773"/>
      <c r="AB185" s="1773"/>
      <c r="AC185" s="1773"/>
      <c r="AD185" s="1773"/>
      <c r="AE185" s="1773"/>
      <c r="AF185" s="1773"/>
      <c r="AG185" s="1773"/>
      <c r="AH185" s="1773"/>
      <c r="AI185" s="1773"/>
      <c r="AJ185" s="1773"/>
      <c r="AK185" s="1773"/>
      <c r="AL185" s="1773"/>
      <c r="AM185" s="1773"/>
      <c r="AN185" s="1773"/>
      <c r="AO185" s="1773"/>
      <c r="AP185" s="1773"/>
      <c r="AQ185" s="1773"/>
      <c r="AR185" s="1773"/>
      <c r="AS185" s="1773"/>
      <c r="AT185" s="1773"/>
      <c r="AU185" s="1773"/>
      <c r="AV185" s="1773"/>
      <c r="AW185" s="1773"/>
      <c r="AX185" s="1773"/>
      <c r="AY185" s="1773"/>
      <c r="AZ185" s="1773"/>
      <c r="BA185" s="1773"/>
      <c r="BB185" s="1773"/>
      <c r="BC185" s="1773"/>
      <c r="BD185" s="1793"/>
      <c r="BE185" s="1767"/>
    </row>
    <row r="186" spans="1:57" ht="30" customHeight="1" thickBot="1">
      <c r="A186" s="1761"/>
      <c r="B186" s="1792"/>
      <c r="C186" s="1773"/>
      <c r="D186" s="1773"/>
      <c r="E186" s="1773"/>
      <c r="F186" s="1773"/>
      <c r="G186" s="1773"/>
      <c r="H186" s="2986" t="s">
        <v>2083</v>
      </c>
      <c r="I186" s="2986"/>
      <c r="J186" s="2986"/>
      <c r="K186" s="2986"/>
      <c r="L186" s="1773"/>
      <c r="M186" s="1773"/>
      <c r="N186" s="1773"/>
      <c r="O186" s="1773"/>
      <c r="P186" s="1773"/>
      <c r="Q186" s="1773"/>
      <c r="R186" s="1773"/>
      <c r="S186" s="2987"/>
      <c r="T186" s="2988"/>
      <c r="U186" s="2988"/>
      <c r="V186" s="2988"/>
      <c r="W186" s="2988"/>
      <c r="X186" s="2988"/>
      <c r="Y186" s="2988"/>
      <c r="Z186" s="2988"/>
      <c r="AA186" s="2988"/>
      <c r="AB186" s="2988"/>
      <c r="AC186" s="2988"/>
      <c r="AD186" s="2988"/>
      <c r="AE186" s="2988"/>
      <c r="AF186" s="2988"/>
      <c r="AG186" s="2988"/>
      <c r="AH186" s="2988"/>
      <c r="AI186" s="2988"/>
      <c r="AJ186" s="2989"/>
      <c r="AK186" s="1773"/>
      <c r="AL186" s="1773"/>
      <c r="AM186" s="1773"/>
      <c r="AN186" s="1773"/>
      <c r="AO186" s="1773"/>
      <c r="AP186" s="1773"/>
      <c r="AQ186" s="1773"/>
      <c r="AR186" s="1773"/>
      <c r="AS186" s="1773"/>
      <c r="AT186" s="1773"/>
      <c r="AU186" s="1773"/>
      <c r="AV186" s="1773"/>
      <c r="AW186" s="1773"/>
      <c r="AX186" s="1773"/>
      <c r="AY186" s="1773"/>
      <c r="AZ186" s="1773"/>
      <c r="BA186" s="1773"/>
      <c r="BB186" s="1773"/>
      <c r="BC186" s="1773"/>
      <c r="BD186" s="1793"/>
      <c r="BE186" s="1767"/>
    </row>
    <row r="187" spans="1:57" ht="15.75" customHeight="1" thickBot="1">
      <c r="A187" s="1761"/>
      <c r="B187" s="1792"/>
      <c r="C187" s="1773"/>
      <c r="D187" s="1773"/>
      <c r="E187" s="1773"/>
      <c r="F187" s="1773"/>
      <c r="G187" s="1773"/>
      <c r="H187" s="1794"/>
      <c r="I187" s="1794"/>
      <c r="J187" s="1794"/>
      <c r="K187" s="1794"/>
      <c r="L187" s="1773"/>
      <c r="M187" s="1773"/>
      <c r="N187" s="1773"/>
      <c r="O187" s="1773"/>
      <c r="P187" s="1773"/>
      <c r="Q187" s="1773"/>
      <c r="R187" s="1773"/>
      <c r="S187" s="1773"/>
      <c r="T187" s="1773"/>
      <c r="U187" s="1773"/>
      <c r="V187" s="1773"/>
      <c r="W187" s="1773"/>
      <c r="X187" s="1773"/>
      <c r="Y187" s="1773"/>
      <c r="Z187" s="1773"/>
      <c r="AA187" s="1773"/>
      <c r="AB187" s="1773"/>
      <c r="AC187" s="1773"/>
      <c r="AD187" s="1773"/>
      <c r="AE187" s="1773"/>
      <c r="AF187" s="1773"/>
      <c r="AG187" s="1773"/>
      <c r="AH187" s="1773"/>
      <c r="AI187" s="1773"/>
      <c r="AJ187" s="1773"/>
      <c r="AK187" s="1773"/>
      <c r="AL187" s="1773"/>
      <c r="AM187" s="1773"/>
      <c r="AN187" s="1773"/>
      <c r="AO187" s="1773"/>
      <c r="AP187" s="1773"/>
      <c r="AQ187" s="1773"/>
      <c r="AR187" s="1773"/>
      <c r="AS187" s="1773"/>
      <c r="AT187" s="1773"/>
      <c r="AU187" s="1773"/>
      <c r="AV187" s="1773"/>
      <c r="AW187" s="1773"/>
      <c r="AX187" s="1773"/>
      <c r="AY187" s="1773"/>
      <c r="AZ187" s="1773"/>
      <c r="BA187" s="1773"/>
      <c r="BB187" s="1773"/>
      <c r="BC187" s="1773"/>
      <c r="BD187" s="1793"/>
      <c r="BE187" s="1767"/>
    </row>
    <row r="188" spans="1:57" ht="15.75" customHeight="1" thickBot="1">
      <c r="A188" s="1761"/>
      <c r="B188" s="1792"/>
      <c r="C188" s="1773"/>
      <c r="D188" s="1773"/>
      <c r="E188" s="1773"/>
      <c r="F188" s="1773"/>
      <c r="G188" s="1773"/>
      <c r="H188" s="2986" t="s">
        <v>2084</v>
      </c>
      <c r="I188" s="2986"/>
      <c r="J188" s="2986"/>
      <c r="K188" s="1794"/>
      <c r="L188" s="1773"/>
      <c r="M188" s="1773"/>
      <c r="N188" s="1773"/>
      <c r="O188" s="1773"/>
      <c r="P188" s="1773"/>
      <c r="Q188" s="1773"/>
      <c r="R188" s="1773"/>
      <c r="S188" s="2987"/>
      <c r="T188" s="2988"/>
      <c r="U188" s="2988"/>
      <c r="V188" s="2988"/>
      <c r="W188" s="2988"/>
      <c r="X188" s="2988"/>
      <c r="Y188" s="2988"/>
      <c r="Z188" s="2988"/>
      <c r="AA188" s="2988"/>
      <c r="AB188" s="2988"/>
      <c r="AC188" s="2988"/>
      <c r="AD188" s="2988"/>
      <c r="AE188" s="2988"/>
      <c r="AF188" s="2988"/>
      <c r="AG188" s="2988"/>
      <c r="AH188" s="2988"/>
      <c r="AI188" s="2988"/>
      <c r="AJ188" s="2989"/>
      <c r="AK188" s="1773"/>
      <c r="AL188" s="1773"/>
      <c r="AM188" s="1773"/>
      <c r="AN188" s="1773"/>
      <c r="AO188" s="1773"/>
      <c r="AP188" s="1773"/>
      <c r="AQ188" s="1773"/>
      <c r="AR188" s="1773"/>
      <c r="AS188" s="1773"/>
      <c r="AT188" s="1773"/>
      <c r="AU188" s="1773"/>
      <c r="AV188" s="1773"/>
      <c r="AW188" s="1773"/>
      <c r="AX188" s="1773"/>
      <c r="AY188" s="1773"/>
      <c r="AZ188" s="1773"/>
      <c r="BA188" s="1773"/>
      <c r="BB188" s="1773"/>
      <c r="BC188" s="1773"/>
      <c r="BD188" s="1793"/>
      <c r="BE188" s="1767"/>
    </row>
    <row r="189" spans="1:57" ht="15.75" customHeight="1" thickBot="1">
      <c r="A189" s="1761"/>
      <c r="B189" s="1792"/>
      <c r="C189" s="1773"/>
      <c r="D189" s="1773"/>
      <c r="E189" s="1773"/>
      <c r="F189" s="1773"/>
      <c r="G189" s="1773"/>
      <c r="H189" s="1794"/>
      <c r="I189" s="1794"/>
      <c r="J189" s="1794"/>
      <c r="K189" s="1794"/>
      <c r="L189" s="1773"/>
      <c r="M189" s="1773"/>
      <c r="N189" s="1773"/>
      <c r="O189" s="1773"/>
      <c r="P189" s="1773"/>
      <c r="Q189" s="1773"/>
      <c r="R189" s="1773"/>
      <c r="S189" s="1773"/>
      <c r="T189" s="1773"/>
      <c r="U189" s="1773"/>
      <c r="V189" s="1773"/>
      <c r="W189" s="1773"/>
      <c r="X189" s="1773"/>
      <c r="Y189" s="1773"/>
      <c r="Z189" s="1773"/>
      <c r="AA189" s="1773"/>
      <c r="AB189" s="1773"/>
      <c r="AC189" s="1773"/>
      <c r="AD189" s="1773"/>
      <c r="AE189" s="1773"/>
      <c r="AF189" s="1773"/>
      <c r="AG189" s="1773"/>
      <c r="AH189" s="1773"/>
      <c r="AI189" s="1773"/>
      <c r="AJ189" s="1773"/>
      <c r="AK189" s="1773"/>
      <c r="AL189" s="1773"/>
      <c r="AM189" s="1773"/>
      <c r="AN189" s="1773"/>
      <c r="AO189" s="1773"/>
      <c r="AP189" s="1773"/>
      <c r="AQ189" s="1773"/>
      <c r="AR189" s="1773"/>
      <c r="AS189" s="1773"/>
      <c r="AT189" s="1773"/>
      <c r="AU189" s="1773"/>
      <c r="AV189" s="1773"/>
      <c r="AW189" s="1773"/>
      <c r="AX189" s="1773"/>
      <c r="AY189" s="1773"/>
      <c r="AZ189" s="1773"/>
      <c r="BA189" s="1773"/>
      <c r="BB189" s="1773"/>
      <c r="BC189" s="1773"/>
      <c r="BD189" s="1793"/>
      <c r="BE189" s="1767"/>
    </row>
    <row r="190" spans="1:57" ht="15.75" customHeight="1" thickBot="1">
      <c r="A190" s="1761"/>
      <c r="B190" s="1792"/>
      <c r="C190" s="1773"/>
      <c r="D190" s="1773"/>
      <c r="E190" s="1773"/>
      <c r="F190" s="1773"/>
      <c r="G190" s="1773"/>
      <c r="H190" s="2986" t="s">
        <v>464</v>
      </c>
      <c r="I190" s="2986"/>
      <c r="J190" s="1794"/>
      <c r="K190" s="1794"/>
      <c r="L190" s="1773"/>
      <c r="M190" s="1773"/>
      <c r="N190" s="1773"/>
      <c r="O190" s="1773"/>
      <c r="P190" s="1773"/>
      <c r="Q190" s="1773"/>
      <c r="R190" s="1773"/>
      <c r="S190" s="2987"/>
      <c r="T190" s="2988"/>
      <c r="U190" s="2988"/>
      <c r="V190" s="2988"/>
      <c r="W190" s="2988"/>
      <c r="X190" s="2988"/>
      <c r="Y190" s="2988"/>
      <c r="Z190" s="2988"/>
      <c r="AA190" s="2988"/>
      <c r="AB190" s="2988"/>
      <c r="AC190" s="2988"/>
      <c r="AD190" s="2988"/>
      <c r="AE190" s="2988"/>
      <c r="AF190" s="2988"/>
      <c r="AG190" s="2988"/>
      <c r="AH190" s="2988"/>
      <c r="AI190" s="2988"/>
      <c r="AJ190" s="2989"/>
      <c r="AK190" s="1773"/>
      <c r="AL190" s="1773"/>
      <c r="AM190" s="1773"/>
      <c r="AN190" s="1773"/>
      <c r="AO190" s="1773"/>
      <c r="AP190" s="1773"/>
      <c r="AQ190" s="1773"/>
      <c r="AR190" s="1773"/>
      <c r="AS190" s="1773"/>
      <c r="AT190" s="1773"/>
      <c r="AU190" s="1773"/>
      <c r="AV190" s="1773"/>
      <c r="AW190" s="1773"/>
      <c r="AX190" s="1773"/>
      <c r="AY190" s="1773"/>
      <c r="AZ190" s="1773"/>
      <c r="BA190" s="1773"/>
      <c r="BB190" s="1773"/>
      <c r="BC190" s="1773"/>
      <c r="BD190" s="1793"/>
      <c r="BE190" s="1767"/>
    </row>
    <row r="191" spans="1:57" ht="15.75" customHeight="1" thickBot="1">
      <c r="A191" s="1761"/>
      <c r="B191" s="1792"/>
      <c r="C191" s="1773"/>
      <c r="D191" s="1773"/>
      <c r="E191" s="1773"/>
      <c r="F191" s="1773"/>
      <c r="G191" s="1773"/>
      <c r="H191" s="1773"/>
      <c r="I191" s="1773"/>
      <c r="J191" s="1773"/>
      <c r="K191" s="1773"/>
      <c r="L191" s="1773"/>
      <c r="M191" s="1773"/>
      <c r="N191" s="1773"/>
      <c r="O191" s="1773"/>
      <c r="P191" s="1773"/>
      <c r="Q191" s="1773"/>
      <c r="R191" s="1773"/>
      <c r="S191" s="1773"/>
      <c r="T191" s="1773"/>
      <c r="U191" s="1773"/>
      <c r="V191" s="1773"/>
      <c r="W191" s="1773"/>
      <c r="X191" s="1773"/>
      <c r="Y191" s="1773"/>
      <c r="Z191" s="1773"/>
      <c r="AA191" s="1773"/>
      <c r="AB191" s="1773"/>
      <c r="AC191" s="1773"/>
      <c r="AD191" s="1773"/>
      <c r="AE191" s="1773"/>
      <c r="AF191" s="1773"/>
      <c r="AG191" s="1773"/>
      <c r="AH191" s="1773"/>
      <c r="AI191" s="1773"/>
      <c r="AJ191" s="1773"/>
      <c r="AK191" s="1773"/>
      <c r="AL191" s="1773"/>
      <c r="AM191" s="1773"/>
      <c r="AN191" s="1773"/>
      <c r="AO191" s="1773"/>
      <c r="AP191" s="1773"/>
      <c r="AQ191" s="1773"/>
      <c r="AR191" s="1773"/>
      <c r="AS191" s="1773"/>
      <c r="AT191" s="1773"/>
      <c r="AU191" s="1773"/>
      <c r="AV191" s="1773"/>
      <c r="AW191" s="1773"/>
      <c r="AX191" s="1773"/>
      <c r="AY191" s="1773"/>
      <c r="AZ191" s="1773"/>
      <c r="BA191" s="1773"/>
      <c r="BB191" s="1773"/>
      <c r="BC191" s="1773"/>
      <c r="BD191" s="1793"/>
      <c r="BE191" s="1767"/>
    </row>
    <row r="192" spans="1:57" ht="15.75" customHeight="1" thickBot="1">
      <c r="A192" s="1761"/>
      <c r="B192" s="1792"/>
      <c r="C192" s="1773"/>
      <c r="D192" s="1773"/>
      <c r="E192" s="1773"/>
      <c r="F192" s="1773"/>
      <c r="G192" s="1773"/>
      <c r="H192" s="2990" t="s">
        <v>2085</v>
      </c>
      <c r="I192" s="2990"/>
      <c r="J192" s="2990"/>
      <c r="K192" s="2990"/>
      <c r="L192" s="2990"/>
      <c r="M192" s="2990"/>
      <c r="N192" s="2990"/>
      <c r="O192" s="2990"/>
      <c r="P192" s="1773"/>
      <c r="Q192" s="1773"/>
      <c r="R192" s="1773"/>
      <c r="S192" s="2987"/>
      <c r="T192" s="2988"/>
      <c r="U192" s="2988"/>
      <c r="V192" s="2988"/>
      <c r="W192" s="2988"/>
      <c r="X192" s="2988"/>
      <c r="Y192" s="2988"/>
      <c r="Z192" s="2988"/>
      <c r="AA192" s="2988"/>
      <c r="AB192" s="2988"/>
      <c r="AC192" s="2988"/>
      <c r="AD192" s="2988"/>
      <c r="AE192" s="2988"/>
      <c r="AF192" s="2988"/>
      <c r="AG192" s="2988"/>
      <c r="AH192" s="2988"/>
      <c r="AI192" s="2988"/>
      <c r="AJ192" s="2989"/>
      <c r="AK192" s="1773"/>
      <c r="AL192" s="1773"/>
      <c r="AM192" s="1773"/>
      <c r="AN192" s="1773"/>
      <c r="AO192" s="1773"/>
      <c r="AP192" s="1773"/>
      <c r="AQ192" s="1773"/>
      <c r="AR192" s="1773"/>
      <c r="AS192" s="1773"/>
      <c r="AT192" s="1773"/>
      <c r="AU192" s="1773"/>
      <c r="AV192" s="1773"/>
      <c r="AW192" s="1773"/>
      <c r="AX192" s="1773"/>
      <c r="AY192" s="1773"/>
      <c r="AZ192" s="1773"/>
      <c r="BA192" s="1773"/>
      <c r="BB192" s="1773"/>
      <c r="BC192" s="1773"/>
      <c r="BD192" s="1793"/>
      <c r="BE192" s="1767"/>
    </row>
    <row r="193" spans="1:57" ht="15.75" customHeight="1" thickBot="1">
      <c r="A193" s="1761"/>
      <c r="B193" s="1792"/>
      <c r="C193" s="1773"/>
      <c r="D193" s="1773"/>
      <c r="E193" s="1773"/>
      <c r="F193" s="1773"/>
      <c r="G193" s="1773"/>
      <c r="H193" s="1773"/>
      <c r="I193" s="1773"/>
      <c r="J193" s="1773"/>
      <c r="K193" s="1773"/>
      <c r="L193" s="1773"/>
      <c r="M193" s="1773"/>
      <c r="N193" s="1773"/>
      <c r="O193" s="1773"/>
      <c r="P193" s="1773"/>
      <c r="Q193" s="1773"/>
      <c r="R193" s="1773"/>
      <c r="S193" s="1773"/>
      <c r="T193" s="1773"/>
      <c r="U193" s="1773"/>
      <c r="V193" s="1773"/>
      <c r="W193" s="1773"/>
      <c r="X193" s="1773"/>
      <c r="Y193" s="1773"/>
      <c r="Z193" s="1773"/>
      <c r="AA193" s="1773"/>
      <c r="AB193" s="1773"/>
      <c r="AC193" s="1773"/>
      <c r="AD193" s="1773"/>
      <c r="AE193" s="1773"/>
      <c r="AF193" s="1773"/>
      <c r="AG193" s="1773"/>
      <c r="AH193" s="1773"/>
      <c r="AI193" s="1773"/>
      <c r="AJ193" s="1773"/>
      <c r="AK193" s="1773"/>
      <c r="AL193" s="1773"/>
      <c r="AM193" s="1773"/>
      <c r="AN193" s="1773"/>
      <c r="AO193" s="1773"/>
      <c r="AP193" s="1773"/>
      <c r="AQ193" s="1773"/>
      <c r="AR193" s="1773"/>
      <c r="AS193" s="1773"/>
      <c r="AT193" s="1773"/>
      <c r="AU193" s="1773"/>
      <c r="AV193" s="1773"/>
      <c r="AW193" s="1773"/>
      <c r="AX193" s="1773"/>
      <c r="AY193" s="1773"/>
      <c r="AZ193" s="1773"/>
      <c r="BA193" s="1773"/>
      <c r="BB193" s="1773"/>
      <c r="BC193" s="1773"/>
      <c r="BD193" s="1793"/>
      <c r="BE193" s="1767"/>
    </row>
    <row r="194" spans="1:57" ht="15.75" customHeight="1" thickBot="1">
      <c r="A194" s="1761"/>
      <c r="B194" s="1792"/>
      <c r="C194" s="1773"/>
      <c r="D194" s="1773"/>
      <c r="E194" s="1773"/>
      <c r="F194" s="1773"/>
      <c r="G194" s="1773"/>
      <c r="H194" s="2991" t="s">
        <v>2086</v>
      </c>
      <c r="I194" s="2991"/>
      <c r="J194" s="1773"/>
      <c r="K194" s="1773"/>
      <c r="L194" s="1773"/>
      <c r="M194" s="1773"/>
      <c r="N194" s="1773"/>
      <c r="O194" s="1773"/>
      <c r="P194" s="1773"/>
      <c r="Q194" s="1773"/>
      <c r="R194" s="1773"/>
      <c r="S194" s="2987"/>
      <c r="T194" s="2988"/>
      <c r="U194" s="2988"/>
      <c r="V194" s="2988"/>
      <c r="W194" s="2988"/>
      <c r="X194" s="2988"/>
      <c r="Y194" s="2988"/>
      <c r="Z194" s="2988"/>
      <c r="AA194" s="2988"/>
      <c r="AB194" s="2988"/>
      <c r="AC194" s="2988"/>
      <c r="AD194" s="2988"/>
      <c r="AE194" s="2988"/>
      <c r="AF194" s="2988"/>
      <c r="AG194" s="2988"/>
      <c r="AH194" s="2988"/>
      <c r="AI194" s="2988"/>
      <c r="AJ194" s="2989"/>
      <c r="AK194" s="1773"/>
      <c r="AL194" s="1773"/>
      <c r="AM194" s="1773"/>
      <c r="AN194" s="1773"/>
      <c r="AO194" s="1773"/>
      <c r="AP194" s="1773"/>
      <c r="AQ194" s="1773"/>
      <c r="AR194" s="1773"/>
      <c r="AS194" s="1773"/>
      <c r="AT194" s="1773"/>
      <c r="AU194" s="1773"/>
      <c r="AV194" s="1773"/>
      <c r="AW194" s="1773"/>
      <c r="AX194" s="1773"/>
      <c r="AY194" s="1773"/>
      <c r="AZ194" s="1773"/>
      <c r="BA194" s="1773"/>
      <c r="BB194" s="1773"/>
      <c r="BC194" s="1773"/>
      <c r="BD194" s="1793"/>
      <c r="BE194" s="1767"/>
    </row>
    <row r="195" spans="1:57" ht="15.75" customHeight="1" thickBot="1">
      <c r="A195" s="1761"/>
      <c r="B195" s="1795"/>
      <c r="C195" s="1796"/>
      <c r="D195" s="1796"/>
      <c r="E195" s="1796"/>
      <c r="F195" s="1796"/>
      <c r="G195" s="1796"/>
      <c r="H195" s="1796"/>
      <c r="I195" s="1796"/>
      <c r="J195" s="1796"/>
      <c r="K195" s="1796"/>
      <c r="L195" s="1796"/>
      <c r="M195" s="1796"/>
      <c r="N195" s="1796"/>
      <c r="O195" s="1796"/>
      <c r="P195" s="1796"/>
      <c r="Q195" s="1796"/>
      <c r="R195" s="1796"/>
      <c r="S195" s="1796"/>
      <c r="T195" s="1796"/>
      <c r="U195" s="1796"/>
      <c r="V195" s="1796"/>
      <c r="W195" s="1796"/>
      <c r="X195" s="1796"/>
      <c r="Y195" s="1796"/>
      <c r="Z195" s="1796"/>
      <c r="AA195" s="1796"/>
      <c r="AB195" s="1796"/>
      <c r="AC195" s="1796"/>
      <c r="AD195" s="1796"/>
      <c r="AE195" s="1796"/>
      <c r="AF195" s="1796"/>
      <c r="AG195" s="1796"/>
      <c r="AH195" s="1796"/>
      <c r="AI195" s="1796"/>
      <c r="AJ195" s="1796"/>
      <c r="AK195" s="1796"/>
      <c r="AL195" s="1796"/>
      <c r="AM195" s="1796"/>
      <c r="AN195" s="1796"/>
      <c r="AO195" s="1796"/>
      <c r="AP195" s="1796"/>
      <c r="AQ195" s="1796"/>
      <c r="AR195" s="1796"/>
      <c r="AS195" s="1796"/>
      <c r="AT195" s="1796"/>
      <c r="AU195" s="1796"/>
      <c r="AV195" s="1796"/>
      <c r="AW195" s="1796"/>
      <c r="AX195" s="1796"/>
      <c r="AY195" s="1796"/>
      <c r="AZ195" s="1796"/>
      <c r="BA195" s="1796"/>
      <c r="BB195" s="1796"/>
      <c r="BC195" s="1796"/>
      <c r="BD195" s="1797"/>
      <c r="BE195" s="1767"/>
    </row>
    <row r="196" spans="1:57" ht="15.75" customHeight="1" thickBot="1">
      <c r="A196" s="1790"/>
      <c r="B196" s="1790"/>
      <c r="C196" s="1790"/>
      <c r="D196" s="1790"/>
      <c r="E196" s="1790"/>
      <c r="F196" s="1790"/>
      <c r="G196" s="1790"/>
      <c r="H196" s="1790"/>
      <c r="I196" s="1790"/>
      <c r="J196" s="1790"/>
      <c r="K196" s="1790"/>
      <c r="L196" s="1790"/>
      <c r="M196" s="1790"/>
      <c r="N196" s="1790"/>
      <c r="O196" s="1790"/>
      <c r="P196" s="1790"/>
      <c r="Q196" s="1790"/>
      <c r="R196" s="1790"/>
      <c r="S196" s="1790"/>
      <c r="T196" s="1790"/>
      <c r="U196" s="1790"/>
      <c r="V196" s="1790"/>
      <c r="W196" s="1790"/>
      <c r="X196" s="1790"/>
      <c r="Y196" s="1790"/>
      <c r="Z196" s="1790"/>
      <c r="AA196" s="1790"/>
      <c r="AB196" s="1790"/>
      <c r="AC196" s="1790"/>
      <c r="AD196" s="1790"/>
      <c r="AE196" s="1790"/>
      <c r="AF196" s="1790"/>
      <c r="AG196" s="1790"/>
      <c r="AH196" s="1790"/>
      <c r="AI196" s="1790"/>
      <c r="AJ196" s="1790"/>
      <c r="AK196" s="1790"/>
      <c r="AL196" s="1790"/>
      <c r="AM196" s="1790"/>
      <c r="AN196" s="1790"/>
      <c r="AO196" s="1790"/>
      <c r="AP196" s="1790"/>
      <c r="AQ196" s="1790"/>
      <c r="AR196" s="1790"/>
      <c r="AS196" s="1790"/>
      <c r="AT196" s="1790"/>
      <c r="AU196" s="1790"/>
      <c r="AV196" s="1790"/>
      <c r="AW196" s="1790"/>
      <c r="AX196" s="1790"/>
      <c r="AY196" s="1790"/>
      <c r="AZ196" s="1790"/>
      <c r="BA196" s="1790"/>
      <c r="BB196" s="1790"/>
      <c r="BC196" s="1790"/>
      <c r="BD196" s="1790"/>
      <c r="BE196" s="1791"/>
    </row>
    <row r="199" spans="1:57" ht="15.75" customHeight="1">
      <c r="D199" s="1759"/>
    </row>
    <row r="200" spans="1:57" ht="15.75" customHeight="1">
      <c r="D200" s="1798"/>
    </row>
    <row r="201" spans="1:57" ht="15.75" customHeight="1">
      <c r="D201" s="1759"/>
    </row>
    <row r="202" spans="1:57" ht="15.75" customHeight="1">
      <c r="D202" s="1759"/>
    </row>
    <row r="203" spans="1:57" ht="15.75" customHeight="1">
      <c r="R203" s="1758" t="s">
        <v>256</v>
      </c>
    </row>
  </sheetData>
  <sheetProtection algorithmName="SHA-512" hashValue="lPDdSTvGkH1v9UCDh/QReYbxE8xO90oQxt7FM4h3yE4B+MOV8Inn1skc8nZa7/IKMCvszY2aqjmHAGuhMtjh2g==" saltValue="5/2LNVOdVSmfhxQz/PytvA==" spinCount="100000" sheet="1" objects="1" scenarios="1"/>
  <mergeCells count="573">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1"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779" zoomScaleNormal="100" zoomScaleSheetLayoutView="100" workbookViewId="0">
      <selection activeCell="H446" sqref="H446:I446"/>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42578125" style="51" customWidth="1"/>
    <col min="19" max="32" width="2.42578125" style="51" customWidth="1"/>
    <col min="33" max="33" width="3.42578125" style="51" customWidth="1"/>
    <col min="34" max="36" width="2.42578125" style="51" customWidth="1"/>
    <col min="37" max="37" width="5.42578125" style="51" customWidth="1"/>
    <col min="38" max="38" width="2.42578125" style="51" customWidth="1"/>
    <col min="39" max="39" width="3.42578125" style="51" customWidth="1"/>
    <col min="40" max="40" width="5.42578125" style="921" hidden="1" customWidth="1"/>
    <col min="41" max="41" width="5.42578125" style="126" hidden="1" customWidth="1"/>
    <col min="42" max="45" width="5.42578125" style="51" hidden="1" customWidth="1"/>
    <col min="46" max="46" width="10.85546875" style="51" hidden="1" customWidth="1"/>
    <col min="47" max="48" width="5.42578125" style="51" hidden="1" customWidth="1"/>
    <col min="49" max="49" width="8.7109375" style="51" hidden="1" customWidth="1"/>
    <col min="50" max="50" width="7.42578125" style="51" hidden="1" customWidth="1"/>
    <col min="51" max="55" width="5.42578125" style="51" hidden="1" customWidth="1"/>
    <col min="56" max="60" width="5.42578125" style="54" hidden="1" customWidth="1"/>
    <col min="61" max="81" width="5.42578125" style="51" hidden="1" customWidth="1"/>
    <col min="82" max="16384" width="0.85546875" style="51" hidden="1"/>
  </cols>
  <sheetData>
    <row r="1" spans="1:42" ht="15.75" customHeight="1">
      <c r="A1" s="3240" t="s">
        <v>1549</v>
      </c>
      <c r="B1" s="3240"/>
      <c r="C1" s="3240"/>
      <c r="D1" s="3240"/>
      <c r="E1" s="3240"/>
      <c r="F1" s="3240"/>
      <c r="G1" s="3240"/>
      <c r="H1" s="3240"/>
      <c r="I1" s="3240"/>
      <c r="J1" s="3240"/>
      <c r="K1" s="3240"/>
      <c r="L1" s="3240"/>
      <c r="M1" s="3240"/>
      <c r="N1" s="3240"/>
      <c r="O1" s="3240"/>
      <c r="P1" s="3240"/>
      <c r="Q1" s="3240"/>
      <c r="R1" s="3240"/>
      <c r="S1" s="3240"/>
      <c r="T1" s="3240"/>
      <c r="U1" s="3240"/>
      <c r="V1" s="3240"/>
      <c r="W1" s="3240"/>
      <c r="X1" s="3240"/>
      <c r="Y1" s="3240"/>
      <c r="Z1" s="3240"/>
      <c r="AA1" s="3240"/>
      <c r="AB1" s="3240"/>
      <c r="AC1" s="3240"/>
      <c r="AD1" s="3240"/>
      <c r="AE1" s="3240"/>
      <c r="AF1" s="3240"/>
      <c r="AG1" s="3240"/>
      <c r="AH1" s="3240"/>
      <c r="AI1" s="3240"/>
      <c r="AJ1" s="3240"/>
      <c r="AK1" s="3240"/>
      <c r="AL1" s="3240"/>
      <c r="AM1" s="3240"/>
    </row>
    <row r="2" spans="1:42" s="923" customFormat="1" ht="12.75" customHeight="1" thickBot="1">
      <c r="A2" s="3241"/>
      <c r="B2" s="3241"/>
      <c r="C2" s="3241"/>
      <c r="D2" s="3241"/>
      <c r="E2" s="3241"/>
      <c r="F2" s="3241"/>
      <c r="G2" s="3241"/>
      <c r="H2" s="3241"/>
      <c r="I2" s="3241"/>
      <c r="J2" s="3241"/>
      <c r="K2" s="3241"/>
      <c r="L2" s="3241"/>
      <c r="M2" s="3241"/>
      <c r="N2" s="3241"/>
      <c r="O2" s="3241"/>
      <c r="P2" s="3241"/>
      <c r="Q2" s="3241"/>
      <c r="R2" s="3241"/>
      <c r="S2" s="3241"/>
      <c r="T2" s="3241"/>
      <c r="U2" s="3241"/>
      <c r="V2" s="3241"/>
      <c r="W2" s="3241"/>
      <c r="X2" s="3241"/>
      <c r="Y2" s="3241"/>
      <c r="Z2" s="3241"/>
      <c r="AA2" s="3241"/>
      <c r="AB2" s="3241"/>
      <c r="AC2" s="3241"/>
      <c r="AD2" s="3241"/>
      <c r="AE2" s="3241"/>
      <c r="AF2" s="3241"/>
      <c r="AG2" s="3241"/>
      <c r="AH2" s="3241"/>
      <c r="AI2" s="3241"/>
      <c r="AJ2" s="3241"/>
      <c r="AK2" s="3241"/>
      <c r="AL2" s="3241"/>
      <c r="AM2" s="3241"/>
      <c r="AN2" s="922"/>
    </row>
    <row r="3" spans="1:42" s="926" customFormat="1" ht="12.75" customHeight="1" thickTop="1">
      <c r="A3" s="924"/>
      <c r="B3" s="924"/>
      <c r="C3" s="924"/>
      <c r="D3" s="924"/>
      <c r="E3" s="924"/>
      <c r="F3" s="924"/>
      <c r="G3" s="924"/>
      <c r="H3" s="924"/>
      <c r="I3" s="924"/>
      <c r="J3" s="924"/>
      <c r="K3" s="924"/>
      <c r="L3" s="924"/>
      <c r="M3" s="924"/>
      <c r="N3" s="924"/>
      <c r="O3" s="924"/>
      <c r="P3" s="924"/>
      <c r="Q3" s="924"/>
      <c r="R3" s="924"/>
      <c r="S3" s="924"/>
      <c r="T3" s="924"/>
      <c r="U3" s="924"/>
      <c r="V3" s="924"/>
      <c r="W3" s="924"/>
      <c r="X3" s="924"/>
      <c r="Y3" s="924"/>
      <c r="Z3" s="924"/>
      <c r="AA3" s="924"/>
      <c r="AB3" s="924"/>
      <c r="AC3" s="924"/>
      <c r="AD3" s="924"/>
      <c r="AE3" s="924"/>
      <c r="AF3" s="924"/>
      <c r="AG3" s="924"/>
      <c r="AH3" s="924"/>
      <c r="AI3" s="924"/>
      <c r="AJ3" s="924"/>
      <c r="AK3" s="924"/>
      <c r="AL3" s="924"/>
      <c r="AM3" s="924"/>
      <c r="AN3" s="925"/>
    </row>
    <row r="4" spans="1:42" s="926" customFormat="1" ht="12.75" customHeight="1">
      <c r="A4" s="927" t="s">
        <v>1550</v>
      </c>
      <c r="B4" s="928" t="s">
        <v>1551</v>
      </c>
      <c r="C4" s="929"/>
      <c r="D4" s="929"/>
      <c r="E4" s="929"/>
      <c r="F4" s="929"/>
      <c r="G4" s="929"/>
      <c r="H4" s="929"/>
      <c r="I4" s="929"/>
      <c r="J4" s="929"/>
      <c r="K4" s="929"/>
      <c r="L4" s="929"/>
      <c r="M4" s="929"/>
      <c r="N4" s="929"/>
      <c r="O4" s="929"/>
      <c r="P4" s="929"/>
      <c r="Q4" s="929"/>
      <c r="R4" s="929"/>
      <c r="S4" s="929"/>
      <c r="T4" s="929"/>
      <c r="U4" s="929"/>
      <c r="V4" s="929"/>
      <c r="W4" s="929"/>
      <c r="X4" s="929"/>
      <c r="Y4" s="929"/>
      <c r="Z4" s="929"/>
      <c r="AA4" s="929"/>
      <c r="AB4" s="929"/>
      <c r="AC4" s="929"/>
      <c r="AD4" s="929"/>
      <c r="AE4" s="929"/>
      <c r="AF4" s="929"/>
      <c r="AG4" s="929"/>
      <c r="AH4" s="929"/>
      <c r="AI4" s="929"/>
      <c r="AJ4" s="929"/>
      <c r="AK4" s="929"/>
      <c r="AL4" s="929"/>
      <c r="AM4" s="929"/>
      <c r="AN4" s="925"/>
    </row>
    <row r="5" spans="1:42" s="926" customFormat="1" ht="12.75" customHeight="1" thickBot="1">
      <c r="A5" s="927"/>
      <c r="B5" s="928"/>
      <c r="C5" s="929"/>
      <c r="D5" s="929"/>
      <c r="E5" s="929"/>
      <c r="F5" s="929"/>
      <c r="G5" s="929"/>
      <c r="H5" s="929"/>
      <c r="I5" s="929"/>
      <c r="J5" s="929"/>
      <c r="K5" s="929"/>
      <c r="L5" s="929"/>
      <c r="M5" s="929"/>
      <c r="N5" s="929"/>
      <c r="O5" s="929"/>
      <c r="P5" s="929"/>
      <c r="Q5" s="929"/>
      <c r="R5" s="929"/>
      <c r="S5" s="929"/>
      <c r="T5" s="929"/>
      <c r="U5" s="929"/>
      <c r="V5" s="929"/>
      <c r="W5" s="929"/>
      <c r="X5" s="929"/>
      <c r="Y5" s="929"/>
      <c r="Z5" s="929"/>
      <c r="AA5" s="929"/>
      <c r="AB5" s="929"/>
      <c r="AC5" s="929"/>
      <c r="AD5" s="929"/>
      <c r="AE5" s="929"/>
      <c r="AF5" s="929"/>
      <c r="AG5" s="929"/>
      <c r="AH5" s="929"/>
      <c r="AI5" s="929"/>
      <c r="AJ5" s="929"/>
      <c r="AK5" s="929"/>
      <c r="AL5" s="929"/>
      <c r="AM5" s="929"/>
      <c r="AN5" s="925"/>
    </row>
    <row r="6" spans="1:42" s="926" customFormat="1" ht="12.75" customHeight="1" thickTop="1">
      <c r="A6" s="930"/>
      <c r="B6" s="930"/>
      <c r="C6" s="930"/>
      <c r="D6" s="930"/>
      <c r="E6" s="930"/>
      <c r="F6" s="930"/>
      <c r="G6" s="930"/>
      <c r="H6" s="930"/>
      <c r="I6" s="930"/>
      <c r="J6" s="930"/>
      <c r="K6" s="930"/>
      <c r="L6" s="930"/>
      <c r="M6" s="930"/>
      <c r="N6" s="930"/>
      <c r="O6" s="930"/>
      <c r="P6" s="930"/>
      <c r="Q6" s="930"/>
      <c r="R6" s="930"/>
      <c r="S6" s="930"/>
      <c r="T6" s="930"/>
      <c r="U6" s="930"/>
      <c r="V6" s="930"/>
      <c r="W6" s="930"/>
      <c r="X6" s="930"/>
      <c r="Y6" s="930"/>
      <c r="Z6" s="930"/>
      <c r="AA6" s="930"/>
      <c r="AB6" s="930"/>
      <c r="AC6" s="930"/>
      <c r="AD6" s="930"/>
      <c r="AE6" s="930"/>
      <c r="AF6" s="930"/>
      <c r="AG6" s="930"/>
      <c r="AH6" s="930"/>
      <c r="AI6" s="930"/>
      <c r="AJ6" s="930"/>
      <c r="AK6" s="930"/>
      <c r="AL6" s="930"/>
      <c r="AM6" s="931"/>
      <c r="AN6" s="925"/>
    </row>
    <row r="7" spans="1:42" s="926" customFormat="1" ht="12.75" customHeight="1">
      <c r="A7" s="927" t="s">
        <v>1552</v>
      </c>
      <c r="B7" s="928" t="s">
        <v>1553</v>
      </c>
      <c r="C7" s="928"/>
      <c r="D7" s="928"/>
      <c r="E7" s="928"/>
      <c r="F7" s="928"/>
      <c r="G7" s="928"/>
      <c r="H7" s="928"/>
      <c r="I7" s="928"/>
      <c r="J7" s="928"/>
      <c r="K7" s="928"/>
      <c r="L7" s="928"/>
      <c r="M7" s="928"/>
      <c r="N7" s="928"/>
      <c r="O7" s="928"/>
      <c r="P7" s="928"/>
      <c r="Q7" s="928"/>
      <c r="R7" s="928"/>
      <c r="S7" s="928"/>
      <c r="T7" s="928"/>
      <c r="U7" s="928"/>
      <c r="V7" s="928"/>
      <c r="W7" s="928"/>
      <c r="X7" s="928"/>
      <c r="Y7" s="928"/>
      <c r="Z7" s="928"/>
      <c r="AA7" s="928"/>
      <c r="AB7" s="928"/>
      <c r="AC7" s="928"/>
      <c r="AD7" s="928"/>
      <c r="AE7" s="3216" t="s">
        <v>1554</v>
      </c>
      <c r="AF7" s="3216"/>
      <c r="AG7" s="3216"/>
      <c r="AH7" s="3216"/>
      <c r="AI7" s="3216"/>
      <c r="AJ7" s="3216"/>
      <c r="AK7" s="3216"/>
      <c r="AL7" s="929"/>
      <c r="AM7" s="929"/>
      <c r="AN7" s="925"/>
    </row>
    <row r="8" spans="1:42" s="926" customFormat="1" ht="12.75" customHeight="1">
      <c r="A8" s="927"/>
      <c r="B8" s="928" t="s">
        <v>2155</v>
      </c>
      <c r="C8" s="928"/>
      <c r="D8" s="928"/>
      <c r="E8" s="928"/>
      <c r="F8" s="928"/>
      <c r="G8" s="928"/>
      <c r="H8" s="928"/>
      <c r="I8" s="928"/>
      <c r="J8" s="928"/>
      <c r="K8" s="928"/>
      <c r="L8" s="928"/>
      <c r="M8" s="928"/>
      <c r="N8" s="928"/>
      <c r="O8" s="928"/>
      <c r="P8" s="928"/>
      <c r="Q8" s="928"/>
      <c r="R8" s="928"/>
      <c r="S8" s="928"/>
      <c r="T8" s="928"/>
      <c r="U8" s="928"/>
      <c r="V8" s="928"/>
      <c r="W8" s="928"/>
      <c r="X8" s="928"/>
      <c r="Y8" s="928"/>
      <c r="Z8" s="928"/>
      <c r="AA8" s="928"/>
      <c r="AB8" s="928"/>
      <c r="AC8" s="928"/>
      <c r="AD8" s="928"/>
      <c r="AE8" s="932"/>
      <c r="AF8" s="932"/>
      <c r="AG8" s="932"/>
      <c r="AH8" s="932"/>
      <c r="AI8" s="932"/>
      <c r="AJ8" s="932"/>
      <c r="AK8" s="932"/>
      <c r="AL8" s="929"/>
      <c r="AM8" s="929"/>
      <c r="AN8" s="925"/>
    </row>
    <row r="9" spans="1:42" s="926" customFormat="1" ht="12.75" customHeight="1">
      <c r="A9" s="927"/>
      <c r="B9" s="928"/>
      <c r="C9" s="928"/>
      <c r="D9" s="928"/>
      <c r="E9" s="928"/>
      <c r="F9" s="928"/>
      <c r="G9" s="928"/>
      <c r="H9" s="928"/>
      <c r="I9" s="928"/>
      <c r="J9" s="928"/>
      <c r="K9" s="928"/>
      <c r="L9" s="928"/>
      <c r="M9" s="928"/>
      <c r="N9" s="928"/>
      <c r="O9" s="928"/>
      <c r="P9" s="928"/>
      <c r="Q9" s="928"/>
      <c r="R9" s="928"/>
      <c r="S9" s="928"/>
      <c r="T9" s="928"/>
      <c r="U9" s="928"/>
      <c r="V9" s="928"/>
      <c r="W9" s="928"/>
      <c r="X9" s="928"/>
      <c r="Y9" s="928"/>
      <c r="Z9" s="928"/>
      <c r="AA9" s="928"/>
      <c r="AB9" s="928"/>
      <c r="AC9" s="928"/>
      <c r="AD9" s="928"/>
      <c r="AE9" s="932"/>
      <c r="AF9" s="932"/>
      <c r="AG9" s="932"/>
      <c r="AH9" s="932"/>
      <c r="AI9" s="932"/>
      <c r="AJ9" s="932"/>
      <c r="AK9" s="932"/>
      <c r="AL9" s="929"/>
      <c r="AM9" s="929"/>
      <c r="AN9" s="925"/>
    </row>
    <row r="10" spans="1:42" s="926" customFormat="1" ht="12.75" customHeight="1">
      <c r="A10" s="929"/>
      <c r="B10" s="933" t="s">
        <v>1555</v>
      </c>
      <c r="C10" s="929"/>
      <c r="D10" s="929"/>
      <c r="E10" s="929"/>
      <c r="F10" s="929"/>
      <c r="G10" s="929"/>
      <c r="H10" s="929"/>
      <c r="I10" s="929"/>
      <c r="J10" s="929"/>
      <c r="K10" s="929"/>
      <c r="L10" s="929"/>
      <c r="M10" s="929"/>
      <c r="N10" s="929"/>
      <c r="O10" s="929"/>
      <c r="P10" s="929"/>
      <c r="Q10" s="929"/>
      <c r="R10" s="929"/>
      <c r="S10" s="929"/>
      <c r="T10" s="929"/>
      <c r="U10" s="929"/>
      <c r="V10" s="929"/>
      <c r="W10" s="929"/>
      <c r="X10" s="929"/>
      <c r="Y10" s="929"/>
      <c r="Z10" s="929"/>
      <c r="AA10" s="929"/>
      <c r="AB10" s="929"/>
      <c r="AC10" s="929"/>
      <c r="AD10" s="929"/>
      <c r="AE10" s="929"/>
      <c r="AF10" s="929"/>
      <c r="AG10" s="929"/>
      <c r="AH10" s="929"/>
      <c r="AI10" s="929"/>
      <c r="AJ10" s="929"/>
      <c r="AK10" s="929"/>
      <c r="AL10" s="929"/>
      <c r="AM10" s="929"/>
      <c r="AN10" s="925"/>
      <c r="AO10" s="920"/>
      <c r="AP10" s="934"/>
    </row>
    <row r="11" spans="1:42" s="926" customFormat="1" ht="12.75" customHeight="1">
      <c r="A11" s="929"/>
      <c r="B11" s="935"/>
      <c r="C11" s="929"/>
      <c r="D11" s="929"/>
      <c r="E11" s="929"/>
      <c r="F11" s="929"/>
      <c r="G11" s="929"/>
      <c r="H11" s="929"/>
      <c r="I11" s="929"/>
      <c r="J11" s="929"/>
      <c r="K11" s="929"/>
      <c r="L11" s="929"/>
      <c r="M11" s="929"/>
      <c r="N11" s="929"/>
      <c r="O11" s="929"/>
      <c r="P11" s="929"/>
      <c r="Q11" s="929"/>
      <c r="R11" s="929"/>
      <c r="S11" s="929"/>
      <c r="T11" s="929"/>
      <c r="U11" s="929"/>
      <c r="V11" s="929"/>
      <c r="W11" s="929"/>
      <c r="X11" s="929"/>
      <c r="Y11" s="929"/>
      <c r="Z11" s="929"/>
      <c r="AA11" s="929"/>
      <c r="AB11" s="929"/>
      <c r="AC11" s="929"/>
      <c r="AD11" s="929"/>
      <c r="AE11" s="929"/>
      <c r="AF11" s="929"/>
      <c r="AG11" s="929"/>
      <c r="AH11" s="929"/>
      <c r="AI11" s="929"/>
      <c r="AJ11" s="929"/>
      <c r="AK11" s="929"/>
      <c r="AL11" s="929"/>
      <c r="AM11" s="929"/>
      <c r="AN11" s="925"/>
      <c r="AP11" s="51"/>
    </row>
    <row r="12" spans="1:42" s="926" customFormat="1" ht="12.75" customHeight="1">
      <c r="A12" s="929"/>
      <c r="B12" s="3225" t="s">
        <v>626</v>
      </c>
      <c r="C12" s="3225"/>
      <c r="D12" s="936"/>
      <c r="E12" s="937" t="s">
        <v>1556</v>
      </c>
      <c r="F12" s="938"/>
      <c r="G12" s="938"/>
      <c r="H12" s="938"/>
      <c r="I12" s="938"/>
      <c r="J12" s="938"/>
      <c r="K12" s="938"/>
      <c r="L12" s="938"/>
      <c r="M12" s="938"/>
      <c r="N12" s="938"/>
      <c r="O12" s="938"/>
      <c r="P12" s="938"/>
      <c r="Q12" s="938"/>
      <c r="R12" s="938"/>
      <c r="S12" s="938"/>
      <c r="T12" s="938"/>
      <c r="U12" s="938"/>
      <c r="V12" s="938"/>
      <c r="W12" s="938"/>
      <c r="X12" s="938"/>
      <c r="Y12" s="938"/>
      <c r="Z12" s="938"/>
      <c r="AA12" s="938"/>
      <c r="AB12" s="938"/>
      <c r="AC12" s="938"/>
      <c r="AD12" s="938"/>
      <c r="AE12" s="938"/>
      <c r="AF12" s="938"/>
      <c r="AG12" s="3242"/>
      <c r="AH12" s="3242"/>
      <c r="AI12" s="3242"/>
      <c r="AJ12" s="3243"/>
      <c r="AK12" s="929"/>
      <c r="AL12" s="929"/>
      <c r="AM12" s="929"/>
      <c r="AN12" s="925"/>
      <c r="AO12" s="939">
        <f>IF($B12="yes",20,0)</f>
        <v>0</v>
      </c>
      <c r="AP12" s="51"/>
    </row>
    <row r="13" spans="1:42" s="926" customFormat="1" ht="12.75" customHeight="1">
      <c r="A13" s="929"/>
      <c r="B13" s="929"/>
      <c r="C13" s="929"/>
      <c r="D13" s="51"/>
      <c r="E13" s="929"/>
      <c r="F13" s="929"/>
      <c r="G13" s="929"/>
      <c r="H13" s="929"/>
      <c r="I13" s="929"/>
      <c r="J13" s="929"/>
      <c r="K13" s="929"/>
      <c r="L13" s="929"/>
      <c r="M13" s="929"/>
      <c r="N13" s="929"/>
      <c r="O13" s="929"/>
      <c r="P13" s="929"/>
      <c r="Q13" s="929"/>
      <c r="R13" s="929"/>
      <c r="S13" s="929"/>
      <c r="T13" s="929"/>
      <c r="U13" s="929"/>
      <c r="V13" s="929"/>
      <c r="W13" s="929"/>
      <c r="X13" s="929"/>
      <c r="Y13" s="929"/>
      <c r="Z13" s="929"/>
      <c r="AA13" s="929"/>
      <c r="AB13" s="929"/>
      <c r="AC13" s="929"/>
      <c r="AD13" s="929"/>
      <c r="AE13" s="929"/>
      <c r="AF13" s="929"/>
      <c r="AG13" s="929"/>
      <c r="AH13" s="929"/>
      <c r="AI13" s="929"/>
      <c r="AJ13" s="929"/>
      <c r="AK13" s="929"/>
      <c r="AL13" s="929"/>
      <c r="AM13" s="929"/>
      <c r="AN13" s="925"/>
      <c r="AO13" s="939">
        <f>IF(AND($B15="yes",E19&gt;0),20,0)</f>
        <v>0</v>
      </c>
      <c r="AP13" s="51"/>
    </row>
    <row r="14" spans="1:42" s="926" customFormat="1" ht="12.75" customHeight="1">
      <c r="A14" s="929"/>
      <c r="B14" s="929"/>
      <c r="C14" s="929"/>
      <c r="D14" s="939"/>
      <c r="E14" s="929"/>
      <c r="F14" s="929"/>
      <c r="G14" s="929"/>
      <c r="H14" s="929"/>
      <c r="I14" s="929"/>
      <c r="J14" s="929"/>
      <c r="K14" s="929"/>
      <c r="L14" s="929"/>
      <c r="M14" s="929"/>
      <c r="N14" s="929"/>
      <c r="O14" s="929"/>
      <c r="P14" s="929"/>
      <c r="Q14" s="929"/>
      <c r="R14" s="929"/>
      <c r="S14" s="929"/>
      <c r="T14" s="929"/>
      <c r="U14" s="929"/>
      <c r="V14" s="929"/>
      <c r="W14" s="929"/>
      <c r="X14" s="929"/>
      <c r="Y14" s="929"/>
      <c r="Z14" s="929"/>
      <c r="AA14" s="929"/>
      <c r="AB14" s="929"/>
      <c r="AC14" s="929"/>
      <c r="AD14" s="929"/>
      <c r="AE14" s="929"/>
      <c r="AF14" s="929"/>
      <c r="AG14" s="929"/>
      <c r="AH14" s="929"/>
      <c r="AI14" s="929"/>
      <c r="AJ14" s="929"/>
      <c r="AK14" s="929"/>
      <c r="AL14" s="929"/>
      <c r="AM14" s="929"/>
      <c r="AN14" s="925"/>
      <c r="AO14" s="939">
        <f>IF($B21="yes",20,0)</f>
        <v>20</v>
      </c>
      <c r="AP14" s="21"/>
    </row>
    <row r="15" spans="1:42" s="926" customFormat="1" ht="12.75" customHeight="1">
      <c r="A15" s="929"/>
      <c r="B15" s="3225" t="s">
        <v>626</v>
      </c>
      <c r="C15" s="3225"/>
      <c r="D15" s="936"/>
      <c r="E15" s="3244" t="s">
        <v>1557</v>
      </c>
      <c r="F15" s="3245"/>
      <c r="G15" s="3245"/>
      <c r="H15" s="3245"/>
      <c r="I15" s="3245"/>
      <c r="J15" s="3245"/>
      <c r="K15" s="3245"/>
      <c r="L15" s="3245"/>
      <c r="M15" s="3245"/>
      <c r="N15" s="3245"/>
      <c r="O15" s="3245"/>
      <c r="P15" s="3245"/>
      <c r="Q15" s="3245"/>
      <c r="R15" s="3245"/>
      <c r="S15" s="3245"/>
      <c r="T15" s="3245"/>
      <c r="U15" s="3245"/>
      <c r="V15" s="3245"/>
      <c r="W15" s="3245"/>
      <c r="X15" s="3245"/>
      <c r="Y15" s="3245"/>
      <c r="Z15" s="3245"/>
      <c r="AA15" s="3245"/>
      <c r="AB15" s="3245"/>
      <c r="AC15" s="3245"/>
      <c r="AD15" s="3245"/>
      <c r="AE15" s="3245"/>
      <c r="AF15" s="3245"/>
      <c r="AG15" s="3245"/>
      <c r="AH15" s="3245"/>
      <c r="AI15" s="3245"/>
      <c r="AJ15" s="3246"/>
      <c r="AK15" s="929"/>
      <c r="AL15" s="929"/>
      <c r="AM15" s="929"/>
      <c r="AN15" s="925"/>
      <c r="AO15" s="939">
        <f>IF($B24="yes",20,0)</f>
        <v>0</v>
      </c>
      <c r="AP15" s="51"/>
    </row>
    <row r="16" spans="1:42" s="926" customFormat="1" ht="12.75" customHeight="1">
      <c r="A16" s="929"/>
      <c r="B16" s="929"/>
      <c r="C16" s="929"/>
      <c r="D16" s="940"/>
      <c r="E16" s="3247"/>
      <c r="F16" s="3248"/>
      <c r="G16" s="3248"/>
      <c r="H16" s="3248"/>
      <c r="I16" s="3248"/>
      <c r="J16" s="3248"/>
      <c r="K16" s="3248"/>
      <c r="L16" s="3248"/>
      <c r="M16" s="3248"/>
      <c r="N16" s="3248"/>
      <c r="O16" s="3248"/>
      <c r="P16" s="3248"/>
      <c r="Q16" s="3248"/>
      <c r="R16" s="3248"/>
      <c r="S16" s="3248"/>
      <c r="T16" s="3248"/>
      <c r="U16" s="3248"/>
      <c r="V16" s="3248"/>
      <c r="W16" s="3248"/>
      <c r="X16" s="3248"/>
      <c r="Y16" s="3248"/>
      <c r="Z16" s="3248"/>
      <c r="AA16" s="3248"/>
      <c r="AB16" s="3248"/>
      <c r="AC16" s="3248"/>
      <c r="AD16" s="3248"/>
      <c r="AE16" s="3248"/>
      <c r="AF16" s="3248"/>
      <c r="AG16" s="3248"/>
      <c r="AH16" s="3248"/>
      <c r="AI16" s="3248"/>
      <c r="AJ16" s="3249"/>
      <c r="AK16" s="929"/>
      <c r="AL16" s="929"/>
      <c r="AM16" s="929"/>
      <c r="AN16" s="925"/>
      <c r="AO16" s="926">
        <f>IF(SUM(AO12:AO15)&gt;20,20,(SUM(AO12:AO15)))</f>
        <v>20</v>
      </c>
      <c r="AP16" s="926" t="s">
        <v>1558</v>
      </c>
    </row>
    <row r="17" spans="1:42" s="926" customFormat="1" ht="12.75" customHeight="1">
      <c r="A17" s="929"/>
      <c r="B17" s="929"/>
      <c r="C17" s="929"/>
      <c r="D17" s="940"/>
      <c r="E17" s="3247"/>
      <c r="F17" s="3248"/>
      <c r="G17" s="3248"/>
      <c r="H17" s="3248"/>
      <c r="I17" s="3248"/>
      <c r="J17" s="3248"/>
      <c r="K17" s="3248"/>
      <c r="L17" s="3248"/>
      <c r="M17" s="3248"/>
      <c r="N17" s="3248"/>
      <c r="O17" s="3248"/>
      <c r="P17" s="3248"/>
      <c r="Q17" s="3248"/>
      <c r="R17" s="3248"/>
      <c r="S17" s="3248"/>
      <c r="T17" s="3248"/>
      <c r="U17" s="3248"/>
      <c r="V17" s="3248"/>
      <c r="W17" s="3248"/>
      <c r="X17" s="3248"/>
      <c r="Y17" s="3248"/>
      <c r="Z17" s="3248"/>
      <c r="AA17" s="3248"/>
      <c r="AB17" s="3248"/>
      <c r="AC17" s="3248"/>
      <c r="AD17" s="3248"/>
      <c r="AE17" s="3248"/>
      <c r="AF17" s="3248"/>
      <c r="AG17" s="3248"/>
      <c r="AH17" s="3248"/>
      <c r="AI17" s="3248"/>
      <c r="AJ17" s="3249"/>
      <c r="AK17" s="929"/>
      <c r="AL17" s="929"/>
      <c r="AM17" s="929"/>
      <c r="AN17" s="925"/>
    </row>
    <row r="18" spans="1:42" s="926" customFormat="1" ht="12.75" customHeight="1">
      <c r="A18" s="929"/>
      <c r="B18" s="929"/>
      <c r="C18" s="929"/>
      <c r="D18" s="940"/>
      <c r="E18" s="941" t="s">
        <v>1559</v>
      </c>
      <c r="F18" s="942"/>
      <c r="G18" s="942"/>
      <c r="H18" s="942"/>
      <c r="I18" s="942"/>
      <c r="J18" s="942"/>
      <c r="K18" s="942"/>
      <c r="L18" s="942"/>
      <c r="M18" s="942"/>
      <c r="N18" s="942"/>
      <c r="O18" s="942"/>
      <c r="P18" s="942"/>
      <c r="Q18" s="942"/>
      <c r="R18" s="942"/>
      <c r="S18" s="942"/>
      <c r="T18" s="942"/>
      <c r="U18" s="942"/>
      <c r="V18" s="942"/>
      <c r="W18" s="942"/>
      <c r="X18" s="942"/>
      <c r="Y18" s="942"/>
      <c r="Z18" s="942"/>
      <c r="AA18" s="942"/>
      <c r="AB18" s="942"/>
      <c r="AC18" s="942"/>
      <c r="AD18" s="942"/>
      <c r="AE18" s="942"/>
      <c r="AF18" s="942"/>
      <c r="AG18" s="942"/>
      <c r="AH18" s="942"/>
      <c r="AI18" s="942"/>
      <c r="AJ18" s="943"/>
      <c r="AK18" s="929"/>
      <c r="AL18" s="929"/>
      <c r="AM18" s="929"/>
      <c r="AN18" s="925"/>
    </row>
    <row r="19" spans="1:42" s="926" customFormat="1" ht="12.75" customHeight="1">
      <c r="A19" s="929"/>
      <c r="B19" s="929"/>
      <c r="C19" s="929"/>
      <c r="D19" s="940"/>
      <c r="E19" s="3251"/>
      <c r="F19" s="3252"/>
      <c r="G19" s="3252"/>
      <c r="H19" s="3252"/>
      <c r="I19" s="3252"/>
      <c r="J19" s="3252"/>
      <c r="K19" s="3252"/>
      <c r="L19" s="3252"/>
      <c r="M19" s="3252"/>
      <c r="N19" s="3252"/>
      <c r="O19" s="3252"/>
      <c r="P19" s="3252"/>
      <c r="Q19" s="3252"/>
      <c r="R19" s="3252"/>
      <c r="S19" s="3252"/>
      <c r="T19" s="3252"/>
      <c r="U19" s="3252"/>
      <c r="V19" s="3252"/>
      <c r="W19" s="3252"/>
      <c r="X19" s="3252"/>
      <c r="Y19" s="3252"/>
      <c r="Z19" s="3252"/>
      <c r="AA19" s="3252"/>
      <c r="AB19" s="3252"/>
      <c r="AC19" s="3252"/>
      <c r="AD19" s="3252"/>
      <c r="AE19" s="3252"/>
      <c r="AF19" s="3252"/>
      <c r="AG19" s="3252"/>
      <c r="AH19" s="3252"/>
      <c r="AI19" s="3252"/>
      <c r="AJ19" s="3253"/>
      <c r="AK19" s="929"/>
      <c r="AL19" s="929"/>
      <c r="AM19" s="929"/>
      <c r="AN19" s="925"/>
    </row>
    <row r="20" spans="1:42" s="926" customFormat="1" ht="12.75" customHeight="1">
      <c r="A20" s="929"/>
      <c r="B20" s="929"/>
      <c r="C20" s="929"/>
      <c r="E20" s="929"/>
      <c r="F20" s="929"/>
      <c r="G20" s="929"/>
      <c r="H20" s="929"/>
      <c r="I20" s="929"/>
      <c r="J20" s="929"/>
      <c r="K20" s="929"/>
      <c r="L20" s="929"/>
      <c r="M20" s="929"/>
      <c r="N20" s="929"/>
      <c r="O20" s="929"/>
      <c r="P20" s="929"/>
      <c r="Q20" s="929"/>
      <c r="R20" s="929"/>
      <c r="S20" s="929"/>
      <c r="T20" s="929"/>
      <c r="U20" s="929"/>
      <c r="V20" s="929"/>
      <c r="W20" s="929"/>
      <c r="X20" s="929"/>
      <c r="Y20" s="929"/>
      <c r="Z20" s="929"/>
      <c r="AA20" s="929"/>
      <c r="AB20" s="929"/>
      <c r="AC20" s="929"/>
      <c r="AD20" s="929"/>
      <c r="AE20" s="929"/>
      <c r="AF20" s="929"/>
      <c r="AG20" s="929"/>
      <c r="AH20" s="929"/>
      <c r="AI20" s="929"/>
      <c r="AJ20" s="929"/>
      <c r="AK20" s="929"/>
      <c r="AL20" s="929"/>
      <c r="AM20" s="929"/>
      <c r="AN20" s="925"/>
      <c r="AO20" s="939">
        <f>IF($B29="yes",14,0)</f>
        <v>0</v>
      </c>
      <c r="AP20" s="51"/>
    </row>
    <row r="21" spans="1:42" s="926" customFormat="1" ht="12.75" customHeight="1">
      <c r="A21" s="929"/>
      <c r="B21" s="3225" t="s">
        <v>578</v>
      </c>
      <c r="C21" s="3225"/>
      <c r="D21" s="936"/>
      <c r="E21" s="3254" t="s">
        <v>1560</v>
      </c>
      <c r="F21" s="3255"/>
      <c r="G21" s="3255"/>
      <c r="H21" s="3255"/>
      <c r="I21" s="3255"/>
      <c r="J21" s="3255"/>
      <c r="K21" s="3255"/>
      <c r="L21" s="3255"/>
      <c r="M21" s="3255"/>
      <c r="N21" s="3255"/>
      <c r="O21" s="3255"/>
      <c r="P21" s="3255"/>
      <c r="Q21" s="3255"/>
      <c r="R21" s="3255"/>
      <c r="S21" s="3255"/>
      <c r="T21" s="3255"/>
      <c r="U21" s="3255"/>
      <c r="V21" s="3255"/>
      <c r="W21" s="3255"/>
      <c r="X21" s="3255"/>
      <c r="Y21" s="3255"/>
      <c r="Z21" s="3255"/>
      <c r="AA21" s="3255"/>
      <c r="AB21" s="3255"/>
      <c r="AC21" s="3255"/>
      <c r="AD21" s="3255"/>
      <c r="AE21" s="3255"/>
      <c r="AF21" s="3255"/>
      <c r="AG21" s="3255"/>
      <c r="AH21" s="3255"/>
      <c r="AI21" s="3255"/>
      <c r="AJ21" s="3256"/>
      <c r="AK21" s="929"/>
      <c r="AL21" s="929"/>
      <c r="AM21" s="929"/>
      <c r="AN21" s="925"/>
      <c r="AO21" s="926">
        <f>SUM(AO20)</f>
        <v>0</v>
      </c>
      <c r="AP21" s="926" t="s">
        <v>1558</v>
      </c>
    </row>
    <row r="22" spans="1:42" s="926" customFormat="1" ht="12.75" customHeight="1">
      <c r="A22" s="929"/>
      <c r="B22" s="929"/>
      <c r="C22" s="929"/>
      <c r="D22" s="939"/>
      <c r="E22" s="3257"/>
      <c r="F22" s="3258"/>
      <c r="G22" s="3258"/>
      <c r="H22" s="3258"/>
      <c r="I22" s="3258"/>
      <c r="J22" s="3258"/>
      <c r="K22" s="3258"/>
      <c r="L22" s="3258"/>
      <c r="M22" s="3258"/>
      <c r="N22" s="3258"/>
      <c r="O22" s="3258"/>
      <c r="P22" s="3258"/>
      <c r="Q22" s="3258"/>
      <c r="R22" s="3258"/>
      <c r="S22" s="3258"/>
      <c r="T22" s="3258"/>
      <c r="U22" s="3258"/>
      <c r="V22" s="3258"/>
      <c r="W22" s="3258"/>
      <c r="X22" s="3258"/>
      <c r="Y22" s="3258"/>
      <c r="Z22" s="3258"/>
      <c r="AA22" s="3258"/>
      <c r="AB22" s="3258"/>
      <c r="AC22" s="3258"/>
      <c r="AD22" s="3258"/>
      <c r="AE22" s="3258"/>
      <c r="AF22" s="3258"/>
      <c r="AG22" s="3258"/>
      <c r="AH22" s="3258"/>
      <c r="AI22" s="3258"/>
      <c r="AJ22" s="3259"/>
      <c r="AK22" s="929"/>
      <c r="AL22" s="929"/>
      <c r="AM22" s="929"/>
      <c r="AN22" s="925"/>
    </row>
    <row r="23" spans="1:42" s="926" customFormat="1" ht="12.75" customHeight="1">
      <c r="A23" s="929"/>
      <c r="B23" s="929"/>
      <c r="C23" s="929"/>
      <c r="D23" s="940"/>
      <c r="E23" s="929"/>
      <c r="F23" s="929"/>
      <c r="G23" s="929"/>
      <c r="H23" s="929"/>
      <c r="I23" s="929"/>
      <c r="J23" s="929"/>
      <c r="K23" s="929"/>
      <c r="L23" s="929"/>
      <c r="M23" s="929"/>
      <c r="N23" s="929"/>
      <c r="O23" s="929"/>
      <c r="P23" s="929"/>
      <c r="Q23" s="929"/>
      <c r="R23" s="929"/>
      <c r="S23" s="929"/>
      <c r="T23" s="929"/>
      <c r="U23" s="929"/>
      <c r="V23" s="929"/>
      <c r="W23" s="929"/>
      <c r="X23" s="929"/>
      <c r="Y23" s="929"/>
      <c r="Z23" s="929"/>
      <c r="AA23" s="929"/>
      <c r="AB23" s="929"/>
      <c r="AC23" s="929"/>
      <c r="AD23" s="929"/>
      <c r="AE23" s="929"/>
      <c r="AF23" s="929"/>
      <c r="AG23" s="929"/>
      <c r="AH23" s="929"/>
      <c r="AI23" s="929"/>
      <c r="AJ23" s="929"/>
      <c r="AK23" s="929"/>
      <c r="AL23" s="929"/>
      <c r="AM23" s="929"/>
      <c r="AN23" s="925"/>
      <c r="AO23" s="939">
        <f>IF($B37="yes",6,0)</f>
        <v>0</v>
      </c>
    </row>
    <row r="24" spans="1:42" s="926" customFormat="1" ht="12.75" customHeight="1">
      <c r="A24" s="929"/>
      <c r="B24" s="3225" t="s">
        <v>626</v>
      </c>
      <c r="C24" s="3225"/>
      <c r="D24" s="936"/>
      <c r="E24" s="3156" t="s">
        <v>1561</v>
      </c>
      <c r="F24" s="3157"/>
      <c r="G24" s="3157"/>
      <c r="H24" s="3157"/>
      <c r="I24" s="3157"/>
      <c r="J24" s="3157"/>
      <c r="K24" s="3157"/>
      <c r="L24" s="3157"/>
      <c r="M24" s="3157"/>
      <c r="N24" s="3157"/>
      <c r="O24" s="3157"/>
      <c r="P24" s="3157"/>
      <c r="Q24" s="3157"/>
      <c r="R24" s="3157"/>
      <c r="S24" s="3157"/>
      <c r="T24" s="3157"/>
      <c r="U24" s="3157"/>
      <c r="V24" s="3157"/>
      <c r="W24" s="3157"/>
      <c r="X24" s="3157"/>
      <c r="Y24" s="3157"/>
      <c r="Z24" s="3157"/>
      <c r="AA24" s="3157"/>
      <c r="AB24" s="3157"/>
      <c r="AC24" s="3157"/>
      <c r="AD24" s="3157"/>
      <c r="AE24" s="3157"/>
      <c r="AF24" s="3157"/>
      <c r="AG24" s="3157"/>
      <c r="AH24" s="3157"/>
      <c r="AI24" s="3157"/>
      <c r="AJ24" s="3158"/>
      <c r="AK24" s="929"/>
      <c r="AL24" s="929"/>
      <c r="AM24" s="929"/>
      <c r="AN24" s="925"/>
      <c r="AO24" s="939">
        <f>IF($B39="yes",6,0)</f>
        <v>0</v>
      </c>
    </row>
    <row r="25" spans="1:42" s="926" customFormat="1" ht="12.75" customHeight="1">
      <c r="A25" s="929"/>
      <c r="B25" s="929"/>
      <c r="C25" s="929"/>
      <c r="D25" s="939"/>
      <c r="E25" s="3226"/>
      <c r="F25" s="3227"/>
      <c r="G25" s="3227"/>
      <c r="H25" s="3227"/>
      <c r="I25" s="3227"/>
      <c r="J25" s="3227"/>
      <c r="K25" s="3227"/>
      <c r="L25" s="3227"/>
      <c r="M25" s="3227"/>
      <c r="N25" s="3227"/>
      <c r="O25" s="3227"/>
      <c r="P25" s="3227"/>
      <c r="Q25" s="3227"/>
      <c r="R25" s="3227"/>
      <c r="S25" s="3227"/>
      <c r="T25" s="3227"/>
      <c r="U25" s="3227"/>
      <c r="V25" s="3227"/>
      <c r="W25" s="3227"/>
      <c r="X25" s="3227"/>
      <c r="Y25" s="3227"/>
      <c r="Z25" s="3227"/>
      <c r="AA25" s="3227"/>
      <c r="AB25" s="3227"/>
      <c r="AC25" s="3227"/>
      <c r="AD25" s="3227"/>
      <c r="AE25" s="3227"/>
      <c r="AF25" s="3227"/>
      <c r="AG25" s="3227"/>
      <c r="AH25" s="3227"/>
      <c r="AI25" s="3227"/>
      <c r="AJ25" s="3228"/>
      <c r="AK25" s="929"/>
      <c r="AL25" s="929"/>
      <c r="AM25" s="929"/>
      <c r="AN25" s="925"/>
      <c r="AO25" s="939">
        <f>IF($B41="yes",6,0)</f>
        <v>0</v>
      </c>
    </row>
    <row r="26" spans="1:42" s="926" customFormat="1" ht="12.75" customHeight="1">
      <c r="A26" s="929"/>
      <c r="B26" s="929"/>
      <c r="C26" s="929"/>
      <c r="D26" s="939"/>
      <c r="E26" s="929"/>
      <c r="F26" s="929"/>
      <c r="G26" s="929"/>
      <c r="H26" s="929"/>
      <c r="I26" s="929"/>
      <c r="J26" s="929"/>
      <c r="K26" s="929"/>
      <c r="L26" s="929"/>
      <c r="M26" s="929"/>
      <c r="N26" s="929"/>
      <c r="O26" s="929"/>
      <c r="P26" s="929"/>
      <c r="Q26" s="929"/>
      <c r="R26" s="929"/>
      <c r="S26" s="929"/>
      <c r="T26" s="929"/>
      <c r="U26" s="929"/>
      <c r="V26" s="929"/>
      <c r="W26" s="929"/>
      <c r="X26" s="929"/>
      <c r="Y26" s="929"/>
      <c r="Z26" s="929"/>
      <c r="AA26" s="929"/>
      <c r="AB26" s="929"/>
      <c r="AC26" s="929"/>
      <c r="AD26" s="929"/>
      <c r="AE26" s="929"/>
      <c r="AF26" s="929"/>
      <c r="AG26" s="929"/>
      <c r="AH26" s="929"/>
      <c r="AI26" s="929"/>
      <c r="AJ26" s="929"/>
      <c r="AK26" s="929"/>
      <c r="AL26" s="929"/>
      <c r="AM26" s="929"/>
      <c r="AN26" s="925"/>
      <c r="AO26" s="939">
        <f>IF($B43="yes",6,0)</f>
        <v>0</v>
      </c>
    </row>
    <row r="27" spans="1:42" s="926" customFormat="1" ht="12.75" customHeight="1">
      <c r="A27" s="929"/>
      <c r="B27" s="933" t="s">
        <v>1562</v>
      </c>
      <c r="C27" s="929"/>
      <c r="E27" s="929"/>
      <c r="F27" s="929"/>
      <c r="G27" s="929"/>
      <c r="H27" s="929"/>
      <c r="I27" s="929"/>
      <c r="J27" s="929"/>
      <c r="K27" s="929"/>
      <c r="L27" s="929"/>
      <c r="M27" s="929"/>
      <c r="N27" s="929"/>
      <c r="O27" s="929"/>
      <c r="P27" s="929"/>
      <c r="Q27" s="929"/>
      <c r="R27" s="929"/>
      <c r="S27" s="929"/>
      <c r="T27" s="929"/>
      <c r="U27" s="929"/>
      <c r="V27" s="929"/>
      <c r="W27" s="929"/>
      <c r="X27" s="929"/>
      <c r="Y27" s="929"/>
      <c r="Z27" s="929"/>
      <c r="AA27" s="929"/>
      <c r="AB27" s="929"/>
      <c r="AC27" s="929"/>
      <c r="AD27" s="929"/>
      <c r="AE27" s="929"/>
      <c r="AF27" s="929"/>
      <c r="AG27" s="929"/>
      <c r="AH27" s="929"/>
      <c r="AI27" s="929"/>
      <c r="AJ27" s="929"/>
      <c r="AK27" s="929"/>
      <c r="AL27" s="929"/>
      <c r="AM27" s="929"/>
      <c r="AN27" s="925"/>
      <c r="AO27" s="939">
        <f>IF($B45="yes",6,0)</f>
        <v>0</v>
      </c>
    </row>
    <row r="28" spans="1:42" s="926" customFormat="1" ht="12.75" customHeight="1">
      <c r="A28" s="929"/>
      <c r="B28" s="929"/>
      <c r="C28" s="929"/>
      <c r="E28" s="929"/>
      <c r="F28" s="929"/>
      <c r="G28" s="929"/>
      <c r="H28" s="929"/>
      <c r="I28" s="929"/>
      <c r="J28" s="929"/>
      <c r="K28" s="929"/>
      <c r="L28" s="929"/>
      <c r="M28" s="929"/>
      <c r="N28" s="929"/>
      <c r="O28" s="929"/>
      <c r="P28" s="929"/>
      <c r="Q28" s="929"/>
      <c r="R28" s="929"/>
      <c r="S28" s="929"/>
      <c r="T28" s="929"/>
      <c r="U28" s="929"/>
      <c r="V28" s="929"/>
      <c r="W28" s="929"/>
      <c r="X28" s="929"/>
      <c r="Y28" s="929"/>
      <c r="Z28" s="929"/>
      <c r="AA28" s="929"/>
      <c r="AB28" s="929"/>
      <c r="AC28" s="929"/>
      <c r="AD28" s="929"/>
      <c r="AE28" s="929"/>
      <c r="AF28" s="929"/>
      <c r="AG28" s="929"/>
      <c r="AH28" s="929"/>
      <c r="AI28" s="929"/>
      <c r="AJ28" s="929"/>
      <c r="AK28" s="929"/>
      <c r="AL28" s="929"/>
      <c r="AM28" s="929"/>
      <c r="AN28" s="925"/>
      <c r="AO28" s="939">
        <f>IF($B47="yes",6,0)</f>
        <v>0</v>
      </c>
    </row>
    <row r="29" spans="1:42" s="926" customFormat="1" ht="12.75" customHeight="1">
      <c r="A29" s="929"/>
      <c r="B29" s="3225" t="s">
        <v>626</v>
      </c>
      <c r="C29" s="3225"/>
      <c r="D29" s="936"/>
      <c r="E29" s="3156" t="s">
        <v>1563</v>
      </c>
      <c r="F29" s="3157"/>
      <c r="G29" s="3157"/>
      <c r="H29" s="3157"/>
      <c r="I29" s="3157"/>
      <c r="J29" s="3157"/>
      <c r="K29" s="3157"/>
      <c r="L29" s="3157"/>
      <c r="M29" s="3157"/>
      <c r="N29" s="3157"/>
      <c r="O29" s="3157"/>
      <c r="P29" s="3157"/>
      <c r="Q29" s="3157"/>
      <c r="R29" s="3157"/>
      <c r="S29" s="3157"/>
      <c r="T29" s="3157"/>
      <c r="U29" s="3157"/>
      <c r="V29" s="3157"/>
      <c r="W29" s="3157"/>
      <c r="X29" s="3157"/>
      <c r="Y29" s="3157"/>
      <c r="Z29" s="3157"/>
      <c r="AA29" s="3157"/>
      <c r="AB29" s="3157"/>
      <c r="AC29" s="3157"/>
      <c r="AD29" s="3157"/>
      <c r="AE29" s="3157"/>
      <c r="AF29" s="3157"/>
      <c r="AG29" s="3157"/>
      <c r="AH29" s="3157"/>
      <c r="AI29" s="3157"/>
      <c r="AJ29" s="3158"/>
      <c r="AK29" s="929"/>
      <c r="AL29" s="929"/>
      <c r="AM29" s="929"/>
      <c r="AN29" s="925"/>
      <c r="AO29" s="939">
        <f>IF($B49="yes",6,0)</f>
        <v>0</v>
      </c>
    </row>
    <row r="30" spans="1:42" s="926" customFormat="1" ht="12.75" customHeight="1">
      <c r="A30" s="929"/>
      <c r="B30" s="929"/>
      <c r="C30" s="929"/>
      <c r="E30" s="3159"/>
      <c r="F30" s="3160"/>
      <c r="G30" s="3160"/>
      <c r="H30" s="3160"/>
      <c r="I30" s="3160"/>
      <c r="J30" s="3160"/>
      <c r="K30" s="3160"/>
      <c r="L30" s="3160"/>
      <c r="M30" s="3160"/>
      <c r="N30" s="3160"/>
      <c r="O30" s="3160"/>
      <c r="P30" s="3160"/>
      <c r="Q30" s="3160"/>
      <c r="R30" s="3160"/>
      <c r="S30" s="3160"/>
      <c r="T30" s="3160"/>
      <c r="U30" s="3160"/>
      <c r="V30" s="3160"/>
      <c r="W30" s="3160"/>
      <c r="X30" s="3160"/>
      <c r="Y30" s="3160"/>
      <c r="Z30" s="3160"/>
      <c r="AA30" s="3160"/>
      <c r="AB30" s="3160"/>
      <c r="AC30" s="3160"/>
      <c r="AD30" s="3160"/>
      <c r="AE30" s="3160"/>
      <c r="AF30" s="3160"/>
      <c r="AG30" s="3160"/>
      <c r="AH30" s="3160"/>
      <c r="AI30" s="3160"/>
      <c r="AJ30" s="3161"/>
      <c r="AK30" s="929"/>
      <c r="AL30" s="929"/>
      <c r="AM30" s="929"/>
      <c r="AN30" s="925"/>
      <c r="AO30" s="926">
        <f>IF(SUM(AO23:AO29)&gt;6,6,(SUM(AO23:AO29)))</f>
        <v>0</v>
      </c>
      <c r="AP30" s="926" t="s">
        <v>1558</v>
      </c>
    </row>
    <row r="31" spans="1:42" s="926" customFormat="1" ht="12.75" customHeight="1">
      <c r="A31" s="929"/>
      <c r="B31" s="929"/>
      <c r="C31" s="929"/>
      <c r="E31" s="3226"/>
      <c r="F31" s="3227"/>
      <c r="G31" s="3227"/>
      <c r="H31" s="3227"/>
      <c r="I31" s="3227"/>
      <c r="J31" s="3227"/>
      <c r="K31" s="3227"/>
      <c r="L31" s="3227"/>
      <c r="M31" s="3227"/>
      <c r="N31" s="3227"/>
      <c r="O31" s="3227"/>
      <c r="P31" s="3227"/>
      <c r="Q31" s="3227"/>
      <c r="R31" s="3227"/>
      <c r="S31" s="3227"/>
      <c r="T31" s="3227"/>
      <c r="U31" s="3227"/>
      <c r="V31" s="3227"/>
      <c r="W31" s="3227"/>
      <c r="X31" s="3227"/>
      <c r="Y31" s="3227"/>
      <c r="Z31" s="3227"/>
      <c r="AA31" s="3227"/>
      <c r="AB31" s="3227"/>
      <c r="AC31" s="3227"/>
      <c r="AD31" s="3227"/>
      <c r="AE31" s="3227"/>
      <c r="AF31" s="3227"/>
      <c r="AG31" s="3227"/>
      <c r="AH31" s="3227"/>
      <c r="AI31" s="3227"/>
      <c r="AJ31" s="3228"/>
      <c r="AK31" s="929"/>
      <c r="AL31" s="929"/>
      <c r="AM31" s="929"/>
      <c r="AN31" s="925"/>
    </row>
    <row r="32" spans="1:42" s="926" customFormat="1" ht="12.75" customHeight="1">
      <c r="A32" s="929"/>
      <c r="B32" s="929"/>
      <c r="C32" s="929"/>
      <c r="E32" s="929"/>
      <c r="F32" s="929"/>
      <c r="G32" s="929"/>
      <c r="H32" s="929"/>
      <c r="I32" s="929"/>
      <c r="J32" s="929"/>
      <c r="K32" s="929"/>
      <c r="L32" s="929"/>
      <c r="M32" s="929"/>
      <c r="N32" s="929"/>
      <c r="O32" s="929"/>
      <c r="P32" s="929"/>
      <c r="Q32" s="929"/>
      <c r="R32" s="929"/>
      <c r="S32" s="929"/>
      <c r="T32" s="929"/>
      <c r="U32" s="929"/>
      <c r="V32" s="929"/>
      <c r="W32" s="929"/>
      <c r="X32" s="929"/>
      <c r="Y32" s="929"/>
      <c r="Z32" s="929"/>
      <c r="AA32" s="929"/>
      <c r="AB32" s="929"/>
      <c r="AC32" s="929"/>
      <c r="AD32" s="929"/>
      <c r="AE32" s="929"/>
      <c r="AF32" s="929"/>
      <c r="AG32" s="929"/>
      <c r="AH32" s="929"/>
      <c r="AI32" s="929"/>
      <c r="AJ32" s="929"/>
      <c r="AK32" s="929"/>
      <c r="AL32" s="929"/>
      <c r="AM32" s="929"/>
      <c r="AN32" s="925"/>
      <c r="AO32" s="926">
        <f>MAX(AO16,AO21,AO30)</f>
        <v>20</v>
      </c>
    </row>
    <row r="33" spans="1:41" s="926" customFormat="1" ht="12.75" customHeight="1">
      <c r="A33" s="929"/>
      <c r="B33" s="933" t="s">
        <v>1564</v>
      </c>
      <c r="C33" s="929"/>
      <c r="E33" s="929"/>
      <c r="F33" s="929"/>
      <c r="G33" s="929"/>
      <c r="H33" s="929"/>
      <c r="I33" s="929"/>
      <c r="J33" s="929"/>
      <c r="K33" s="929"/>
      <c r="L33" s="929"/>
      <c r="M33" s="929"/>
      <c r="N33" s="929"/>
      <c r="O33" s="929"/>
      <c r="P33" s="929"/>
      <c r="Q33" s="929"/>
      <c r="R33" s="929"/>
      <c r="S33" s="929"/>
      <c r="T33" s="929"/>
      <c r="U33" s="929"/>
      <c r="V33" s="929"/>
      <c r="W33" s="929"/>
      <c r="X33" s="929"/>
      <c r="Y33" s="929"/>
      <c r="Z33" s="929"/>
      <c r="AA33" s="929"/>
      <c r="AB33" s="929"/>
      <c r="AC33" s="929"/>
      <c r="AD33" s="929"/>
      <c r="AE33" s="929"/>
      <c r="AF33" s="929"/>
      <c r="AG33" s="929"/>
      <c r="AH33" s="929"/>
      <c r="AI33" s="929"/>
      <c r="AJ33" s="929"/>
      <c r="AK33" s="929"/>
      <c r="AL33" s="929"/>
      <c r="AM33" s="929"/>
      <c r="AN33" s="925"/>
    </row>
    <row r="34" spans="1:41" s="926" customFormat="1" ht="12.75" customHeight="1">
      <c r="A34" s="929"/>
      <c r="B34" s="3250" t="s">
        <v>2313</v>
      </c>
      <c r="C34" s="3250"/>
      <c r="D34" s="3250"/>
      <c r="E34" s="3250"/>
      <c r="F34" s="3250"/>
      <c r="G34" s="3250"/>
      <c r="H34" s="3250"/>
      <c r="I34" s="3250"/>
      <c r="J34" s="3250"/>
      <c r="K34" s="3250"/>
      <c r="L34" s="3250"/>
      <c r="M34" s="3250"/>
      <c r="N34" s="3250"/>
      <c r="O34" s="3250"/>
      <c r="P34" s="3250"/>
      <c r="Q34" s="3250"/>
      <c r="R34" s="3250"/>
      <c r="S34" s="3250"/>
      <c r="T34" s="3250"/>
      <c r="U34" s="3250"/>
      <c r="V34" s="3250"/>
      <c r="W34" s="3250"/>
      <c r="X34" s="3250"/>
      <c r="Y34" s="3250"/>
      <c r="Z34" s="3250"/>
      <c r="AA34" s="3250"/>
      <c r="AB34" s="3250"/>
      <c r="AC34" s="3250"/>
      <c r="AD34" s="3250"/>
      <c r="AE34" s="3250"/>
      <c r="AF34" s="3250"/>
      <c r="AG34" s="3250"/>
      <c r="AH34" s="3250"/>
      <c r="AI34" s="3250"/>
      <c r="AJ34" s="3250"/>
      <c r="AK34" s="3250"/>
      <c r="AL34" s="929"/>
      <c r="AM34" s="929"/>
      <c r="AN34" s="925"/>
    </row>
    <row r="35" spans="1:41" s="926" customFormat="1" ht="12.75" customHeight="1">
      <c r="A35" s="929"/>
      <c r="B35" s="3250"/>
      <c r="C35" s="3250"/>
      <c r="D35" s="3250"/>
      <c r="E35" s="3250"/>
      <c r="F35" s="3250"/>
      <c r="G35" s="3250"/>
      <c r="H35" s="3250"/>
      <c r="I35" s="3250"/>
      <c r="J35" s="3250"/>
      <c r="K35" s="3250"/>
      <c r="L35" s="3250"/>
      <c r="M35" s="3250"/>
      <c r="N35" s="3250"/>
      <c r="O35" s="3250"/>
      <c r="P35" s="3250"/>
      <c r="Q35" s="3250"/>
      <c r="R35" s="3250"/>
      <c r="S35" s="3250"/>
      <c r="T35" s="3250"/>
      <c r="U35" s="3250"/>
      <c r="V35" s="3250"/>
      <c r="W35" s="3250"/>
      <c r="X35" s="3250"/>
      <c r="Y35" s="3250"/>
      <c r="Z35" s="3250"/>
      <c r="AA35" s="3250"/>
      <c r="AB35" s="3250"/>
      <c r="AC35" s="3250"/>
      <c r="AD35" s="3250"/>
      <c r="AE35" s="3250"/>
      <c r="AF35" s="3250"/>
      <c r="AG35" s="3250"/>
      <c r="AH35" s="3250"/>
      <c r="AI35" s="3250"/>
      <c r="AJ35" s="3250"/>
      <c r="AK35" s="3250"/>
      <c r="AL35" s="929"/>
      <c r="AM35" s="929"/>
      <c r="AN35" s="925"/>
    </row>
    <row r="36" spans="1:41" s="926" customFormat="1" ht="12.75" customHeight="1">
      <c r="A36" s="929"/>
      <c r="B36" s="929"/>
      <c r="C36" s="929"/>
      <c r="E36" s="929"/>
      <c r="F36" s="929"/>
      <c r="G36" s="929"/>
      <c r="H36" s="929"/>
      <c r="I36" s="929"/>
      <c r="J36" s="929"/>
      <c r="K36" s="929"/>
      <c r="L36" s="929"/>
      <c r="M36" s="929"/>
      <c r="N36" s="929"/>
      <c r="O36" s="929"/>
      <c r="P36" s="929"/>
      <c r="Q36" s="929"/>
      <c r="R36" s="929"/>
      <c r="S36" s="929"/>
      <c r="T36" s="929"/>
      <c r="U36" s="929"/>
      <c r="V36" s="929"/>
      <c r="W36" s="929"/>
      <c r="X36" s="929"/>
      <c r="Y36" s="929"/>
      <c r="Z36" s="929"/>
      <c r="AA36" s="929"/>
      <c r="AB36" s="929"/>
      <c r="AC36" s="929"/>
      <c r="AD36" s="929"/>
      <c r="AE36" s="929"/>
      <c r="AF36" s="929"/>
      <c r="AG36" s="929"/>
      <c r="AH36" s="929"/>
      <c r="AI36" s="929"/>
      <c r="AJ36" s="929"/>
      <c r="AK36" s="929"/>
      <c r="AL36" s="929"/>
      <c r="AM36" s="929"/>
      <c r="AN36" s="925"/>
    </row>
    <row r="37" spans="1:41" s="926" customFormat="1" ht="12.75" customHeight="1">
      <c r="A37" s="929"/>
      <c r="B37" s="3225" t="s">
        <v>626</v>
      </c>
      <c r="C37" s="3225"/>
      <c r="D37" s="936"/>
      <c r="E37" s="944" t="s">
        <v>1565</v>
      </c>
      <c r="F37" s="929"/>
      <c r="G37" s="929"/>
      <c r="H37" s="929"/>
      <c r="I37" s="929"/>
      <c r="J37" s="929"/>
      <c r="K37" s="929"/>
      <c r="L37" s="929"/>
      <c r="M37" s="929"/>
      <c r="N37" s="929"/>
      <c r="O37" s="929"/>
      <c r="P37" s="929"/>
      <c r="Q37" s="929"/>
      <c r="R37" s="929"/>
      <c r="S37" s="929"/>
      <c r="T37" s="929"/>
      <c r="U37" s="929"/>
      <c r="V37" s="929"/>
      <c r="W37" s="929"/>
      <c r="X37" s="929"/>
      <c r="Y37" s="929"/>
      <c r="Z37" s="929"/>
      <c r="AA37" s="929"/>
      <c r="AB37" s="929"/>
      <c r="AC37" s="929"/>
      <c r="AD37" s="929"/>
      <c r="AE37" s="929"/>
      <c r="AF37" s="929"/>
      <c r="AG37" s="929"/>
      <c r="AH37" s="929"/>
      <c r="AI37" s="929"/>
      <c r="AJ37" s="929"/>
      <c r="AK37" s="929"/>
      <c r="AL37" s="929"/>
      <c r="AM37" s="929"/>
      <c r="AN37" s="925"/>
      <c r="AO37" s="945"/>
    </row>
    <row r="38" spans="1:41" s="926" customFormat="1" ht="12.75" customHeight="1">
      <c r="A38" s="929"/>
      <c r="B38" s="929"/>
      <c r="C38" s="929"/>
      <c r="E38" s="929"/>
      <c r="F38" s="929"/>
      <c r="G38" s="929"/>
      <c r="H38" s="929"/>
      <c r="I38" s="929"/>
      <c r="J38" s="929"/>
      <c r="K38" s="929"/>
      <c r="L38" s="929"/>
      <c r="M38" s="929"/>
      <c r="N38" s="929"/>
      <c r="O38" s="929"/>
      <c r="P38" s="929"/>
      <c r="Q38" s="929"/>
      <c r="R38" s="929"/>
      <c r="S38" s="929"/>
      <c r="T38" s="929"/>
      <c r="U38" s="929"/>
      <c r="V38" s="929"/>
      <c r="W38" s="929"/>
      <c r="X38" s="929"/>
      <c r="Y38" s="929"/>
      <c r="Z38" s="929"/>
      <c r="AA38" s="929"/>
      <c r="AB38" s="929"/>
      <c r="AC38" s="929"/>
      <c r="AD38" s="929"/>
      <c r="AE38" s="929"/>
      <c r="AF38" s="929"/>
      <c r="AG38" s="929"/>
      <c r="AH38" s="929"/>
      <c r="AI38" s="929"/>
      <c r="AJ38" s="929"/>
      <c r="AK38" s="929"/>
      <c r="AL38" s="929"/>
      <c r="AM38" s="929"/>
      <c r="AN38" s="925"/>
      <c r="AO38" s="945"/>
    </row>
    <row r="39" spans="1:41" s="926" customFormat="1" ht="12.75" customHeight="1">
      <c r="A39" s="929"/>
      <c r="B39" s="3225" t="s">
        <v>626</v>
      </c>
      <c r="C39" s="3225"/>
      <c r="D39" s="936"/>
      <c r="E39" s="946" t="s">
        <v>1566</v>
      </c>
      <c r="F39" s="929"/>
      <c r="G39" s="929"/>
      <c r="H39" s="929"/>
      <c r="I39" s="929"/>
      <c r="J39" s="929"/>
      <c r="K39" s="929"/>
      <c r="L39" s="929"/>
      <c r="M39" s="929"/>
      <c r="N39" s="929"/>
      <c r="O39" s="929"/>
      <c r="P39" s="929"/>
      <c r="Q39" s="929"/>
      <c r="R39" s="929"/>
      <c r="S39" s="929"/>
      <c r="T39" s="929"/>
      <c r="U39" s="929"/>
      <c r="V39" s="929"/>
      <c r="W39" s="929"/>
      <c r="X39" s="929"/>
      <c r="Y39" s="929"/>
      <c r="Z39" s="929"/>
      <c r="AA39" s="929"/>
      <c r="AB39" s="929"/>
      <c r="AC39" s="929"/>
      <c r="AD39" s="929"/>
      <c r="AE39" s="929"/>
      <c r="AF39" s="929"/>
      <c r="AG39" s="929"/>
      <c r="AH39" s="929"/>
      <c r="AI39" s="929"/>
      <c r="AJ39" s="929"/>
      <c r="AK39" s="929"/>
      <c r="AL39" s="929"/>
      <c r="AM39" s="929"/>
      <c r="AN39" s="925"/>
      <c r="AO39" s="945"/>
    </row>
    <row r="40" spans="1:41" s="926" customFormat="1" ht="12.75" customHeight="1">
      <c r="A40" s="929"/>
      <c r="B40" s="929"/>
      <c r="C40" s="929"/>
      <c r="D40" s="929"/>
      <c r="E40" s="929"/>
      <c r="F40" s="929"/>
      <c r="G40" s="929"/>
      <c r="H40" s="929"/>
      <c r="I40" s="929"/>
      <c r="J40" s="929"/>
      <c r="K40" s="929"/>
      <c r="L40" s="929"/>
      <c r="M40" s="929"/>
      <c r="N40" s="929"/>
      <c r="O40" s="929"/>
      <c r="P40" s="929"/>
      <c r="Q40" s="929"/>
      <c r="R40" s="929"/>
      <c r="S40" s="929"/>
      <c r="T40" s="929"/>
      <c r="U40" s="929"/>
      <c r="V40" s="929"/>
      <c r="W40" s="929"/>
      <c r="X40" s="929"/>
      <c r="Y40" s="929"/>
      <c r="Z40" s="929"/>
      <c r="AA40" s="929"/>
      <c r="AB40" s="929"/>
      <c r="AC40" s="929"/>
      <c r="AD40" s="929"/>
      <c r="AE40" s="929"/>
      <c r="AF40" s="929"/>
      <c r="AG40" s="929"/>
      <c r="AH40" s="929"/>
      <c r="AI40" s="929"/>
      <c r="AJ40" s="929"/>
      <c r="AK40" s="929"/>
      <c r="AL40" s="929"/>
      <c r="AM40" s="929"/>
      <c r="AN40" s="925"/>
      <c r="AO40" s="945"/>
    </row>
    <row r="41" spans="1:41" s="926" customFormat="1" ht="12.75" customHeight="1">
      <c r="A41" s="929"/>
      <c r="B41" s="3225" t="s">
        <v>626</v>
      </c>
      <c r="C41" s="3225"/>
      <c r="D41" s="936"/>
      <c r="E41" s="947" t="s">
        <v>1567</v>
      </c>
      <c r="F41" s="929"/>
      <c r="G41" s="929"/>
      <c r="H41" s="929"/>
      <c r="I41" s="929"/>
      <c r="J41" s="929"/>
      <c r="K41" s="929"/>
      <c r="L41" s="929"/>
      <c r="M41" s="929"/>
      <c r="N41" s="929"/>
      <c r="O41" s="929"/>
      <c r="P41" s="929"/>
      <c r="Q41" s="929"/>
      <c r="R41" s="929"/>
      <c r="S41" s="929"/>
      <c r="T41" s="929"/>
      <c r="U41" s="929"/>
      <c r="V41" s="929"/>
      <c r="W41" s="929"/>
      <c r="X41" s="929"/>
      <c r="Y41" s="929"/>
      <c r="Z41" s="929"/>
      <c r="AA41" s="929"/>
      <c r="AB41" s="929"/>
      <c r="AC41" s="929"/>
      <c r="AD41" s="929"/>
      <c r="AE41" s="929"/>
      <c r="AF41" s="929"/>
      <c r="AG41" s="929"/>
      <c r="AH41" s="929"/>
      <c r="AI41" s="929"/>
      <c r="AJ41" s="929"/>
      <c r="AK41" s="929"/>
      <c r="AL41" s="929"/>
      <c r="AM41" s="929"/>
      <c r="AN41" s="925"/>
      <c r="AO41" s="945"/>
    </row>
    <row r="42" spans="1:41" s="926" customFormat="1" ht="12.75" customHeight="1">
      <c r="A42" s="929"/>
      <c r="B42" s="929"/>
      <c r="C42" s="929"/>
      <c r="D42" s="929"/>
      <c r="E42" s="947"/>
      <c r="F42" s="945"/>
      <c r="G42" s="945"/>
      <c r="H42" s="929"/>
      <c r="I42" s="929"/>
      <c r="J42" s="929"/>
      <c r="K42" s="929"/>
      <c r="L42" s="929"/>
      <c r="M42" s="929"/>
      <c r="N42" s="929"/>
      <c r="O42" s="929"/>
      <c r="P42" s="929"/>
      <c r="Q42" s="929"/>
      <c r="R42" s="929"/>
      <c r="S42" s="929"/>
      <c r="T42" s="929"/>
      <c r="U42" s="929"/>
      <c r="V42" s="929"/>
      <c r="W42" s="929"/>
      <c r="X42" s="929"/>
      <c r="Y42" s="929"/>
      <c r="Z42" s="929"/>
      <c r="AA42" s="929"/>
      <c r="AB42" s="929"/>
      <c r="AC42" s="929"/>
      <c r="AD42" s="929"/>
      <c r="AE42" s="929"/>
      <c r="AF42" s="929"/>
      <c r="AG42" s="929"/>
      <c r="AH42" s="929"/>
      <c r="AI42" s="929"/>
      <c r="AJ42" s="929"/>
      <c r="AK42" s="929"/>
      <c r="AL42" s="929"/>
      <c r="AM42" s="929"/>
      <c r="AN42" s="925"/>
      <c r="AO42" s="948"/>
    </row>
    <row r="43" spans="1:41" s="926" customFormat="1" ht="12.75" customHeight="1">
      <c r="A43" s="929"/>
      <c r="B43" s="3225" t="s">
        <v>626</v>
      </c>
      <c r="C43" s="3225"/>
      <c r="D43" s="936"/>
      <c r="E43" s="947" t="s">
        <v>1568</v>
      </c>
      <c r="F43" s="945"/>
      <c r="G43" s="945"/>
      <c r="H43" s="929"/>
      <c r="I43" s="929"/>
      <c r="J43" s="929"/>
      <c r="K43" s="929"/>
      <c r="L43" s="929"/>
      <c r="M43" s="929"/>
      <c r="N43" s="929"/>
      <c r="O43" s="929"/>
      <c r="P43" s="929"/>
      <c r="Q43" s="929"/>
      <c r="R43" s="929"/>
      <c r="S43" s="929"/>
      <c r="T43" s="929"/>
      <c r="U43" s="929"/>
      <c r="V43" s="929"/>
      <c r="W43" s="929"/>
      <c r="X43" s="929"/>
      <c r="Y43" s="929"/>
      <c r="Z43" s="929"/>
      <c r="AA43" s="929"/>
      <c r="AB43" s="929"/>
      <c r="AC43" s="929"/>
      <c r="AD43" s="929"/>
      <c r="AE43" s="929"/>
      <c r="AF43" s="929"/>
      <c r="AG43" s="929"/>
      <c r="AH43" s="929"/>
      <c r="AI43" s="929"/>
      <c r="AJ43" s="929"/>
      <c r="AK43" s="929"/>
      <c r="AL43" s="929"/>
      <c r="AM43" s="929"/>
      <c r="AN43" s="925"/>
      <c r="AO43" s="948"/>
    </row>
    <row r="44" spans="1:41" s="926" customFormat="1" ht="12.75" customHeight="1">
      <c r="A44" s="929"/>
      <c r="B44" s="929"/>
      <c r="C44" s="929"/>
      <c r="D44" s="929"/>
      <c r="E44" s="947"/>
      <c r="F44" s="945"/>
      <c r="G44" s="945"/>
      <c r="H44" s="929"/>
      <c r="I44" s="929"/>
      <c r="J44" s="929"/>
      <c r="K44" s="929"/>
      <c r="L44" s="929"/>
      <c r="M44" s="929"/>
      <c r="N44" s="929"/>
      <c r="O44" s="929"/>
      <c r="P44" s="929"/>
      <c r="Q44" s="929"/>
      <c r="R44" s="929"/>
      <c r="S44" s="929"/>
      <c r="T44" s="929"/>
      <c r="U44" s="929"/>
      <c r="V44" s="929"/>
      <c r="W44" s="929"/>
      <c r="X44" s="929"/>
      <c r="Y44" s="929"/>
      <c r="Z44" s="929"/>
      <c r="AA44" s="929"/>
      <c r="AB44" s="929"/>
      <c r="AC44" s="929"/>
      <c r="AD44" s="929"/>
      <c r="AE44" s="929"/>
      <c r="AF44" s="929"/>
      <c r="AG44" s="929"/>
      <c r="AH44" s="929"/>
      <c r="AI44" s="929"/>
      <c r="AJ44" s="929"/>
      <c r="AK44" s="929"/>
      <c r="AL44" s="929"/>
      <c r="AM44" s="929"/>
      <c r="AN44" s="925"/>
    </row>
    <row r="45" spans="1:41" s="926" customFormat="1" ht="12.75" customHeight="1">
      <c r="A45" s="929"/>
      <c r="B45" s="3225" t="s">
        <v>626</v>
      </c>
      <c r="C45" s="3225"/>
      <c r="D45" s="936"/>
      <c r="E45" s="947" t="s">
        <v>1569</v>
      </c>
      <c r="F45" s="945"/>
      <c r="G45" s="945"/>
      <c r="H45" s="929"/>
      <c r="I45" s="929"/>
      <c r="J45" s="929"/>
      <c r="K45" s="929"/>
      <c r="L45" s="929"/>
      <c r="M45" s="929"/>
      <c r="N45" s="929"/>
      <c r="O45" s="929"/>
      <c r="P45" s="929"/>
      <c r="Q45" s="929"/>
      <c r="R45" s="929"/>
      <c r="S45" s="929"/>
      <c r="T45" s="929"/>
      <c r="U45" s="929"/>
      <c r="V45" s="929"/>
      <c r="W45" s="929"/>
      <c r="X45" s="929"/>
      <c r="Y45" s="929"/>
      <c r="Z45" s="929"/>
      <c r="AA45" s="929"/>
      <c r="AB45" s="929"/>
      <c r="AC45" s="929"/>
      <c r="AD45" s="929"/>
      <c r="AE45" s="929"/>
      <c r="AF45" s="929"/>
      <c r="AG45" s="929"/>
      <c r="AH45" s="929"/>
      <c r="AI45" s="929"/>
      <c r="AJ45" s="929"/>
      <c r="AK45" s="929"/>
      <c r="AL45" s="929"/>
      <c r="AM45" s="929"/>
      <c r="AN45" s="925"/>
    </row>
    <row r="46" spans="1:41" s="926" customFormat="1" ht="12.75" customHeight="1">
      <c r="A46" s="929"/>
      <c r="B46" s="929"/>
      <c r="C46" s="929"/>
      <c r="D46" s="929"/>
      <c r="E46" s="947"/>
      <c r="F46" s="945"/>
      <c r="G46" s="945"/>
      <c r="H46" s="929"/>
      <c r="I46" s="929"/>
      <c r="J46" s="929"/>
      <c r="K46" s="929"/>
      <c r="L46" s="929"/>
      <c r="M46" s="929"/>
      <c r="N46" s="929"/>
      <c r="O46" s="929"/>
      <c r="P46" s="929"/>
      <c r="Q46" s="929"/>
      <c r="R46" s="929"/>
      <c r="S46" s="929"/>
      <c r="T46" s="929"/>
      <c r="U46" s="929"/>
      <c r="V46" s="929"/>
      <c r="W46" s="929"/>
      <c r="X46" s="929"/>
      <c r="Y46" s="929"/>
      <c r="Z46" s="929"/>
      <c r="AA46" s="929"/>
      <c r="AB46" s="929"/>
      <c r="AC46" s="929"/>
      <c r="AD46" s="929"/>
      <c r="AE46" s="929"/>
      <c r="AF46" s="929"/>
      <c r="AG46" s="929"/>
      <c r="AH46" s="929"/>
      <c r="AI46" s="929"/>
      <c r="AJ46" s="929"/>
      <c r="AK46" s="929"/>
      <c r="AL46" s="929"/>
      <c r="AM46" s="929"/>
      <c r="AN46" s="925"/>
    </row>
    <row r="47" spans="1:41" s="926" customFormat="1" ht="12.75" customHeight="1">
      <c r="A47" s="929"/>
      <c r="B47" s="3225" t="s">
        <v>626</v>
      </c>
      <c r="C47" s="3225"/>
      <c r="D47" s="936"/>
      <c r="E47" s="949" t="s">
        <v>1570</v>
      </c>
      <c r="F47" s="945"/>
      <c r="G47" s="945"/>
      <c r="H47" s="929"/>
      <c r="I47" s="929"/>
      <c r="J47" s="929"/>
      <c r="K47" s="929"/>
      <c r="L47" s="929"/>
      <c r="M47" s="929"/>
      <c r="N47" s="929"/>
      <c r="O47" s="929"/>
      <c r="P47" s="929"/>
      <c r="Q47" s="929"/>
      <c r="R47" s="929"/>
      <c r="S47" s="929"/>
      <c r="T47" s="929"/>
      <c r="U47" s="929"/>
      <c r="V47" s="929"/>
      <c r="W47" s="929"/>
      <c r="X47" s="929"/>
      <c r="Y47" s="929"/>
      <c r="Z47" s="929"/>
      <c r="AA47" s="929"/>
      <c r="AB47" s="929"/>
      <c r="AC47" s="929"/>
      <c r="AD47" s="929"/>
      <c r="AE47" s="929"/>
      <c r="AF47" s="929"/>
      <c r="AG47" s="929"/>
      <c r="AH47" s="929"/>
      <c r="AI47" s="929"/>
      <c r="AJ47" s="929"/>
      <c r="AK47" s="929"/>
      <c r="AL47" s="929"/>
      <c r="AM47" s="929"/>
      <c r="AN47" s="925"/>
    </row>
    <row r="48" spans="1:41" s="926" customFormat="1" ht="12.75" customHeight="1">
      <c r="A48" s="929"/>
      <c r="B48" s="929"/>
      <c r="C48" s="929"/>
      <c r="D48" s="929"/>
      <c r="E48" s="929"/>
      <c r="F48" s="929"/>
      <c r="G48" s="929"/>
      <c r="H48" s="929"/>
      <c r="I48" s="929"/>
      <c r="J48" s="929"/>
      <c r="K48" s="929"/>
      <c r="L48" s="929"/>
      <c r="M48" s="929"/>
      <c r="N48" s="929"/>
      <c r="O48" s="929"/>
      <c r="P48" s="929"/>
      <c r="Q48" s="929"/>
      <c r="R48" s="929"/>
      <c r="S48" s="929"/>
      <c r="T48" s="929"/>
      <c r="U48" s="929"/>
      <c r="V48" s="929"/>
      <c r="W48" s="929"/>
      <c r="X48" s="929"/>
      <c r="Y48" s="929"/>
      <c r="Z48" s="929"/>
      <c r="AA48" s="929"/>
      <c r="AB48" s="929"/>
      <c r="AC48" s="929"/>
      <c r="AD48" s="929"/>
      <c r="AE48" s="929"/>
      <c r="AF48" s="929"/>
      <c r="AG48" s="929"/>
      <c r="AH48" s="929"/>
      <c r="AI48" s="929"/>
      <c r="AJ48" s="929"/>
      <c r="AK48" s="929"/>
      <c r="AL48" s="929"/>
      <c r="AM48" s="929"/>
      <c r="AN48" s="925"/>
    </row>
    <row r="49" spans="1:50" s="926" customFormat="1" ht="12.75" customHeight="1">
      <c r="A49" s="929"/>
      <c r="B49" s="3225" t="s">
        <v>626</v>
      </c>
      <c r="C49" s="3225"/>
      <c r="D49" s="936"/>
      <c r="E49" s="949" t="s">
        <v>1571</v>
      </c>
      <c r="F49" s="929"/>
      <c r="G49" s="929"/>
      <c r="H49" s="929"/>
      <c r="I49" s="929"/>
      <c r="J49" s="929"/>
      <c r="K49" s="929"/>
      <c r="L49" s="929"/>
      <c r="M49" s="929"/>
      <c r="N49" s="929"/>
      <c r="O49" s="929"/>
      <c r="P49" s="929"/>
      <c r="Q49" s="929"/>
      <c r="R49" s="929"/>
      <c r="S49" s="929"/>
      <c r="T49" s="929"/>
      <c r="U49" s="929"/>
      <c r="V49" s="929"/>
      <c r="W49" s="929"/>
      <c r="X49" s="929"/>
      <c r="Y49" s="929"/>
      <c r="Z49" s="929"/>
      <c r="AA49" s="929"/>
      <c r="AB49" s="929"/>
      <c r="AC49" s="929"/>
      <c r="AD49" s="929"/>
      <c r="AE49" s="929"/>
      <c r="AF49" s="929"/>
      <c r="AG49" s="929"/>
      <c r="AH49" s="929"/>
      <c r="AI49" s="929"/>
      <c r="AJ49" s="929"/>
      <c r="AK49" s="929"/>
      <c r="AL49" s="929"/>
      <c r="AM49" s="929"/>
      <c r="AN49" s="925"/>
      <c r="AX49" s="950"/>
    </row>
    <row r="50" spans="1:50" s="926" customFormat="1" ht="12.75" customHeight="1">
      <c r="A50" s="929"/>
      <c r="B50" s="929"/>
      <c r="C50" s="929"/>
      <c r="D50" s="929"/>
      <c r="E50" s="929"/>
      <c r="F50" s="929"/>
      <c r="G50" s="929"/>
      <c r="H50" s="929"/>
      <c r="I50" s="929"/>
      <c r="J50" s="929"/>
      <c r="K50" s="929"/>
      <c r="L50" s="929"/>
      <c r="M50" s="929"/>
      <c r="N50" s="929"/>
      <c r="O50" s="929"/>
      <c r="P50" s="929"/>
      <c r="Q50" s="929"/>
      <c r="R50" s="929"/>
      <c r="S50" s="929"/>
      <c r="T50" s="929"/>
      <c r="U50" s="929"/>
      <c r="V50" s="929"/>
      <c r="W50" s="929"/>
      <c r="X50" s="929"/>
      <c r="Y50" s="929"/>
      <c r="Z50" s="929"/>
      <c r="AA50" s="929"/>
      <c r="AB50" s="929"/>
      <c r="AC50" s="929"/>
      <c r="AD50" s="929"/>
      <c r="AE50" s="929"/>
      <c r="AF50" s="929"/>
      <c r="AG50" s="929"/>
      <c r="AH50" s="929"/>
      <c r="AI50" s="929"/>
      <c r="AJ50" s="929"/>
      <c r="AK50" s="929"/>
      <c r="AL50" s="929"/>
      <c r="AM50" s="929"/>
      <c r="AN50" s="925"/>
    </row>
    <row r="51" spans="1:50" s="926" customFormat="1" ht="12.75" customHeight="1">
      <c r="A51" s="951"/>
      <c r="B51" s="952"/>
      <c r="C51" s="952"/>
      <c r="D51" s="952"/>
      <c r="E51" s="952"/>
      <c r="F51" s="952"/>
      <c r="G51" s="953"/>
      <c r="H51" s="954"/>
      <c r="I51" s="954"/>
      <c r="J51" s="954"/>
      <c r="K51" s="954"/>
      <c r="L51" s="954"/>
      <c r="M51" s="954"/>
      <c r="N51" s="954"/>
      <c r="O51" s="954"/>
      <c r="P51" s="954"/>
      <c r="Q51" s="954"/>
      <c r="R51" s="954"/>
      <c r="S51" s="954"/>
      <c r="T51" s="954"/>
      <c r="U51" s="954"/>
      <c r="V51" s="954"/>
      <c r="W51" s="954"/>
      <c r="X51" s="954"/>
      <c r="Y51" s="954"/>
      <c r="Z51" s="954"/>
      <c r="AA51" s="954"/>
      <c r="AB51" s="954"/>
      <c r="AC51" s="954"/>
      <c r="AD51" s="954"/>
      <c r="AE51" s="954"/>
      <c r="AF51" s="954"/>
      <c r="AG51" s="954"/>
      <c r="AH51" s="954"/>
      <c r="AI51" s="955"/>
      <c r="AJ51" s="955" t="s">
        <v>1572</v>
      </c>
      <c r="AK51" s="3200">
        <f>AO32</f>
        <v>20</v>
      </c>
      <c r="AL51" s="3201"/>
      <c r="AM51" s="3202"/>
      <c r="AN51" s="925"/>
    </row>
    <row r="52" spans="1:50" s="926" customFormat="1" ht="12.75" customHeight="1" thickBot="1">
      <c r="A52" s="956"/>
      <c r="B52" s="957"/>
      <c r="C52" s="958"/>
      <c r="D52" s="958"/>
      <c r="E52" s="958"/>
      <c r="F52" s="958"/>
      <c r="G52" s="958"/>
      <c r="H52" s="958"/>
      <c r="I52" s="958"/>
      <c r="J52" s="958"/>
      <c r="K52" s="958"/>
      <c r="L52" s="958"/>
      <c r="M52" s="958"/>
      <c r="N52" s="958"/>
      <c r="O52" s="958"/>
      <c r="P52" s="958"/>
      <c r="Q52" s="958"/>
      <c r="R52" s="958"/>
      <c r="S52" s="958"/>
      <c r="T52" s="958"/>
      <c r="U52" s="958"/>
      <c r="V52" s="958"/>
      <c r="W52" s="958"/>
      <c r="X52" s="958"/>
      <c r="Y52" s="958"/>
      <c r="Z52" s="958"/>
      <c r="AA52" s="958"/>
      <c r="AB52" s="958"/>
      <c r="AC52" s="958"/>
      <c r="AD52" s="958"/>
      <c r="AE52" s="958"/>
      <c r="AF52" s="958"/>
      <c r="AG52" s="958"/>
      <c r="AH52" s="958"/>
      <c r="AI52" s="958"/>
      <c r="AJ52" s="958"/>
      <c r="AK52" s="958"/>
      <c r="AL52" s="958"/>
      <c r="AM52" s="959"/>
      <c r="AN52" s="925"/>
    </row>
    <row r="53" spans="1:50" s="926" customFormat="1" ht="12.75" customHeight="1" thickTop="1">
      <c r="A53" s="960"/>
      <c r="B53" s="961"/>
      <c r="C53" s="962"/>
      <c r="D53" s="962"/>
      <c r="E53" s="962"/>
      <c r="F53" s="962"/>
      <c r="G53" s="962"/>
      <c r="H53" s="962"/>
      <c r="I53" s="963"/>
      <c r="J53" s="963"/>
      <c r="K53" s="963"/>
      <c r="L53" s="963"/>
      <c r="M53" s="963"/>
      <c r="N53" s="963"/>
      <c r="O53" s="963"/>
      <c r="P53" s="963"/>
      <c r="Q53" s="963"/>
      <c r="R53" s="960"/>
      <c r="S53" s="928"/>
      <c r="T53" s="928"/>
      <c r="U53" s="928"/>
      <c r="V53" s="928"/>
      <c r="W53" s="928"/>
      <c r="X53" s="928"/>
      <c r="Y53" s="928"/>
      <c r="Z53" s="928"/>
      <c r="AA53" s="928"/>
      <c r="AB53" s="928"/>
      <c r="AC53" s="928"/>
      <c r="AD53" s="928"/>
      <c r="AE53" s="928"/>
      <c r="AF53" s="960"/>
      <c r="AG53" s="928"/>
      <c r="AH53" s="928"/>
      <c r="AI53" s="928"/>
      <c r="AJ53" s="928"/>
      <c r="AK53" s="939"/>
      <c r="AL53" s="939"/>
      <c r="AM53" s="939"/>
      <c r="AN53" s="925"/>
    </row>
    <row r="54" spans="1:50" s="926" customFormat="1" ht="12.75" customHeight="1">
      <c r="A54" s="927" t="s">
        <v>1573</v>
      </c>
      <c r="B54" s="928" t="s">
        <v>1574</v>
      </c>
      <c r="C54" s="928"/>
      <c r="D54" s="928"/>
      <c r="E54" s="928"/>
      <c r="F54" s="928"/>
      <c r="G54" s="928"/>
      <c r="H54" s="928"/>
      <c r="I54" s="928"/>
      <c r="J54" s="928"/>
      <c r="K54" s="928"/>
      <c r="L54" s="928"/>
      <c r="M54" s="928"/>
      <c r="N54" s="928"/>
      <c r="O54" s="928"/>
      <c r="P54" s="928"/>
      <c r="Q54" s="928"/>
      <c r="R54" s="928"/>
      <c r="S54" s="928"/>
      <c r="T54" s="928"/>
      <c r="U54" s="928"/>
      <c r="V54" s="928"/>
      <c r="W54" s="928"/>
      <c r="X54" s="928"/>
      <c r="Y54" s="928"/>
      <c r="Z54" s="928"/>
      <c r="AA54" s="928"/>
      <c r="AB54" s="928"/>
      <c r="AC54" s="928"/>
      <c r="AD54" s="928"/>
      <c r="AE54" s="3216" t="s">
        <v>1575</v>
      </c>
      <c r="AF54" s="3216"/>
      <c r="AG54" s="3216"/>
      <c r="AH54" s="3216"/>
      <c r="AI54" s="3216"/>
      <c r="AJ54" s="3216"/>
      <c r="AK54" s="3216"/>
      <c r="AL54" s="929"/>
      <c r="AM54" s="929"/>
      <c r="AN54" s="925"/>
    </row>
    <row r="55" spans="1:50" s="926" customFormat="1" ht="12.75" customHeight="1">
      <c r="A55" s="927"/>
      <c r="B55" s="928" t="s">
        <v>2154</v>
      </c>
      <c r="C55" s="928"/>
      <c r="D55" s="928"/>
      <c r="E55" s="928"/>
      <c r="F55" s="928"/>
      <c r="G55" s="928"/>
      <c r="H55" s="928"/>
      <c r="I55" s="928"/>
      <c r="J55" s="928"/>
      <c r="K55" s="928"/>
      <c r="L55" s="928"/>
      <c r="M55" s="928"/>
      <c r="N55" s="928"/>
      <c r="O55" s="928"/>
      <c r="P55" s="928"/>
      <c r="Q55" s="928"/>
      <c r="R55" s="928"/>
      <c r="S55" s="928"/>
      <c r="T55" s="928"/>
      <c r="U55" s="928"/>
      <c r="V55" s="928"/>
      <c r="W55" s="928"/>
      <c r="X55" s="928"/>
      <c r="Y55" s="928"/>
      <c r="Z55" s="928"/>
      <c r="AA55" s="928"/>
      <c r="AB55" s="928"/>
      <c r="AC55" s="928"/>
      <c r="AD55" s="928"/>
      <c r="AE55" s="932"/>
      <c r="AF55" s="932"/>
      <c r="AG55" s="932"/>
      <c r="AH55" s="932"/>
      <c r="AI55" s="932"/>
      <c r="AJ55" s="932"/>
      <c r="AK55" s="932"/>
      <c r="AL55" s="929"/>
      <c r="AM55" s="929"/>
      <c r="AN55" s="925"/>
    </row>
    <row r="56" spans="1:50" s="926" customFormat="1" ht="12.75" customHeight="1">
      <c r="A56" s="927"/>
      <c r="B56" s="928"/>
      <c r="C56" s="928"/>
      <c r="D56" s="928"/>
      <c r="E56" s="928"/>
      <c r="F56" s="928"/>
      <c r="G56" s="928"/>
      <c r="H56" s="928"/>
      <c r="I56" s="928"/>
      <c r="J56" s="928"/>
      <c r="K56" s="928"/>
      <c r="L56" s="928"/>
      <c r="M56" s="928"/>
      <c r="N56" s="928"/>
      <c r="O56" s="928"/>
      <c r="P56" s="928"/>
      <c r="Q56" s="928"/>
      <c r="R56" s="928"/>
      <c r="S56" s="928"/>
      <c r="T56" s="928"/>
      <c r="U56" s="928"/>
      <c r="V56" s="928"/>
      <c r="W56" s="928"/>
      <c r="X56" s="928"/>
      <c r="Y56" s="928"/>
      <c r="Z56" s="928"/>
      <c r="AA56" s="928"/>
      <c r="AB56" s="928"/>
      <c r="AC56" s="928"/>
      <c r="AD56" s="928"/>
      <c r="AE56" s="932"/>
      <c r="AF56" s="932"/>
      <c r="AG56" s="932"/>
      <c r="AH56" s="932"/>
      <c r="AI56" s="932"/>
      <c r="AJ56" s="932"/>
      <c r="AK56" s="932"/>
      <c r="AL56" s="929"/>
      <c r="AM56" s="929"/>
      <c r="AN56" s="925"/>
    </row>
    <row r="57" spans="1:50" s="926" customFormat="1" ht="12.75" customHeight="1">
      <c r="A57" s="927"/>
      <c r="B57" s="3225" t="s">
        <v>626</v>
      </c>
      <c r="C57" s="3225"/>
      <c r="D57" s="936" t="s">
        <v>1576</v>
      </c>
      <c r="E57" s="3244" t="s">
        <v>2166</v>
      </c>
      <c r="F57" s="3245"/>
      <c r="G57" s="3245"/>
      <c r="H57" s="3245"/>
      <c r="I57" s="3245"/>
      <c r="J57" s="3245"/>
      <c r="K57" s="3245"/>
      <c r="L57" s="3245"/>
      <c r="M57" s="3245"/>
      <c r="N57" s="3245"/>
      <c r="O57" s="3245"/>
      <c r="P57" s="3245"/>
      <c r="Q57" s="3245"/>
      <c r="R57" s="3245"/>
      <c r="S57" s="3245"/>
      <c r="T57" s="3245"/>
      <c r="U57" s="3245"/>
      <c r="V57" s="3245"/>
      <c r="W57" s="3245"/>
      <c r="X57" s="3245"/>
      <c r="Y57" s="3245"/>
      <c r="Z57" s="3245"/>
      <c r="AA57" s="3245"/>
      <c r="AB57" s="3245"/>
      <c r="AC57" s="3245"/>
      <c r="AD57" s="3245"/>
      <c r="AE57" s="3245"/>
      <c r="AF57" s="3245"/>
      <c r="AG57" s="3245"/>
      <c r="AH57" s="3245"/>
      <c r="AI57" s="3245"/>
      <c r="AJ57" s="3246"/>
      <c r="AK57" s="932"/>
      <c r="AL57" s="929"/>
      <c r="AM57" s="929"/>
      <c r="AN57" s="925"/>
      <c r="AO57" s="939">
        <f>IF($B57="yes",10,0)</f>
        <v>0</v>
      </c>
    </row>
    <row r="58" spans="1:50" s="926" customFormat="1" ht="12.75" customHeight="1">
      <c r="A58" s="927"/>
      <c r="B58" s="929"/>
      <c r="C58" s="929"/>
      <c r="D58" s="940"/>
      <c r="E58" s="3247"/>
      <c r="F58" s="3248"/>
      <c r="G58" s="3248"/>
      <c r="H58" s="3248"/>
      <c r="I58" s="3248"/>
      <c r="J58" s="3248"/>
      <c r="K58" s="3248"/>
      <c r="L58" s="3248"/>
      <c r="M58" s="3248"/>
      <c r="N58" s="3248"/>
      <c r="O58" s="3248"/>
      <c r="P58" s="3248"/>
      <c r="Q58" s="3248"/>
      <c r="R58" s="3248"/>
      <c r="S58" s="3248"/>
      <c r="T58" s="3248"/>
      <c r="U58" s="3248"/>
      <c r="V58" s="3248"/>
      <c r="W58" s="3248"/>
      <c r="X58" s="3248"/>
      <c r="Y58" s="3248"/>
      <c r="Z58" s="3248"/>
      <c r="AA58" s="3248"/>
      <c r="AB58" s="3248"/>
      <c r="AC58" s="3248"/>
      <c r="AD58" s="3248"/>
      <c r="AE58" s="3248"/>
      <c r="AF58" s="3248"/>
      <c r="AG58" s="3248"/>
      <c r="AH58" s="3248"/>
      <c r="AI58" s="3248"/>
      <c r="AJ58" s="3249"/>
      <c r="AK58" s="932"/>
      <c r="AL58" s="929"/>
      <c r="AM58" s="929"/>
      <c r="AN58" s="925"/>
      <c r="AO58" s="939">
        <f>IF($B62="yes",10,0)</f>
        <v>0</v>
      </c>
    </row>
    <row r="59" spans="1:50" s="926" customFormat="1" ht="12.75" customHeight="1">
      <c r="A59" s="927"/>
      <c r="B59" s="929"/>
      <c r="C59" s="929"/>
      <c r="D59" s="940"/>
      <c r="E59" s="3247"/>
      <c r="F59" s="3248"/>
      <c r="G59" s="3248"/>
      <c r="H59" s="3248"/>
      <c r="I59" s="3248"/>
      <c r="J59" s="3248"/>
      <c r="K59" s="3248"/>
      <c r="L59" s="3248"/>
      <c r="M59" s="3248"/>
      <c r="N59" s="3248"/>
      <c r="O59" s="3248"/>
      <c r="P59" s="3248"/>
      <c r="Q59" s="3248"/>
      <c r="R59" s="3248"/>
      <c r="S59" s="3248"/>
      <c r="T59" s="3248"/>
      <c r="U59" s="3248"/>
      <c r="V59" s="3248"/>
      <c r="W59" s="3248"/>
      <c r="X59" s="3248"/>
      <c r="Y59" s="3248"/>
      <c r="Z59" s="3248"/>
      <c r="AA59" s="3248"/>
      <c r="AB59" s="3248"/>
      <c r="AC59" s="3248"/>
      <c r="AD59" s="3248"/>
      <c r="AE59" s="3248"/>
      <c r="AF59" s="3248"/>
      <c r="AG59" s="3248"/>
      <c r="AH59" s="3248"/>
      <c r="AI59" s="3248"/>
      <c r="AJ59" s="3249"/>
      <c r="AK59" s="932"/>
      <c r="AL59" s="929"/>
      <c r="AM59" s="929"/>
      <c r="AN59" s="925"/>
      <c r="AO59" s="939">
        <f>IF($B69="yes",10,0)</f>
        <v>0</v>
      </c>
    </row>
    <row r="60" spans="1:50" s="926" customFormat="1" ht="12.75" customHeight="1">
      <c r="A60" s="927"/>
      <c r="B60" s="929"/>
      <c r="C60" s="929"/>
      <c r="D60" s="940"/>
      <c r="E60" s="3260"/>
      <c r="F60" s="3261"/>
      <c r="G60" s="3261"/>
      <c r="H60" s="3261"/>
      <c r="I60" s="3261"/>
      <c r="J60" s="3261"/>
      <c r="K60" s="3261"/>
      <c r="L60" s="3261"/>
      <c r="M60" s="3261"/>
      <c r="N60" s="3261"/>
      <c r="O60" s="3261"/>
      <c r="P60" s="3261"/>
      <c r="Q60" s="3261"/>
      <c r="R60" s="3261"/>
      <c r="S60" s="3261"/>
      <c r="T60" s="3261"/>
      <c r="U60" s="3261"/>
      <c r="V60" s="3261"/>
      <c r="W60" s="3261"/>
      <c r="X60" s="3261"/>
      <c r="Y60" s="3261"/>
      <c r="Z60" s="3261"/>
      <c r="AA60" s="3261"/>
      <c r="AB60" s="3261"/>
      <c r="AC60" s="3261"/>
      <c r="AD60" s="3261"/>
      <c r="AE60" s="3261"/>
      <c r="AF60" s="3261"/>
      <c r="AG60" s="3261"/>
      <c r="AH60" s="3261"/>
      <c r="AI60" s="3261"/>
      <c r="AJ60" s="3262"/>
      <c r="AK60" s="932"/>
      <c r="AL60" s="929"/>
      <c r="AM60" s="929"/>
      <c r="AN60" s="925"/>
      <c r="AO60" s="926">
        <f>IF(SUM(AO57:AO59)&gt;10,10,(SUM(AO57:AO59)))</f>
        <v>0</v>
      </c>
      <c r="AP60" s="964" t="s">
        <v>1577</v>
      </c>
    </row>
    <row r="61" spans="1:50" s="926" customFormat="1" ht="12.75" customHeight="1">
      <c r="A61" s="927"/>
      <c r="B61" s="929"/>
      <c r="C61" s="929"/>
      <c r="E61" s="929"/>
      <c r="F61" s="929"/>
      <c r="G61" s="929"/>
      <c r="H61" s="929"/>
      <c r="I61" s="929"/>
      <c r="J61" s="929"/>
      <c r="K61" s="929"/>
      <c r="L61" s="929"/>
      <c r="M61" s="929"/>
      <c r="N61" s="929"/>
      <c r="O61" s="929"/>
      <c r="P61" s="929"/>
      <c r="Q61" s="929"/>
      <c r="R61" s="929"/>
      <c r="S61" s="929"/>
      <c r="T61" s="929"/>
      <c r="U61" s="929"/>
      <c r="V61" s="929"/>
      <c r="W61" s="929"/>
      <c r="X61" s="929"/>
      <c r="Y61" s="929"/>
      <c r="Z61" s="929"/>
      <c r="AA61" s="929"/>
      <c r="AB61" s="929"/>
      <c r="AC61" s="929"/>
      <c r="AD61" s="929"/>
      <c r="AE61" s="929"/>
      <c r="AF61" s="929"/>
      <c r="AG61" s="929"/>
      <c r="AH61" s="929"/>
      <c r="AI61" s="929"/>
      <c r="AJ61" s="929"/>
      <c r="AK61" s="932"/>
      <c r="AL61" s="929"/>
      <c r="AM61" s="929"/>
      <c r="AN61" s="925"/>
    </row>
    <row r="62" spans="1:50" s="926" customFormat="1" ht="12.75" customHeight="1">
      <c r="A62" s="927"/>
      <c r="B62" s="3225" t="s">
        <v>626</v>
      </c>
      <c r="C62" s="3225"/>
      <c r="D62" s="936" t="s">
        <v>1578</v>
      </c>
      <c r="E62" s="1591" t="s">
        <v>2150</v>
      </c>
      <c r="F62" s="1592"/>
      <c r="G62" s="1592"/>
      <c r="H62" s="1592"/>
      <c r="I62" s="1592"/>
      <c r="J62" s="1592"/>
      <c r="K62" s="1592"/>
      <c r="L62" s="1592"/>
      <c r="M62" s="1592"/>
      <c r="N62" s="1592"/>
      <c r="O62" s="1592"/>
      <c r="P62" s="1592"/>
      <c r="Q62" s="1592"/>
      <c r="R62" s="1592"/>
      <c r="S62" s="1592"/>
      <c r="T62" s="1592"/>
      <c r="U62" s="1592"/>
      <c r="V62" s="1592"/>
      <c r="W62" s="1592"/>
      <c r="X62" s="1592"/>
      <c r="Y62" s="1592"/>
      <c r="Z62" s="1592"/>
      <c r="AA62" s="1592"/>
      <c r="AB62" s="1592"/>
      <c r="AC62" s="1592"/>
      <c r="AD62" s="1592"/>
      <c r="AE62" s="1592"/>
      <c r="AF62" s="1592"/>
      <c r="AG62" s="1592"/>
      <c r="AH62" s="1592"/>
      <c r="AI62" s="1592"/>
      <c r="AJ62" s="1593"/>
      <c r="AK62" s="932"/>
      <c r="AL62" s="929"/>
      <c r="AM62" s="929"/>
      <c r="AN62" s="925"/>
    </row>
    <row r="63" spans="1:50" s="926" customFormat="1" ht="12.75" customHeight="1">
      <c r="A63" s="927"/>
      <c r="B63" s="929"/>
      <c r="C63" s="929"/>
      <c r="D63" s="939"/>
      <c r="E63" s="3229" t="s">
        <v>626</v>
      </c>
      <c r="F63" s="3225"/>
      <c r="G63" s="965"/>
      <c r="H63" s="1590" t="s">
        <v>1579</v>
      </c>
      <c r="I63" s="1497"/>
      <c r="J63" s="965"/>
      <c r="K63" s="965"/>
      <c r="L63" s="965"/>
      <c r="M63" s="965"/>
      <c r="N63" s="965"/>
      <c r="O63" s="965"/>
      <c r="P63" s="965"/>
      <c r="Q63" s="965"/>
      <c r="R63" s="965"/>
      <c r="S63" s="965"/>
      <c r="T63" s="965"/>
      <c r="U63" s="965"/>
      <c r="V63" s="965"/>
      <c r="W63" s="965"/>
      <c r="X63" s="965"/>
      <c r="Y63" s="965"/>
      <c r="Z63" s="965"/>
      <c r="AA63" s="965"/>
      <c r="AB63" s="965"/>
      <c r="AC63" s="965"/>
      <c r="AD63" s="965"/>
      <c r="AE63" s="965"/>
      <c r="AF63" s="965"/>
      <c r="AG63" s="965"/>
      <c r="AH63" s="965"/>
      <c r="AI63" s="965"/>
      <c r="AJ63" s="1594"/>
      <c r="AK63" s="932"/>
      <c r="AL63" s="929"/>
      <c r="AM63" s="929"/>
      <c r="AN63" s="925"/>
    </row>
    <row r="64" spans="1:50" s="926" customFormat="1" ht="12.75" customHeight="1">
      <c r="A64" s="927"/>
      <c r="B64" s="929"/>
      <c r="C64" s="929"/>
      <c r="D64" s="939"/>
      <c r="E64" s="3223" t="s">
        <v>626</v>
      </c>
      <c r="F64" s="3224"/>
      <c r="G64" s="965"/>
      <c r="H64" s="1590" t="s">
        <v>1580</v>
      </c>
      <c r="I64" s="965"/>
      <c r="J64" s="965"/>
      <c r="K64" s="965"/>
      <c r="L64" s="965"/>
      <c r="M64" s="965"/>
      <c r="N64" s="965"/>
      <c r="O64" s="965"/>
      <c r="P64" s="965"/>
      <c r="Q64" s="965"/>
      <c r="R64" s="965"/>
      <c r="S64" s="965"/>
      <c r="T64" s="965"/>
      <c r="U64" s="965"/>
      <c r="V64" s="965"/>
      <c r="W64" s="965"/>
      <c r="X64" s="965"/>
      <c r="Y64" s="965"/>
      <c r="Z64" s="965"/>
      <c r="AA64" s="965"/>
      <c r="AB64" s="965"/>
      <c r="AC64" s="965"/>
      <c r="AD64" s="965"/>
      <c r="AE64" s="965"/>
      <c r="AF64" s="965"/>
      <c r="AG64" s="965"/>
      <c r="AH64" s="965"/>
      <c r="AI64" s="965"/>
      <c r="AJ64" s="1594"/>
      <c r="AK64" s="932"/>
      <c r="AL64" s="929"/>
      <c r="AM64" s="929"/>
      <c r="AN64" s="925"/>
    </row>
    <row r="65" spans="1:40" s="926" customFormat="1" ht="12.75" customHeight="1">
      <c r="A65" s="927"/>
      <c r="B65" s="929"/>
      <c r="C65" s="929"/>
      <c r="D65" s="939"/>
      <c r="E65" s="3223" t="s">
        <v>626</v>
      </c>
      <c r="F65" s="3224"/>
      <c r="G65" s="965"/>
      <c r="H65" s="1590" t="s">
        <v>2165</v>
      </c>
      <c r="I65" s="965"/>
      <c r="J65" s="965"/>
      <c r="K65" s="965"/>
      <c r="L65" s="965"/>
      <c r="M65" s="965"/>
      <c r="N65" s="965"/>
      <c r="O65" s="965"/>
      <c r="P65" s="965"/>
      <c r="Q65" s="965"/>
      <c r="R65" s="965"/>
      <c r="S65" s="965"/>
      <c r="T65" s="965"/>
      <c r="U65" s="965"/>
      <c r="V65" s="965"/>
      <c r="W65" s="965"/>
      <c r="X65" s="965"/>
      <c r="Y65" s="965"/>
      <c r="Z65" s="965"/>
      <c r="AA65" s="965"/>
      <c r="AB65" s="965"/>
      <c r="AC65" s="965"/>
      <c r="AD65" s="965"/>
      <c r="AE65" s="965"/>
      <c r="AF65" s="965"/>
      <c r="AG65" s="965"/>
      <c r="AH65" s="965"/>
      <c r="AI65" s="965"/>
      <c r="AJ65" s="1594"/>
      <c r="AK65" s="932"/>
      <c r="AL65" s="929"/>
      <c r="AM65" s="929"/>
      <c r="AN65" s="925"/>
    </row>
    <row r="66" spans="1:40" s="926" customFormat="1" ht="12.75" customHeight="1">
      <c r="A66" s="927"/>
      <c r="B66" s="929"/>
      <c r="C66" s="929"/>
      <c r="D66" s="939"/>
      <c r="E66" s="1094"/>
      <c r="F66" s="965"/>
      <c r="G66" s="965"/>
      <c r="H66" s="965"/>
      <c r="I66" s="965"/>
      <c r="J66" s="965"/>
      <c r="K66" s="965"/>
      <c r="L66" s="965"/>
      <c r="M66" s="965"/>
      <c r="N66" s="965"/>
      <c r="O66" s="965"/>
      <c r="P66" s="965"/>
      <c r="Q66" s="965"/>
      <c r="R66" s="965"/>
      <c r="S66" s="965"/>
      <c r="T66" s="965"/>
      <c r="U66" s="965"/>
      <c r="V66" s="965"/>
      <c r="W66" s="965"/>
      <c r="X66" s="965"/>
      <c r="Y66" s="965"/>
      <c r="Z66" s="965"/>
      <c r="AA66" s="965"/>
      <c r="AB66" s="965"/>
      <c r="AC66" s="965"/>
      <c r="AD66" s="965"/>
      <c r="AE66" s="965"/>
      <c r="AF66" s="965"/>
      <c r="AG66" s="965"/>
      <c r="AH66" s="965"/>
      <c r="AI66" s="965"/>
      <c r="AJ66" s="1594"/>
      <c r="AK66" s="1498"/>
      <c r="AL66" s="929"/>
      <c r="AM66" s="929"/>
      <c r="AN66" s="925"/>
    </row>
    <row r="67" spans="1:40" s="926" customFormat="1" ht="12.75" customHeight="1">
      <c r="A67" s="927"/>
      <c r="B67" s="929"/>
      <c r="C67" s="929"/>
      <c r="D67" s="939"/>
      <c r="E67" s="3229" t="s">
        <v>626</v>
      </c>
      <c r="F67" s="3225"/>
      <c r="G67" s="1495"/>
      <c r="H67" s="1599" t="s">
        <v>2164</v>
      </c>
      <c r="I67" s="1495"/>
      <c r="J67" s="1495"/>
      <c r="K67" s="1495"/>
      <c r="L67" s="1495"/>
      <c r="M67" s="1495"/>
      <c r="N67" s="1495"/>
      <c r="O67" s="1495"/>
      <c r="P67" s="1495"/>
      <c r="Q67" s="1495"/>
      <c r="R67" s="1495"/>
      <c r="S67" s="1495"/>
      <c r="T67" s="1495"/>
      <c r="U67" s="1495"/>
      <c r="V67" s="1495"/>
      <c r="W67" s="1495"/>
      <c r="X67" s="1495"/>
      <c r="Y67" s="1495"/>
      <c r="Z67" s="1495"/>
      <c r="AA67" s="1495"/>
      <c r="AB67" s="1495"/>
      <c r="AC67" s="1495"/>
      <c r="AD67" s="1495"/>
      <c r="AE67" s="1495"/>
      <c r="AF67" s="1495"/>
      <c r="AG67" s="1495"/>
      <c r="AH67" s="1495"/>
      <c r="AI67" s="1495"/>
      <c r="AJ67" s="1496"/>
      <c r="AK67" s="1498"/>
      <c r="AL67" s="929"/>
      <c r="AM67" s="929"/>
      <c r="AN67" s="925"/>
    </row>
    <row r="68" spans="1:40" s="926" customFormat="1" ht="12.75" customHeight="1">
      <c r="A68" s="927"/>
      <c r="B68" s="929"/>
      <c r="C68" s="929"/>
      <c r="D68" s="940"/>
      <c r="E68" s="929"/>
      <c r="F68" s="929"/>
      <c r="G68" s="929"/>
      <c r="H68" s="929"/>
      <c r="I68" s="929"/>
      <c r="J68" s="929"/>
      <c r="K68" s="929"/>
      <c r="L68" s="929"/>
      <c r="M68" s="929"/>
      <c r="N68" s="929"/>
      <c r="O68" s="929"/>
      <c r="P68" s="929"/>
      <c r="Q68" s="929"/>
      <c r="R68" s="929"/>
      <c r="S68" s="929"/>
      <c r="T68" s="929"/>
      <c r="U68" s="929"/>
      <c r="V68" s="929"/>
      <c r="W68" s="929"/>
      <c r="X68" s="929"/>
      <c r="Y68" s="929"/>
      <c r="Z68" s="929"/>
      <c r="AA68" s="929"/>
      <c r="AB68" s="929"/>
      <c r="AC68" s="929"/>
      <c r="AD68" s="929"/>
      <c r="AE68" s="929"/>
      <c r="AF68" s="929"/>
      <c r="AG68" s="929"/>
      <c r="AH68" s="929"/>
      <c r="AI68" s="929"/>
      <c r="AJ68" s="929"/>
      <c r="AK68" s="932"/>
      <c r="AL68" s="929"/>
      <c r="AM68" s="929"/>
      <c r="AN68" s="925"/>
    </row>
    <row r="69" spans="1:40" s="926" customFormat="1" ht="12.75" customHeight="1">
      <c r="A69" s="927"/>
      <c r="B69" s="3225" t="s">
        <v>626</v>
      </c>
      <c r="C69" s="3225"/>
      <c r="D69" s="936" t="s">
        <v>1581</v>
      </c>
      <c r="E69" s="3156" t="s">
        <v>2167</v>
      </c>
      <c r="F69" s="3157"/>
      <c r="G69" s="3157"/>
      <c r="H69" s="3157"/>
      <c r="I69" s="3157"/>
      <c r="J69" s="3157"/>
      <c r="K69" s="3157"/>
      <c r="L69" s="3157"/>
      <c r="M69" s="3157"/>
      <c r="N69" s="3157"/>
      <c r="O69" s="3157"/>
      <c r="P69" s="3157"/>
      <c r="Q69" s="3157"/>
      <c r="R69" s="3157"/>
      <c r="S69" s="3157"/>
      <c r="T69" s="3157"/>
      <c r="U69" s="3157"/>
      <c r="V69" s="3157"/>
      <c r="W69" s="3157"/>
      <c r="X69" s="3157"/>
      <c r="Y69" s="3157"/>
      <c r="Z69" s="3157"/>
      <c r="AA69" s="3157"/>
      <c r="AB69" s="3157"/>
      <c r="AC69" s="3157"/>
      <c r="AD69" s="3157"/>
      <c r="AE69" s="3157"/>
      <c r="AF69" s="3157"/>
      <c r="AG69" s="3157"/>
      <c r="AH69" s="3157"/>
      <c r="AI69" s="3157"/>
      <c r="AJ69" s="3158"/>
      <c r="AK69" s="932"/>
      <c r="AL69" s="929"/>
      <c r="AM69" s="929"/>
      <c r="AN69" s="925"/>
    </row>
    <row r="70" spans="1:40" s="926" customFormat="1" ht="12.75" customHeight="1">
      <c r="A70" s="927"/>
      <c r="B70" s="929"/>
      <c r="C70" s="929"/>
      <c r="D70" s="939"/>
      <c r="E70" s="3226"/>
      <c r="F70" s="3227"/>
      <c r="G70" s="3227"/>
      <c r="H70" s="3227"/>
      <c r="I70" s="3227"/>
      <c r="J70" s="3227"/>
      <c r="K70" s="3227"/>
      <c r="L70" s="3227"/>
      <c r="M70" s="3227"/>
      <c r="N70" s="3227"/>
      <c r="O70" s="3227"/>
      <c r="P70" s="3227"/>
      <c r="Q70" s="3227"/>
      <c r="R70" s="3227"/>
      <c r="S70" s="3227"/>
      <c r="T70" s="3227"/>
      <c r="U70" s="3227"/>
      <c r="V70" s="3227"/>
      <c r="W70" s="3227"/>
      <c r="X70" s="3227"/>
      <c r="Y70" s="3227"/>
      <c r="Z70" s="3227"/>
      <c r="AA70" s="3227"/>
      <c r="AB70" s="3227"/>
      <c r="AC70" s="3227"/>
      <c r="AD70" s="3227"/>
      <c r="AE70" s="3227"/>
      <c r="AF70" s="3227"/>
      <c r="AG70" s="3227"/>
      <c r="AH70" s="3227"/>
      <c r="AI70" s="3227"/>
      <c r="AJ70" s="3228"/>
      <c r="AK70" s="932"/>
      <c r="AL70" s="929"/>
      <c r="AM70" s="929"/>
      <c r="AN70" s="925"/>
    </row>
    <row r="71" spans="1:40" s="926" customFormat="1" ht="12.75" customHeight="1">
      <c r="A71" s="927"/>
      <c r="B71" s="929"/>
      <c r="C71" s="929"/>
      <c r="D71" s="939"/>
      <c r="E71" s="929"/>
      <c r="F71" s="929"/>
      <c r="G71" s="929"/>
      <c r="H71" s="929"/>
      <c r="I71" s="929"/>
      <c r="J71" s="929"/>
      <c r="K71" s="929"/>
      <c r="L71" s="929"/>
      <c r="M71" s="929"/>
      <c r="N71" s="929"/>
      <c r="O71" s="929"/>
      <c r="P71" s="929"/>
      <c r="Q71" s="929"/>
      <c r="R71" s="929"/>
      <c r="S71" s="929"/>
      <c r="T71" s="929"/>
      <c r="U71" s="929"/>
      <c r="V71" s="929"/>
      <c r="W71" s="929"/>
      <c r="X71" s="929"/>
      <c r="Y71" s="929"/>
      <c r="Z71" s="929"/>
      <c r="AA71" s="929"/>
      <c r="AB71" s="929"/>
      <c r="AC71" s="929"/>
      <c r="AD71" s="929"/>
      <c r="AE71" s="929"/>
      <c r="AF71" s="929"/>
      <c r="AG71" s="929"/>
      <c r="AH71" s="929"/>
      <c r="AI71" s="929"/>
      <c r="AJ71" s="929"/>
      <c r="AK71" s="932"/>
      <c r="AL71" s="929"/>
      <c r="AM71" s="929"/>
      <c r="AN71" s="925"/>
    </row>
    <row r="72" spans="1:40" s="926" customFormat="1" ht="12.75" customHeight="1">
      <c r="A72" s="951"/>
      <c r="B72" s="952"/>
      <c r="C72" s="952"/>
      <c r="D72" s="952"/>
      <c r="E72" s="952"/>
      <c r="F72" s="952"/>
      <c r="G72" s="953"/>
      <c r="H72" s="954"/>
      <c r="I72" s="954"/>
      <c r="J72" s="954"/>
      <c r="K72" s="954"/>
      <c r="L72" s="954"/>
      <c r="M72" s="954"/>
      <c r="N72" s="954"/>
      <c r="O72" s="954"/>
      <c r="P72" s="954"/>
      <c r="Q72" s="954"/>
      <c r="R72" s="954"/>
      <c r="S72" s="954"/>
      <c r="T72" s="954"/>
      <c r="U72" s="954"/>
      <c r="V72" s="954"/>
      <c r="W72" s="954"/>
      <c r="X72" s="954"/>
      <c r="Y72" s="954"/>
      <c r="Z72" s="954"/>
      <c r="AA72" s="954"/>
      <c r="AB72" s="954"/>
      <c r="AC72" s="954"/>
      <c r="AD72" s="954"/>
      <c r="AE72" s="954"/>
      <c r="AF72" s="954"/>
      <c r="AG72" s="954"/>
      <c r="AH72" s="954"/>
      <c r="AI72" s="955"/>
      <c r="AJ72" s="955" t="s">
        <v>1582</v>
      </c>
      <c r="AK72" s="3200">
        <f>IF(AK51&gt;0,0,AO60)</f>
        <v>0</v>
      </c>
      <c r="AL72" s="3201"/>
      <c r="AM72" s="3202"/>
      <c r="AN72" s="925"/>
    </row>
    <row r="73" spans="1:40" s="926" customFormat="1" ht="12.75" customHeight="1" thickBot="1">
      <c r="A73" s="956"/>
      <c r="B73" s="957"/>
      <c r="C73" s="958"/>
      <c r="D73" s="958"/>
      <c r="E73" s="958"/>
      <c r="F73" s="958"/>
      <c r="G73" s="958"/>
      <c r="H73" s="958"/>
      <c r="I73" s="958"/>
      <c r="J73" s="958"/>
      <c r="K73" s="958"/>
      <c r="L73" s="958"/>
      <c r="M73" s="958"/>
      <c r="N73" s="958"/>
      <c r="O73" s="958"/>
      <c r="P73" s="958"/>
      <c r="Q73" s="958"/>
      <c r="R73" s="958"/>
      <c r="S73" s="958"/>
      <c r="T73" s="958"/>
      <c r="U73" s="958"/>
      <c r="V73" s="958"/>
      <c r="W73" s="958"/>
      <c r="X73" s="958"/>
      <c r="Y73" s="958"/>
      <c r="Z73" s="958"/>
      <c r="AA73" s="958"/>
      <c r="AB73" s="958"/>
      <c r="AC73" s="958"/>
      <c r="AD73" s="958"/>
      <c r="AE73" s="958"/>
      <c r="AF73" s="958"/>
      <c r="AG73" s="958"/>
      <c r="AH73" s="958"/>
      <c r="AI73" s="958"/>
      <c r="AJ73" s="958"/>
      <c r="AK73" s="958"/>
      <c r="AL73" s="958"/>
      <c r="AM73" s="959"/>
      <c r="AN73" s="925"/>
    </row>
    <row r="74" spans="1:40" s="926" customFormat="1" ht="12.75" customHeight="1" thickTop="1">
      <c r="A74" s="960"/>
      <c r="B74" s="961"/>
      <c r="C74" s="962"/>
      <c r="D74" s="962"/>
      <c r="E74" s="962"/>
      <c r="F74" s="962"/>
      <c r="G74" s="962"/>
      <c r="H74" s="962"/>
      <c r="I74" s="963"/>
      <c r="J74" s="963"/>
      <c r="K74" s="963"/>
      <c r="L74" s="963"/>
      <c r="M74" s="963"/>
      <c r="N74" s="963"/>
      <c r="O74" s="963"/>
      <c r="P74" s="963"/>
      <c r="Q74" s="963"/>
      <c r="R74" s="960"/>
      <c r="S74" s="928"/>
      <c r="T74" s="928"/>
      <c r="U74" s="928"/>
      <c r="V74" s="928"/>
      <c r="W74" s="928"/>
      <c r="X74" s="928"/>
      <c r="Y74" s="928"/>
      <c r="Z74" s="928"/>
      <c r="AA74" s="928"/>
      <c r="AB74" s="928"/>
      <c r="AC74" s="928"/>
      <c r="AD74" s="928"/>
      <c r="AE74" s="928"/>
      <c r="AF74" s="960"/>
      <c r="AG74" s="928"/>
      <c r="AH74" s="928"/>
      <c r="AI74" s="928"/>
      <c r="AJ74" s="928"/>
      <c r="AK74" s="939"/>
      <c r="AL74" s="939"/>
      <c r="AM74" s="939"/>
      <c r="AN74" s="925"/>
    </row>
    <row r="75" spans="1:40" s="926" customFormat="1" ht="12.75" customHeight="1">
      <c r="A75" s="927" t="s">
        <v>1583</v>
      </c>
      <c r="B75" s="928" t="s">
        <v>1584</v>
      </c>
      <c r="C75" s="928"/>
      <c r="D75" s="928"/>
      <c r="E75" s="928"/>
      <c r="F75" s="928"/>
      <c r="G75" s="928"/>
      <c r="H75" s="928"/>
      <c r="I75" s="928"/>
      <c r="J75" s="928"/>
      <c r="K75" s="928"/>
      <c r="L75" s="928"/>
      <c r="M75" s="928"/>
      <c r="N75" s="928"/>
      <c r="O75" s="928"/>
      <c r="P75" s="928"/>
      <c r="Q75" s="928"/>
      <c r="R75" s="928"/>
      <c r="S75" s="928"/>
      <c r="T75" s="928"/>
      <c r="U75" s="928"/>
      <c r="V75" s="928"/>
      <c r="W75" s="928"/>
      <c r="X75" s="928"/>
      <c r="Y75" s="928"/>
      <c r="Z75" s="928"/>
      <c r="AA75" s="928"/>
      <c r="AB75" s="928"/>
      <c r="AC75" s="928"/>
      <c r="AD75" s="928"/>
      <c r="AE75" s="3216" t="s">
        <v>1554</v>
      </c>
      <c r="AF75" s="3216"/>
      <c r="AG75" s="3216"/>
      <c r="AH75" s="3216"/>
      <c r="AI75" s="3216"/>
      <c r="AJ75" s="3216"/>
      <c r="AK75" s="3216"/>
      <c r="AL75" s="929"/>
      <c r="AM75" s="929"/>
      <c r="AN75" s="925"/>
    </row>
    <row r="76" spans="1:40" s="926" customFormat="1" ht="12.75" customHeight="1">
      <c r="A76" s="927"/>
      <c r="B76" s="928" t="s">
        <v>1585</v>
      </c>
      <c r="C76" s="928"/>
      <c r="D76" s="928"/>
      <c r="E76" s="928"/>
      <c r="F76" s="928"/>
      <c r="G76" s="928"/>
      <c r="H76" s="928"/>
      <c r="I76" s="928"/>
      <c r="J76" s="928"/>
      <c r="K76" s="928"/>
      <c r="L76" s="928"/>
      <c r="M76" s="928"/>
      <c r="N76" s="928"/>
      <c r="O76" s="928"/>
      <c r="P76" s="928"/>
      <c r="Q76" s="928"/>
      <c r="R76" s="928"/>
      <c r="S76" s="928"/>
      <c r="T76" s="928"/>
      <c r="U76" s="928"/>
      <c r="V76" s="928"/>
      <c r="W76" s="928"/>
      <c r="X76" s="928"/>
      <c r="Y76" s="928"/>
      <c r="Z76" s="928"/>
      <c r="AA76" s="928"/>
      <c r="AB76" s="928"/>
      <c r="AC76" s="928"/>
      <c r="AD76" s="928"/>
      <c r="AE76" s="932"/>
      <c r="AF76" s="932"/>
      <c r="AG76" s="932"/>
      <c r="AH76" s="932"/>
      <c r="AI76" s="932"/>
      <c r="AJ76" s="932"/>
      <c r="AK76" s="932"/>
      <c r="AL76" s="929"/>
      <c r="AM76" s="929"/>
      <c r="AN76" s="925"/>
    </row>
    <row r="77" spans="1:40" s="926" customFormat="1" ht="12.75" customHeight="1">
      <c r="A77" s="927"/>
      <c r="B77" s="928"/>
      <c r="C77" s="928"/>
      <c r="D77" s="928"/>
      <c r="E77" s="928"/>
      <c r="F77" s="928"/>
      <c r="G77" s="928"/>
      <c r="H77" s="928"/>
      <c r="I77" s="928"/>
      <c r="J77" s="928"/>
      <c r="K77" s="928"/>
      <c r="L77" s="928"/>
      <c r="M77" s="928"/>
      <c r="N77" s="928"/>
      <c r="O77" s="928"/>
      <c r="P77" s="928"/>
      <c r="Q77" s="928"/>
      <c r="R77" s="928"/>
      <c r="S77" s="928"/>
      <c r="T77" s="928"/>
      <c r="U77" s="928"/>
      <c r="V77" s="928"/>
      <c r="W77" s="928"/>
      <c r="X77" s="928"/>
      <c r="Y77" s="928"/>
      <c r="Z77" s="928"/>
      <c r="AA77" s="928"/>
      <c r="AB77" s="928"/>
      <c r="AC77" s="928"/>
      <c r="AD77" s="928"/>
      <c r="AE77" s="932"/>
      <c r="AF77" s="932"/>
      <c r="AG77" s="932"/>
      <c r="AH77" s="932"/>
      <c r="AI77" s="932"/>
      <c r="AJ77" s="932"/>
      <c r="AK77" s="932"/>
      <c r="AL77" s="929"/>
      <c r="AM77" s="929"/>
      <c r="AN77" s="925"/>
    </row>
    <row r="78" spans="1:40" s="926" customFormat="1" ht="12.75" customHeight="1">
      <c r="A78" s="927"/>
      <c r="B78" s="3225" t="s">
        <v>578</v>
      </c>
      <c r="C78" s="3225"/>
      <c r="D78" s="936" t="s">
        <v>1576</v>
      </c>
      <c r="E78" s="3232" t="s">
        <v>1586</v>
      </c>
      <c r="F78" s="3233"/>
      <c r="G78" s="3233"/>
      <c r="H78" s="3233"/>
      <c r="I78" s="3233"/>
      <c r="J78" s="3233"/>
      <c r="K78" s="3233"/>
      <c r="L78" s="3233"/>
      <c r="M78" s="3233"/>
      <c r="N78" s="3233"/>
      <c r="O78" s="3233"/>
      <c r="P78" s="3233"/>
      <c r="Q78" s="3233"/>
      <c r="R78" s="3233"/>
      <c r="S78" s="3233"/>
      <c r="T78" s="3233"/>
      <c r="U78" s="3233"/>
      <c r="V78" s="3233"/>
      <c r="W78" s="3233"/>
      <c r="X78" s="3233"/>
      <c r="Y78" s="3233"/>
      <c r="Z78" s="3233"/>
      <c r="AA78" s="3233"/>
      <c r="AB78" s="3233"/>
      <c r="AC78" s="3233"/>
      <c r="AD78" s="3233"/>
      <c r="AE78" s="3233"/>
      <c r="AF78" s="3233"/>
      <c r="AG78" s="3233"/>
      <c r="AH78" s="3233"/>
      <c r="AI78" s="3233"/>
      <c r="AJ78" s="3234"/>
      <c r="AK78" s="932"/>
      <c r="AL78" s="929"/>
      <c r="AM78" s="929"/>
      <c r="AN78" s="925"/>
    </row>
    <row r="79" spans="1:40" s="926" customFormat="1" ht="12.75" customHeight="1">
      <c r="A79" s="927"/>
      <c r="B79" s="928"/>
      <c r="C79" s="928"/>
      <c r="D79" s="928"/>
      <c r="E79" s="3235"/>
      <c r="F79" s="3236"/>
      <c r="G79" s="3236"/>
      <c r="H79" s="3236"/>
      <c r="I79" s="3236"/>
      <c r="J79" s="3236"/>
      <c r="K79" s="3236"/>
      <c r="L79" s="3236"/>
      <c r="M79" s="3236"/>
      <c r="N79" s="3236"/>
      <c r="O79" s="3236"/>
      <c r="P79" s="3236"/>
      <c r="Q79" s="3236"/>
      <c r="R79" s="3236"/>
      <c r="S79" s="3236"/>
      <c r="T79" s="3236"/>
      <c r="U79" s="3236"/>
      <c r="V79" s="3236"/>
      <c r="W79" s="3236"/>
      <c r="X79" s="3236"/>
      <c r="Y79" s="3236"/>
      <c r="Z79" s="3236"/>
      <c r="AA79" s="3236"/>
      <c r="AB79" s="3236"/>
      <c r="AC79" s="3236"/>
      <c r="AD79" s="3236"/>
      <c r="AE79" s="3236"/>
      <c r="AF79" s="3236"/>
      <c r="AG79" s="3236"/>
      <c r="AH79" s="3236"/>
      <c r="AI79" s="3236"/>
      <c r="AJ79" s="3237"/>
      <c r="AK79" s="932"/>
      <c r="AL79" s="929"/>
      <c r="AM79" s="929"/>
      <c r="AN79" s="925"/>
    </row>
    <row r="80" spans="1:40" s="926" customFormat="1" ht="12.75" customHeight="1">
      <c r="A80" s="927"/>
      <c r="B80" s="928"/>
      <c r="C80" s="928"/>
      <c r="D80" s="928"/>
      <c r="E80" s="966"/>
      <c r="F80" s="967"/>
      <c r="G80" s="967"/>
      <c r="H80" s="967"/>
      <c r="I80" s="967"/>
      <c r="J80" s="967"/>
      <c r="K80" s="967"/>
      <c r="L80" s="967"/>
      <c r="M80" s="967"/>
      <c r="N80" s="967"/>
      <c r="O80" s="967"/>
      <c r="P80" s="967"/>
      <c r="Q80" s="967"/>
      <c r="R80" s="967"/>
      <c r="S80" s="967"/>
      <c r="T80" s="967"/>
      <c r="U80" s="967"/>
      <c r="V80" s="967"/>
      <c r="W80" s="967"/>
      <c r="X80" s="967"/>
      <c r="Y80" s="967"/>
      <c r="Z80" s="968"/>
      <c r="AA80" s="968"/>
      <c r="AB80" s="968"/>
      <c r="AC80" s="967"/>
      <c r="AD80" s="967"/>
      <c r="AE80" s="967"/>
      <c r="AF80" s="967"/>
      <c r="AG80" s="967"/>
      <c r="AH80" s="967"/>
      <c r="AI80" s="967"/>
      <c r="AJ80" s="969"/>
      <c r="AK80" s="932"/>
      <c r="AL80" s="929"/>
      <c r="AM80" s="929"/>
      <c r="AN80" s="925"/>
    </row>
    <row r="81" spans="1:47" s="926" customFormat="1" ht="12.75" customHeight="1">
      <c r="A81" s="927"/>
      <c r="B81" s="928"/>
      <c r="C81" s="928"/>
      <c r="D81" s="928"/>
      <c r="E81" s="3214">
        <f>Application!AH753</f>
        <v>0.38043478260869568</v>
      </c>
      <c r="F81" s="3215"/>
      <c r="G81" s="3215"/>
      <c r="H81" s="3215"/>
      <c r="I81" s="967"/>
      <c r="J81" s="970" t="s">
        <v>1587</v>
      </c>
      <c r="K81" s="967"/>
      <c r="L81" s="967"/>
      <c r="M81" s="967"/>
      <c r="N81" s="967"/>
      <c r="O81" s="967"/>
      <c r="P81" s="967"/>
      <c r="Q81" s="967"/>
      <c r="R81" s="967"/>
      <c r="S81" s="967"/>
      <c r="T81" s="967"/>
      <c r="U81" s="967"/>
      <c r="V81" s="967"/>
      <c r="W81" s="967"/>
      <c r="X81" s="967"/>
      <c r="Y81" s="967"/>
      <c r="Z81" s="971"/>
      <c r="AA81" s="971"/>
      <c r="AB81" s="971"/>
      <c r="AC81" s="967"/>
      <c r="AD81" s="967"/>
      <c r="AE81" s="967"/>
      <c r="AF81" s="967"/>
      <c r="AG81" s="967"/>
      <c r="AH81" s="967"/>
      <c r="AI81" s="967"/>
      <c r="AJ81" s="969"/>
      <c r="AK81" s="932"/>
      <c r="AL81" s="929"/>
      <c r="AM81" s="929"/>
      <c r="AN81" s="925"/>
    </row>
    <row r="82" spans="1:47" s="926" customFormat="1" ht="12.75" customHeight="1">
      <c r="A82" s="927"/>
      <c r="B82" s="928"/>
      <c r="C82" s="928"/>
      <c r="D82" s="928"/>
      <c r="E82" s="3238">
        <f>0.6-ROUNDUP(E81,2)</f>
        <v>0.20999999999999996</v>
      </c>
      <c r="F82" s="3239"/>
      <c r="G82" s="3239"/>
      <c r="H82" s="3239"/>
      <c r="I82" s="967"/>
      <c r="J82" s="970" t="s">
        <v>1588</v>
      </c>
      <c r="K82" s="967"/>
      <c r="L82" s="967"/>
      <c r="M82" s="967"/>
      <c r="N82" s="967"/>
      <c r="O82" s="967"/>
      <c r="P82" s="967"/>
      <c r="Q82" s="967"/>
      <c r="R82" s="967"/>
      <c r="S82" s="967"/>
      <c r="T82" s="967"/>
      <c r="U82" s="967"/>
      <c r="V82" s="967"/>
      <c r="W82" s="967"/>
      <c r="X82" s="967"/>
      <c r="Y82" s="967"/>
      <c r="Z82" s="967"/>
      <c r="AA82" s="967"/>
      <c r="AB82" s="967"/>
      <c r="AC82" s="967"/>
      <c r="AD82" s="967"/>
      <c r="AE82" s="967"/>
      <c r="AF82" s="967"/>
      <c r="AG82" s="967"/>
      <c r="AH82" s="967"/>
      <c r="AI82" s="967"/>
      <c r="AJ82" s="969"/>
      <c r="AK82" s="932"/>
      <c r="AL82" s="929"/>
      <c r="AM82" s="929"/>
      <c r="AN82" s="925"/>
    </row>
    <row r="83" spans="1:47" s="926" customFormat="1" ht="12.75" customHeight="1">
      <c r="A83" s="927"/>
      <c r="B83" s="928"/>
      <c r="C83" s="928"/>
      <c r="D83" s="928"/>
      <c r="E83" s="3230">
        <f>IF(E82*200&gt;20,20,E82*200)</f>
        <v>20</v>
      </c>
      <c r="F83" s="3231"/>
      <c r="G83" s="3231"/>
      <c r="H83" s="3231"/>
      <c r="I83" s="967"/>
      <c r="J83" s="970" t="s">
        <v>1589</v>
      </c>
      <c r="K83" s="967"/>
      <c r="L83" s="967"/>
      <c r="M83" s="967"/>
      <c r="N83" s="967"/>
      <c r="O83" s="967"/>
      <c r="P83" s="967"/>
      <c r="Q83" s="967"/>
      <c r="R83" s="967"/>
      <c r="S83" s="967"/>
      <c r="T83" s="967"/>
      <c r="U83" s="967"/>
      <c r="V83" s="967"/>
      <c r="W83" s="967"/>
      <c r="X83" s="967"/>
      <c r="Y83" s="967"/>
      <c r="Z83" s="967"/>
      <c r="AA83" s="967"/>
      <c r="AB83" s="967"/>
      <c r="AC83" s="967"/>
      <c r="AD83" s="967"/>
      <c r="AE83" s="967"/>
      <c r="AF83" s="967"/>
      <c r="AG83" s="967"/>
      <c r="AH83" s="967"/>
      <c r="AI83" s="967"/>
      <c r="AJ83" s="969"/>
      <c r="AK83" s="932"/>
      <c r="AL83" s="929"/>
      <c r="AM83" s="929"/>
      <c r="AN83" s="925"/>
      <c r="AP83" s="926">
        <f>IF(B78="yes",E83,0)</f>
        <v>20</v>
      </c>
      <c r="AQ83" s="926" t="s">
        <v>1558</v>
      </c>
    </row>
    <row r="84" spans="1:47" s="926" customFormat="1" ht="12.75" customHeight="1">
      <c r="A84" s="927"/>
      <c r="B84" s="928"/>
      <c r="C84" s="928"/>
      <c r="D84" s="928"/>
      <c r="E84" s="972"/>
      <c r="F84" s="973"/>
      <c r="G84" s="973"/>
      <c r="H84" s="973"/>
      <c r="I84" s="973"/>
      <c r="J84" s="973"/>
      <c r="K84" s="973"/>
      <c r="L84" s="973"/>
      <c r="M84" s="973"/>
      <c r="N84" s="973"/>
      <c r="O84" s="973"/>
      <c r="P84" s="973"/>
      <c r="Q84" s="973"/>
      <c r="R84" s="973"/>
      <c r="S84" s="973"/>
      <c r="T84" s="973"/>
      <c r="U84" s="973"/>
      <c r="V84" s="973"/>
      <c r="W84" s="973"/>
      <c r="X84" s="973"/>
      <c r="Y84" s="973"/>
      <c r="Z84" s="973"/>
      <c r="AA84" s="973"/>
      <c r="AB84" s="973"/>
      <c r="AC84" s="973"/>
      <c r="AD84" s="973"/>
      <c r="AE84" s="974"/>
      <c r="AF84" s="974"/>
      <c r="AG84" s="974"/>
      <c r="AH84" s="974"/>
      <c r="AI84" s="974"/>
      <c r="AJ84" s="975"/>
      <c r="AK84" s="932"/>
      <c r="AL84" s="929"/>
      <c r="AM84" s="929"/>
      <c r="AN84" s="925"/>
    </row>
    <row r="85" spans="1:47" s="926" customFormat="1" ht="12.75" customHeight="1">
      <c r="A85" s="927"/>
      <c r="B85" s="928"/>
      <c r="C85" s="928"/>
      <c r="D85" s="928"/>
      <c r="E85" s="928"/>
      <c r="F85" s="928"/>
      <c r="G85" s="928"/>
      <c r="H85" s="928"/>
      <c r="I85" s="928"/>
      <c r="J85" s="928"/>
      <c r="K85" s="928"/>
      <c r="L85" s="928"/>
      <c r="M85" s="928"/>
      <c r="N85" s="928"/>
      <c r="O85" s="928"/>
      <c r="P85" s="928"/>
      <c r="Q85" s="928"/>
      <c r="R85" s="928"/>
      <c r="S85" s="928"/>
      <c r="T85" s="928"/>
      <c r="U85" s="928"/>
      <c r="V85" s="928"/>
      <c r="W85" s="928"/>
      <c r="X85" s="928"/>
      <c r="Y85" s="928"/>
      <c r="Z85" s="928"/>
      <c r="AA85" s="928"/>
      <c r="AB85" s="928"/>
      <c r="AC85" s="928"/>
      <c r="AD85" s="928"/>
      <c r="AE85" s="932"/>
      <c r="AF85" s="932"/>
      <c r="AG85" s="932"/>
      <c r="AH85" s="932"/>
      <c r="AI85" s="932"/>
      <c r="AJ85" s="932"/>
      <c r="AK85" s="932"/>
      <c r="AL85" s="929"/>
      <c r="AM85" s="929"/>
      <c r="AN85" s="925"/>
    </row>
    <row r="86" spans="1:47" s="926" customFormat="1" ht="12.75" customHeight="1">
      <c r="A86" s="927"/>
      <c r="B86" s="3225" t="s">
        <v>626</v>
      </c>
      <c r="C86" s="3225"/>
      <c r="D86" s="936" t="s">
        <v>1578</v>
      </c>
      <c r="E86" s="3232" t="s">
        <v>2151</v>
      </c>
      <c r="F86" s="3233"/>
      <c r="G86" s="3233"/>
      <c r="H86" s="3233"/>
      <c r="I86" s="3233"/>
      <c r="J86" s="3233"/>
      <c r="K86" s="3233"/>
      <c r="L86" s="3233"/>
      <c r="M86" s="3233"/>
      <c r="N86" s="3233"/>
      <c r="O86" s="3233"/>
      <c r="P86" s="3233"/>
      <c r="Q86" s="3233"/>
      <c r="R86" s="3233"/>
      <c r="S86" s="3233"/>
      <c r="T86" s="3233"/>
      <c r="U86" s="3233"/>
      <c r="V86" s="3233"/>
      <c r="W86" s="3233"/>
      <c r="X86" s="3233"/>
      <c r="Y86" s="3233"/>
      <c r="Z86" s="3233"/>
      <c r="AA86" s="3233"/>
      <c r="AB86" s="3233"/>
      <c r="AC86" s="3233"/>
      <c r="AD86" s="3233"/>
      <c r="AE86" s="3233"/>
      <c r="AF86" s="3233"/>
      <c r="AG86" s="3233"/>
      <c r="AH86" s="3233"/>
      <c r="AI86" s="3233"/>
      <c r="AJ86" s="3234"/>
      <c r="AK86" s="932"/>
      <c r="AL86" s="929"/>
      <c r="AM86" s="929"/>
      <c r="AN86" s="925"/>
    </row>
    <row r="87" spans="1:47" s="926" customFormat="1" ht="12.75" customHeight="1">
      <c r="A87" s="927"/>
      <c r="B87" s="928"/>
      <c r="C87" s="928"/>
      <c r="D87" s="928"/>
      <c r="E87" s="3235"/>
      <c r="F87" s="3236"/>
      <c r="G87" s="3236"/>
      <c r="H87" s="3236"/>
      <c r="I87" s="3236"/>
      <c r="J87" s="3236"/>
      <c r="K87" s="3236"/>
      <c r="L87" s="3236"/>
      <c r="M87" s="3236"/>
      <c r="N87" s="3236"/>
      <c r="O87" s="3236"/>
      <c r="P87" s="3236"/>
      <c r="Q87" s="3236"/>
      <c r="R87" s="3236"/>
      <c r="S87" s="3236"/>
      <c r="T87" s="3236"/>
      <c r="U87" s="3236"/>
      <c r="V87" s="3236"/>
      <c r="W87" s="3236"/>
      <c r="X87" s="3236"/>
      <c r="Y87" s="3236"/>
      <c r="Z87" s="3236"/>
      <c r="AA87" s="3236"/>
      <c r="AB87" s="3236"/>
      <c r="AC87" s="3236"/>
      <c r="AD87" s="3236"/>
      <c r="AE87" s="3236"/>
      <c r="AF87" s="3236"/>
      <c r="AG87" s="3236"/>
      <c r="AH87" s="3236"/>
      <c r="AI87" s="3236"/>
      <c r="AJ87" s="3237"/>
      <c r="AK87" s="932"/>
      <c r="AL87" s="929"/>
      <c r="AM87" s="929"/>
      <c r="AN87" s="925"/>
    </row>
    <row r="88" spans="1:47" s="926" customFormat="1" ht="12.75" customHeight="1">
      <c r="A88" s="927"/>
      <c r="B88" s="928"/>
      <c r="C88" s="928"/>
      <c r="D88" s="928"/>
      <c r="E88" s="3235"/>
      <c r="F88" s="3236"/>
      <c r="G88" s="3236"/>
      <c r="H88" s="3236"/>
      <c r="I88" s="3236"/>
      <c r="J88" s="3236"/>
      <c r="K88" s="3236"/>
      <c r="L88" s="3236"/>
      <c r="M88" s="3236"/>
      <c r="N88" s="3236"/>
      <c r="O88" s="3236"/>
      <c r="P88" s="3236"/>
      <c r="Q88" s="3236"/>
      <c r="R88" s="3236"/>
      <c r="S88" s="3236"/>
      <c r="T88" s="3236"/>
      <c r="U88" s="3236"/>
      <c r="V88" s="3236"/>
      <c r="W88" s="3236"/>
      <c r="X88" s="3236"/>
      <c r="Y88" s="3236"/>
      <c r="Z88" s="3236"/>
      <c r="AA88" s="3236"/>
      <c r="AB88" s="3236"/>
      <c r="AC88" s="3236"/>
      <c r="AD88" s="3236"/>
      <c r="AE88" s="3236"/>
      <c r="AF88" s="3236"/>
      <c r="AG88" s="3236"/>
      <c r="AH88" s="3236"/>
      <c r="AI88" s="3236"/>
      <c r="AJ88" s="3237"/>
      <c r="AK88" s="932"/>
      <c r="AL88" s="929"/>
      <c r="AM88" s="929"/>
      <c r="AN88" s="925"/>
    </row>
    <row r="89" spans="1:47" s="926" customFormat="1" ht="12.75" customHeight="1">
      <c r="A89" s="927"/>
      <c r="B89" s="928"/>
      <c r="C89" s="928"/>
      <c r="D89" s="928"/>
      <c r="E89" s="3235"/>
      <c r="F89" s="3236"/>
      <c r="G89" s="3236"/>
      <c r="H89" s="3236"/>
      <c r="I89" s="3236"/>
      <c r="J89" s="3236"/>
      <c r="K89" s="3236"/>
      <c r="L89" s="3236"/>
      <c r="M89" s="3236"/>
      <c r="N89" s="3236"/>
      <c r="O89" s="3236"/>
      <c r="P89" s="3236"/>
      <c r="Q89" s="3236"/>
      <c r="R89" s="3236"/>
      <c r="S89" s="3236"/>
      <c r="T89" s="3236"/>
      <c r="U89" s="3236"/>
      <c r="V89" s="3236"/>
      <c r="W89" s="3236"/>
      <c r="X89" s="3236"/>
      <c r="Y89" s="3236"/>
      <c r="Z89" s="3236"/>
      <c r="AA89" s="3236"/>
      <c r="AB89" s="3236"/>
      <c r="AC89" s="3236"/>
      <c r="AD89" s="3236"/>
      <c r="AE89" s="3236"/>
      <c r="AF89" s="3236"/>
      <c r="AG89" s="3236"/>
      <c r="AH89" s="3236"/>
      <c r="AI89" s="3236"/>
      <c r="AJ89" s="3237"/>
      <c r="AK89" s="932"/>
      <c r="AL89" s="929"/>
      <c r="AM89" s="929"/>
      <c r="AN89" s="925"/>
    </row>
    <row r="90" spans="1:47" s="926" customFormat="1" ht="12.75" customHeight="1">
      <c r="A90" s="927"/>
      <c r="B90" s="928"/>
      <c r="C90" s="928"/>
      <c r="D90" s="928"/>
      <c r="E90" s="976"/>
      <c r="F90" s="942"/>
      <c r="G90" s="942"/>
      <c r="H90" s="942"/>
      <c r="I90" s="942"/>
      <c r="J90" s="942"/>
      <c r="K90" s="942"/>
      <c r="L90" s="942"/>
      <c r="M90" s="942"/>
      <c r="N90" s="942"/>
      <c r="O90" s="942"/>
      <c r="P90" s="942"/>
      <c r="Q90" s="942"/>
      <c r="R90" s="942"/>
      <c r="S90" s="942"/>
      <c r="T90" s="942"/>
      <c r="U90" s="942"/>
      <c r="V90" s="942"/>
      <c r="W90" s="942"/>
      <c r="X90" s="942"/>
      <c r="Y90" s="942"/>
      <c r="Z90" s="942"/>
      <c r="AA90" s="942"/>
      <c r="AB90" s="942"/>
      <c r="AC90" s="942"/>
      <c r="AD90" s="942"/>
      <c r="AE90" s="942"/>
      <c r="AF90" s="942"/>
      <c r="AG90" s="942"/>
      <c r="AH90" s="942"/>
      <c r="AI90" s="942"/>
      <c r="AJ90" s="943"/>
      <c r="AK90" s="932"/>
      <c r="AL90" s="929"/>
      <c r="AM90" s="929"/>
      <c r="AN90" s="925"/>
    </row>
    <row r="91" spans="1:47" s="926" customFormat="1" ht="12.75" customHeight="1">
      <c r="A91" s="927"/>
      <c r="B91" s="928"/>
      <c r="C91" s="928"/>
      <c r="D91" s="928"/>
      <c r="E91" s="3214">
        <f>Application!AH753</f>
        <v>0.38043478260869568</v>
      </c>
      <c r="F91" s="3215"/>
      <c r="G91" s="3215"/>
      <c r="H91" s="3215"/>
      <c r="I91" s="967"/>
      <c r="J91" s="1429" t="s">
        <v>1587</v>
      </c>
      <c r="K91" s="1422"/>
      <c r="L91" s="1422"/>
      <c r="M91" s="1422"/>
      <c r="N91" s="1422"/>
      <c r="O91" s="1422"/>
      <c r="P91" s="1422"/>
      <c r="Q91" s="1422"/>
      <c r="R91" s="1431"/>
      <c r="S91" s="1431"/>
      <c r="T91" s="1431"/>
      <c r="U91" s="1431"/>
      <c r="V91" s="1431"/>
      <c r="W91" s="1431"/>
      <c r="X91" s="942"/>
      <c r="Y91" s="942"/>
      <c r="Z91" s="942"/>
      <c r="AA91" s="942"/>
      <c r="AB91" s="942"/>
      <c r="AC91" s="942"/>
      <c r="AD91" s="942"/>
      <c r="AE91" s="942"/>
      <c r="AF91" s="942"/>
      <c r="AG91" s="942"/>
      <c r="AH91" s="942"/>
      <c r="AI91" s="942"/>
      <c r="AJ91" s="943"/>
      <c r="AK91" s="932"/>
      <c r="AL91" s="929"/>
      <c r="AM91" s="929"/>
      <c r="AN91" s="925"/>
    </row>
    <row r="92" spans="1:47" s="926" customFormat="1" ht="12.75" customHeight="1">
      <c r="A92" s="927"/>
      <c r="B92" s="928"/>
      <c r="C92" s="928"/>
      <c r="D92" s="928"/>
      <c r="E92" s="3214">
        <f ca="1">SUMIF(Application!AH728:AL752,0.2,Application!G728:J752)/Application!G753+SUMIF(Application!AH728:AL752,0.25,Application!G728:J752)/Application!G753+SUMIF(Application!AH728:AL752,0.3,Application!G728:J752)/Application!G753</f>
        <v>0.46376811594202899</v>
      </c>
      <c r="F92" s="3215"/>
      <c r="G92" s="3215"/>
      <c r="H92" s="3215"/>
      <c r="I92" s="967"/>
      <c r="J92" s="970" t="s">
        <v>1590</v>
      </c>
      <c r="K92" s="967"/>
      <c r="L92" s="967"/>
      <c r="M92" s="967"/>
      <c r="N92" s="967"/>
      <c r="O92" s="967"/>
      <c r="P92" s="967"/>
      <c r="Q92" s="967"/>
      <c r="R92" s="942"/>
      <c r="S92" s="942"/>
      <c r="T92" s="942"/>
      <c r="U92" s="942"/>
      <c r="V92" s="942"/>
      <c r="W92" s="942"/>
      <c r="X92" s="942"/>
      <c r="Y92" s="942"/>
      <c r="Z92" s="942"/>
      <c r="AA92" s="942"/>
      <c r="AB92" s="942"/>
      <c r="AC92" s="942"/>
      <c r="AD92" s="942"/>
      <c r="AE92" s="942"/>
      <c r="AF92" s="942"/>
      <c r="AG92" s="942"/>
      <c r="AH92" s="942"/>
      <c r="AI92" s="942"/>
      <c r="AJ92" s="943"/>
      <c r="AK92" s="932"/>
      <c r="AL92" s="929"/>
      <c r="AM92" s="929"/>
      <c r="AN92" s="925"/>
      <c r="AU92" s="1420"/>
    </row>
    <row r="93" spans="1:47" s="926" customFormat="1" ht="12.75" customHeight="1">
      <c r="A93" s="927"/>
      <c r="B93" s="928"/>
      <c r="C93" s="928"/>
      <c r="D93" s="928"/>
      <c r="E93" s="3214">
        <f ca="1">SUMIF(Application!AH728:AL752,0.35,Application!G728:J752)/Application!G753+SUMIF(Application!AH728:AL752,0.4,Application!G728:J752)/Application!G753+SUMIF(Application!AH728:AL752,0.45,Application!G728:J752)/Application!G753+SUMIF(Application!AH728:AL752,0.5,Application!G728:J752)/Application!G753</f>
        <v>0.53623188405797106</v>
      </c>
      <c r="F93" s="3215"/>
      <c r="G93" s="3215"/>
      <c r="H93" s="3215"/>
      <c r="I93" s="967"/>
      <c r="J93" s="970" t="s">
        <v>1591</v>
      </c>
      <c r="K93" s="967"/>
      <c r="L93" s="967"/>
      <c r="M93" s="967"/>
      <c r="N93" s="967"/>
      <c r="O93" s="967"/>
      <c r="P93" s="967"/>
      <c r="Q93" s="967"/>
      <c r="R93" s="942"/>
      <c r="S93" s="942"/>
      <c r="T93" s="942"/>
      <c r="U93" s="942"/>
      <c r="V93" s="942"/>
      <c r="W93" s="942"/>
      <c r="X93" s="942"/>
      <c r="Y93" s="942"/>
      <c r="Z93" s="942"/>
      <c r="AA93" s="942"/>
      <c r="AB93" s="942"/>
      <c r="AC93" s="942"/>
      <c r="AD93" s="942"/>
      <c r="AE93" s="942"/>
      <c r="AF93" s="942"/>
      <c r="AG93" s="942"/>
      <c r="AH93" s="942"/>
      <c r="AI93" s="942"/>
      <c r="AJ93" s="943"/>
      <c r="AK93" s="932"/>
      <c r="AL93" s="929"/>
      <c r="AM93" s="929"/>
      <c r="AN93" s="925"/>
      <c r="AU93" s="1420"/>
    </row>
    <row r="94" spans="1:47" s="926" customFormat="1" ht="12.75" customHeight="1">
      <c r="A94" s="927"/>
      <c r="B94" s="928"/>
      <c r="C94" s="928"/>
      <c r="D94" s="928"/>
      <c r="E94" s="3217">
        <f ca="1">IF(AND(E91&lt;=0.6,E92&gt;=0.1,OR(E93&gt;=0.1,E92=1)),20,0)</f>
        <v>20</v>
      </c>
      <c r="F94" s="3218"/>
      <c r="G94" s="3218"/>
      <c r="H94" s="3218"/>
      <c r="I94" s="942"/>
      <c r="J94" s="977" t="s">
        <v>1589</v>
      </c>
      <c r="K94" s="942"/>
      <c r="L94" s="942"/>
      <c r="M94" s="942"/>
      <c r="N94" s="942"/>
      <c r="O94" s="942"/>
      <c r="P94" s="942"/>
      <c r="Q94" s="942"/>
      <c r="R94" s="942"/>
      <c r="S94" s="942"/>
      <c r="T94" s="942"/>
      <c r="U94" s="942"/>
      <c r="V94" s="942"/>
      <c r="W94" s="942"/>
      <c r="X94" s="942"/>
      <c r="Y94" s="942"/>
      <c r="Z94" s="942"/>
      <c r="AA94" s="942"/>
      <c r="AB94" s="942"/>
      <c r="AC94" s="942"/>
      <c r="AD94" s="942"/>
      <c r="AE94" s="942"/>
      <c r="AF94" s="942"/>
      <c r="AG94" s="942"/>
      <c r="AH94" s="942"/>
      <c r="AI94" s="942"/>
      <c r="AJ94" s="943"/>
      <c r="AK94" s="932"/>
      <c r="AL94" s="929"/>
      <c r="AM94" s="929"/>
      <c r="AN94" s="925"/>
      <c r="AP94" s="926">
        <f>IF(B86="yes",E94,0)</f>
        <v>0</v>
      </c>
      <c r="AQ94" s="926" t="s">
        <v>1558</v>
      </c>
    </row>
    <row r="95" spans="1:47" s="926" customFormat="1" ht="12.75" customHeight="1">
      <c r="A95" s="927"/>
      <c r="B95" s="928"/>
      <c r="C95" s="928"/>
      <c r="D95" s="928"/>
      <c r="E95" s="972"/>
      <c r="F95" s="973"/>
      <c r="G95" s="973"/>
      <c r="H95" s="973"/>
      <c r="I95" s="973"/>
      <c r="J95" s="973"/>
      <c r="K95" s="973"/>
      <c r="L95" s="973"/>
      <c r="M95" s="973"/>
      <c r="N95" s="973"/>
      <c r="O95" s="973"/>
      <c r="P95" s="973"/>
      <c r="Q95" s="973"/>
      <c r="R95" s="973"/>
      <c r="S95" s="973"/>
      <c r="T95" s="973"/>
      <c r="U95" s="973"/>
      <c r="V95" s="973"/>
      <c r="W95" s="973"/>
      <c r="X95" s="973"/>
      <c r="Y95" s="973"/>
      <c r="Z95" s="973"/>
      <c r="AA95" s="973"/>
      <c r="AB95" s="973"/>
      <c r="AC95" s="973"/>
      <c r="AD95" s="973"/>
      <c r="AE95" s="974"/>
      <c r="AF95" s="974"/>
      <c r="AG95" s="974"/>
      <c r="AH95" s="974"/>
      <c r="AI95" s="974"/>
      <c r="AJ95" s="975"/>
      <c r="AK95" s="932"/>
      <c r="AL95" s="929"/>
      <c r="AM95" s="929"/>
      <c r="AN95" s="925"/>
    </row>
    <row r="96" spans="1:47" s="926" customFormat="1" ht="12.75" customHeight="1">
      <c r="A96" s="927"/>
      <c r="B96" s="928"/>
      <c r="C96" s="928"/>
      <c r="D96" s="928"/>
      <c r="E96" s="928"/>
      <c r="F96" s="928"/>
      <c r="G96" s="928"/>
      <c r="H96" s="928"/>
      <c r="I96" s="928"/>
      <c r="J96" s="928"/>
      <c r="K96" s="928"/>
      <c r="L96" s="928"/>
      <c r="M96" s="928"/>
      <c r="N96" s="928"/>
      <c r="O96" s="928"/>
      <c r="P96" s="928"/>
      <c r="Q96" s="928"/>
      <c r="R96" s="928"/>
      <c r="S96" s="928"/>
      <c r="T96" s="928"/>
      <c r="U96" s="928"/>
      <c r="V96" s="928"/>
      <c r="W96" s="928"/>
      <c r="X96" s="928"/>
      <c r="Y96" s="928"/>
      <c r="Z96" s="928"/>
      <c r="AA96" s="928"/>
      <c r="AB96" s="928"/>
      <c r="AC96" s="928"/>
      <c r="AD96" s="928"/>
      <c r="AE96" s="932"/>
      <c r="AF96" s="932"/>
      <c r="AG96" s="932"/>
      <c r="AH96" s="932"/>
      <c r="AI96" s="932"/>
      <c r="AJ96" s="932"/>
      <c r="AK96" s="932"/>
      <c r="AL96" s="929"/>
      <c r="AM96" s="929"/>
      <c r="AN96" s="925"/>
    </row>
    <row r="97" spans="1:49" s="926" customFormat="1" ht="12.75" customHeight="1">
      <c r="A97" s="951"/>
      <c r="B97" s="952"/>
      <c r="C97" s="952"/>
      <c r="D97" s="952"/>
      <c r="E97" s="952"/>
      <c r="F97" s="952"/>
      <c r="G97" s="953"/>
      <c r="H97" s="954"/>
      <c r="I97" s="954"/>
      <c r="J97" s="954"/>
      <c r="K97" s="954"/>
      <c r="L97" s="954"/>
      <c r="M97" s="954"/>
      <c r="N97" s="954"/>
      <c r="O97" s="954"/>
      <c r="P97" s="954"/>
      <c r="Q97" s="954"/>
      <c r="R97" s="954"/>
      <c r="S97" s="954"/>
      <c r="T97" s="954"/>
      <c r="U97" s="954"/>
      <c r="V97" s="954"/>
      <c r="W97" s="954"/>
      <c r="X97" s="954"/>
      <c r="Y97" s="954"/>
      <c r="Z97" s="954"/>
      <c r="AA97" s="954"/>
      <c r="AB97" s="954"/>
      <c r="AC97" s="954"/>
      <c r="AD97" s="954"/>
      <c r="AE97" s="954"/>
      <c r="AF97" s="954"/>
      <c r="AG97" s="954"/>
      <c r="AH97" s="954"/>
      <c r="AI97" s="955"/>
      <c r="AJ97" s="955" t="s">
        <v>1592</v>
      </c>
      <c r="AK97" s="3200">
        <f>MAX(AP83,AP94)</f>
        <v>20</v>
      </c>
      <c r="AL97" s="3201"/>
      <c r="AM97" s="3202"/>
      <c r="AN97" s="925"/>
    </row>
    <row r="98" spans="1:49" s="926" customFormat="1" ht="12.75" customHeight="1" thickBot="1">
      <c r="A98" s="956"/>
      <c r="B98" s="957"/>
      <c r="C98" s="958"/>
      <c r="D98" s="958"/>
      <c r="E98" s="958"/>
      <c r="F98" s="958"/>
      <c r="G98" s="958"/>
      <c r="H98" s="958"/>
      <c r="I98" s="958"/>
      <c r="J98" s="958"/>
      <c r="K98" s="958"/>
      <c r="L98" s="958"/>
      <c r="M98" s="958"/>
      <c r="N98" s="958"/>
      <c r="O98" s="958"/>
      <c r="P98" s="958"/>
      <c r="Q98" s="958"/>
      <c r="R98" s="958"/>
      <c r="S98" s="958"/>
      <c r="T98" s="958"/>
      <c r="U98" s="958"/>
      <c r="V98" s="958"/>
      <c r="W98" s="958"/>
      <c r="X98" s="958"/>
      <c r="Y98" s="958"/>
      <c r="Z98" s="958"/>
      <c r="AA98" s="958"/>
      <c r="AB98" s="958"/>
      <c r="AC98" s="958"/>
      <c r="AD98" s="958"/>
      <c r="AE98" s="958"/>
      <c r="AF98" s="958"/>
      <c r="AG98" s="958"/>
      <c r="AH98" s="958"/>
      <c r="AI98" s="958"/>
      <c r="AJ98" s="958"/>
      <c r="AK98" s="958"/>
      <c r="AL98" s="958"/>
      <c r="AM98" s="959"/>
      <c r="AN98" s="925"/>
    </row>
    <row r="99" spans="1:49" s="926" customFormat="1" ht="12.75" customHeight="1" thickTop="1">
      <c r="A99" s="960"/>
      <c r="B99" s="961"/>
      <c r="C99" s="962"/>
      <c r="D99" s="962"/>
      <c r="E99" s="962"/>
      <c r="F99" s="962"/>
      <c r="G99" s="962"/>
      <c r="H99" s="962"/>
      <c r="I99" s="963"/>
      <c r="J99" s="963"/>
      <c r="K99" s="963"/>
      <c r="L99" s="963"/>
      <c r="M99" s="963"/>
      <c r="N99" s="963"/>
      <c r="O99" s="963"/>
      <c r="P99" s="963"/>
      <c r="Q99" s="963"/>
      <c r="R99" s="960"/>
      <c r="S99" s="928"/>
      <c r="T99" s="928"/>
      <c r="U99" s="928"/>
      <c r="V99" s="928"/>
      <c r="W99" s="928"/>
      <c r="X99" s="928"/>
      <c r="Y99" s="928"/>
      <c r="Z99" s="928"/>
      <c r="AA99" s="928"/>
      <c r="AB99" s="928"/>
      <c r="AC99" s="928"/>
      <c r="AD99" s="928"/>
      <c r="AE99" s="928"/>
      <c r="AF99" s="960"/>
      <c r="AG99" s="928"/>
      <c r="AH99" s="928"/>
      <c r="AI99" s="928"/>
      <c r="AJ99" s="928"/>
      <c r="AK99" s="939"/>
      <c r="AL99" s="939"/>
      <c r="AM99" s="939"/>
      <c r="AN99" s="925"/>
    </row>
    <row r="100" spans="1:49" s="926" customFormat="1" ht="12.75" customHeight="1">
      <c r="A100" s="927" t="s">
        <v>1593</v>
      </c>
      <c r="B100" s="928" t="s">
        <v>1594</v>
      </c>
      <c r="C100" s="928"/>
      <c r="D100" s="928"/>
      <c r="E100" s="928"/>
      <c r="F100" s="928"/>
      <c r="G100" s="928"/>
      <c r="H100" s="928"/>
      <c r="I100" s="928"/>
      <c r="J100" s="928"/>
      <c r="K100" s="928"/>
      <c r="L100" s="928"/>
      <c r="M100" s="928"/>
      <c r="N100" s="928"/>
      <c r="O100" s="928"/>
      <c r="P100" s="928"/>
      <c r="Q100" s="928"/>
      <c r="R100" s="928"/>
      <c r="S100" s="928"/>
      <c r="T100" s="928"/>
      <c r="U100" s="928"/>
      <c r="V100" s="928"/>
      <c r="W100" s="928"/>
      <c r="X100" s="928"/>
      <c r="Y100" s="928"/>
      <c r="Z100" s="928"/>
      <c r="AA100" s="928"/>
      <c r="AB100" s="928"/>
      <c r="AC100" s="928"/>
      <c r="AD100" s="928"/>
      <c r="AE100" s="3216" t="s">
        <v>1575</v>
      </c>
      <c r="AF100" s="3216"/>
      <c r="AG100" s="3216"/>
      <c r="AH100" s="3216"/>
      <c r="AI100" s="3216"/>
      <c r="AJ100" s="3216"/>
      <c r="AK100" s="3216"/>
      <c r="AL100" s="929"/>
      <c r="AM100" s="929"/>
      <c r="AN100" s="925"/>
      <c r="AO100" s="926" t="str">
        <f>Application!B728</f>
        <v>SRO/Studio</v>
      </c>
      <c r="AQ100" s="926">
        <f>Application!O728</f>
        <v>675</v>
      </c>
    </row>
    <row r="101" spans="1:49" s="926" customFormat="1" ht="12.75" customHeight="1">
      <c r="A101" s="929"/>
      <c r="B101" s="928" t="s">
        <v>1585</v>
      </c>
      <c r="C101" s="928"/>
      <c r="D101" s="928"/>
      <c r="E101" s="928"/>
      <c r="F101" s="928"/>
      <c r="G101" s="928"/>
      <c r="H101" s="928"/>
      <c r="I101" s="928"/>
      <c r="J101" s="928"/>
      <c r="K101" s="928"/>
      <c r="L101" s="928"/>
      <c r="M101" s="928"/>
      <c r="N101" s="928"/>
      <c r="O101" s="928"/>
      <c r="P101" s="928"/>
      <c r="Q101" s="928"/>
      <c r="R101" s="928"/>
      <c r="S101" s="928"/>
      <c r="T101" s="928"/>
      <c r="U101" s="928"/>
      <c r="V101" s="928"/>
      <c r="W101" s="928"/>
      <c r="X101" s="928"/>
      <c r="Y101" s="928"/>
      <c r="Z101" s="928"/>
      <c r="AA101" s="928"/>
      <c r="AB101" s="928"/>
      <c r="AC101" s="928"/>
      <c r="AD101" s="928"/>
      <c r="AE101" s="1681"/>
      <c r="AF101" s="1681"/>
      <c r="AG101" s="1681"/>
      <c r="AH101" s="1681"/>
      <c r="AI101" s="1681"/>
      <c r="AJ101" s="1681"/>
      <c r="AK101" s="929"/>
      <c r="AL101" s="929"/>
      <c r="AM101" s="929"/>
      <c r="AN101" s="925"/>
      <c r="AO101" s="926" t="str">
        <f>Application!B729</f>
        <v>1 Bedroom</v>
      </c>
      <c r="AQ101" s="926">
        <f>Application!O729</f>
        <v>717</v>
      </c>
    </row>
    <row r="102" spans="1:49" s="926" customFormat="1" ht="12.75" customHeight="1">
      <c r="A102" s="929"/>
      <c r="B102" s="928"/>
      <c r="C102" s="928"/>
      <c r="D102" s="928"/>
      <c r="E102" s="1422"/>
      <c r="F102" s="1422"/>
      <c r="G102" s="1422"/>
      <c r="H102" s="1422"/>
      <c r="I102" s="1422"/>
      <c r="J102" s="1422"/>
      <c r="K102" s="1422"/>
      <c r="L102" s="1422"/>
      <c r="M102" s="1422"/>
      <c r="N102" s="1422"/>
      <c r="O102" s="1422"/>
      <c r="P102" s="1422"/>
      <c r="Q102" s="1422"/>
      <c r="R102" s="1422"/>
      <c r="S102" s="1422"/>
      <c r="T102" s="1422"/>
      <c r="U102" s="1422"/>
      <c r="V102" s="1422"/>
      <c r="W102" s="1422"/>
      <c r="X102" s="1422"/>
      <c r="Y102" s="1422"/>
      <c r="Z102" s="1422"/>
      <c r="AA102" s="1422"/>
      <c r="AB102" s="1422"/>
      <c r="AC102" s="1422"/>
      <c r="AD102" s="1422"/>
      <c r="AE102" s="1422"/>
      <c r="AF102" s="1422"/>
      <c r="AG102" s="1422"/>
      <c r="AH102" s="1422"/>
      <c r="AI102" s="1422"/>
      <c r="AJ102" s="1422"/>
      <c r="AK102" s="929"/>
      <c r="AL102" s="929"/>
      <c r="AM102" s="929"/>
      <c r="AN102" s="925"/>
      <c r="AO102" s="926" t="str">
        <f>Application!B730</f>
        <v>2 Bedrooms</v>
      </c>
      <c r="AQ102" s="926">
        <f>Application!O730</f>
        <v>852</v>
      </c>
    </row>
    <row r="103" spans="1:49" s="926" customFormat="1" ht="12.75" customHeight="1">
      <c r="A103" s="929"/>
      <c r="B103" s="3225" t="s">
        <v>578</v>
      </c>
      <c r="C103" s="3225"/>
      <c r="D103" s="936" t="s">
        <v>1576</v>
      </c>
      <c r="E103" s="3232" t="s">
        <v>2299</v>
      </c>
      <c r="F103" s="3233"/>
      <c r="G103" s="3233"/>
      <c r="H103" s="3233"/>
      <c r="I103" s="3233"/>
      <c r="J103" s="3233"/>
      <c r="K103" s="3233"/>
      <c r="L103" s="3233"/>
      <c r="M103" s="3233"/>
      <c r="N103" s="3233"/>
      <c r="O103" s="3233"/>
      <c r="P103" s="3233"/>
      <c r="Q103" s="3233"/>
      <c r="R103" s="3233"/>
      <c r="S103" s="3233"/>
      <c r="T103" s="3233"/>
      <c r="U103" s="3233"/>
      <c r="V103" s="3233"/>
      <c r="W103" s="3233"/>
      <c r="X103" s="3233"/>
      <c r="Y103" s="3233"/>
      <c r="Z103" s="3233"/>
      <c r="AA103" s="3233"/>
      <c r="AB103" s="3233"/>
      <c r="AC103" s="3233"/>
      <c r="AD103" s="3233"/>
      <c r="AE103" s="3233"/>
      <c r="AF103" s="3233"/>
      <c r="AG103" s="3233"/>
      <c r="AH103" s="3233"/>
      <c r="AI103" s="3233"/>
      <c r="AJ103" s="3234"/>
      <c r="AK103" s="929"/>
      <c r="AL103" s="929"/>
      <c r="AM103" s="929"/>
      <c r="AN103" s="925"/>
      <c r="AO103" s="926" t="str">
        <f>Application!B731</f>
        <v>1 Bedroom</v>
      </c>
      <c r="AQ103" s="926">
        <f>Application!O731</f>
        <v>974</v>
      </c>
      <c r="AU103" s="926" t="s">
        <v>2279</v>
      </c>
      <c r="AV103" s="1663" t="s">
        <v>2280</v>
      </c>
      <c r="AW103" s="926" t="s">
        <v>2281</v>
      </c>
    </row>
    <row r="104" spans="1:49" s="926" customFormat="1" ht="12.75" customHeight="1">
      <c r="A104" s="929"/>
      <c r="B104" s="928"/>
      <c r="C104" s="928"/>
      <c r="D104" s="928"/>
      <c r="E104" s="3235"/>
      <c r="F104" s="3236"/>
      <c r="G104" s="3236"/>
      <c r="H104" s="3236"/>
      <c r="I104" s="3236"/>
      <c r="J104" s="3236"/>
      <c r="K104" s="3236"/>
      <c r="L104" s="3236"/>
      <c r="M104" s="3236"/>
      <c r="N104" s="3236"/>
      <c r="O104" s="3236"/>
      <c r="P104" s="3236"/>
      <c r="Q104" s="3236"/>
      <c r="R104" s="3236"/>
      <c r="S104" s="3236"/>
      <c r="T104" s="3236"/>
      <c r="U104" s="3236"/>
      <c r="V104" s="3236"/>
      <c r="W104" s="3236"/>
      <c r="X104" s="3236"/>
      <c r="Y104" s="3236"/>
      <c r="Z104" s="3236"/>
      <c r="AA104" s="3236"/>
      <c r="AB104" s="3236"/>
      <c r="AC104" s="3236"/>
      <c r="AD104" s="3236"/>
      <c r="AE104" s="3236"/>
      <c r="AF104" s="3236"/>
      <c r="AG104" s="3236"/>
      <c r="AH104" s="3236"/>
      <c r="AI104" s="3236"/>
      <c r="AJ104" s="3237"/>
      <c r="AK104" s="929"/>
      <c r="AL104" s="929"/>
      <c r="AM104" s="929"/>
      <c r="AN104" s="925"/>
      <c r="AO104" s="926" t="str">
        <f>Application!B732</f>
        <v>1 Bedroom</v>
      </c>
      <c r="AQ104" s="926">
        <f>Application!O732</f>
        <v>1231</v>
      </c>
      <c r="AU104" s="1666" t="str">
        <f>E112</f>
        <v>Studio/SRO</v>
      </c>
      <c r="AV104" s="926">
        <f t="array" ref="AV104">SUM(IF(Application!B728:F752="SRO/Studio",Application!G728:J752))</f>
        <v>12</v>
      </c>
      <c r="AW104" s="1701">
        <f>AV104/AV110</f>
        <v>8.6956521739130432E-2</v>
      </c>
    </row>
    <row r="105" spans="1:49" s="926" customFormat="1" ht="12.75" customHeight="1">
      <c r="A105" s="929"/>
      <c r="B105" s="928"/>
      <c r="C105" s="928"/>
      <c r="D105" s="928"/>
      <c r="E105" s="3235"/>
      <c r="F105" s="3236"/>
      <c r="G105" s="3236"/>
      <c r="H105" s="3236"/>
      <c r="I105" s="3236"/>
      <c r="J105" s="3236"/>
      <c r="K105" s="3236"/>
      <c r="L105" s="3236"/>
      <c r="M105" s="3236"/>
      <c r="N105" s="3236"/>
      <c r="O105" s="3236"/>
      <c r="P105" s="3236"/>
      <c r="Q105" s="3236"/>
      <c r="R105" s="3236"/>
      <c r="S105" s="3236"/>
      <c r="T105" s="3236"/>
      <c r="U105" s="3236"/>
      <c r="V105" s="3236"/>
      <c r="W105" s="3236"/>
      <c r="X105" s="3236"/>
      <c r="Y105" s="3236"/>
      <c r="Z105" s="3236"/>
      <c r="AA105" s="3236"/>
      <c r="AB105" s="3236"/>
      <c r="AC105" s="3236"/>
      <c r="AD105" s="3236"/>
      <c r="AE105" s="3236"/>
      <c r="AF105" s="3236"/>
      <c r="AG105" s="3236"/>
      <c r="AH105" s="3236"/>
      <c r="AI105" s="3236"/>
      <c r="AJ105" s="3237"/>
      <c r="AK105" s="929"/>
      <c r="AL105" s="929"/>
      <c r="AM105" s="929"/>
      <c r="AN105" s="925"/>
      <c r="AO105" s="926">
        <f>Application!B733</f>
        <v>0</v>
      </c>
      <c r="AQ105" s="926">
        <f>Application!O733</f>
        <v>0</v>
      </c>
      <c r="AU105" s="1666" t="str">
        <f>J112</f>
        <v>1-bedroom</v>
      </c>
      <c r="AV105" s="926">
        <f t="array" ref="AV105">SUM(IF(Application!B728:F752="1 Bedroom",Application!G728:J752))</f>
        <v>120</v>
      </c>
      <c r="AW105" s="1701">
        <f>AV105/AV110</f>
        <v>0.86956521739130432</v>
      </c>
    </row>
    <row r="106" spans="1:49" s="926" customFormat="1" ht="12.75" customHeight="1">
      <c r="A106" s="929"/>
      <c r="B106" s="928"/>
      <c r="C106" s="928"/>
      <c r="D106" s="928"/>
      <c r="E106" s="3235"/>
      <c r="F106" s="3236"/>
      <c r="G106" s="3236"/>
      <c r="H106" s="3236"/>
      <c r="I106" s="3236"/>
      <c r="J106" s="3236"/>
      <c r="K106" s="3236"/>
      <c r="L106" s="3236"/>
      <c r="M106" s="3236"/>
      <c r="N106" s="3236"/>
      <c r="O106" s="3236"/>
      <c r="P106" s="3236"/>
      <c r="Q106" s="3236"/>
      <c r="R106" s="3236"/>
      <c r="S106" s="3236"/>
      <c r="T106" s="3236"/>
      <c r="U106" s="3236"/>
      <c r="V106" s="3236"/>
      <c r="W106" s="3236"/>
      <c r="X106" s="3236"/>
      <c r="Y106" s="3236"/>
      <c r="Z106" s="3236"/>
      <c r="AA106" s="3236"/>
      <c r="AB106" s="3236"/>
      <c r="AC106" s="3236"/>
      <c r="AD106" s="3236"/>
      <c r="AE106" s="3236"/>
      <c r="AF106" s="3236"/>
      <c r="AG106" s="3236"/>
      <c r="AH106" s="3236"/>
      <c r="AI106" s="3236"/>
      <c r="AJ106" s="3237"/>
      <c r="AK106" s="929"/>
      <c r="AL106" s="929"/>
      <c r="AM106" s="929"/>
      <c r="AN106" s="925"/>
      <c r="AO106" s="926">
        <f>Application!B734</f>
        <v>0</v>
      </c>
      <c r="AQ106" s="926">
        <f>Application!O734</f>
        <v>0</v>
      </c>
      <c r="AU106" s="1666" t="str">
        <f>O112</f>
        <v>2-bedroom</v>
      </c>
      <c r="AV106" s="926">
        <f t="array" ref="AV106">SUM(IF(Application!B728:F752="2 Bedrooms",Application!G728:J752))</f>
        <v>6</v>
      </c>
      <c r="AW106" s="1701">
        <f>AV106/AV110</f>
        <v>4.3478260869565216E-2</v>
      </c>
    </row>
    <row r="107" spans="1:49" s="926" customFormat="1" ht="12.75" customHeight="1">
      <c r="A107" s="929"/>
      <c r="B107" s="928"/>
      <c r="C107" s="928"/>
      <c r="D107" s="928"/>
      <c r="E107" s="3235"/>
      <c r="F107" s="3236"/>
      <c r="G107" s="3236"/>
      <c r="H107" s="3236"/>
      <c r="I107" s="3236"/>
      <c r="J107" s="3236"/>
      <c r="K107" s="3236"/>
      <c r="L107" s="3236"/>
      <c r="M107" s="3236"/>
      <c r="N107" s="3236"/>
      <c r="O107" s="3236"/>
      <c r="P107" s="3236"/>
      <c r="Q107" s="3236"/>
      <c r="R107" s="3236"/>
      <c r="S107" s="3236"/>
      <c r="T107" s="3236"/>
      <c r="U107" s="3236"/>
      <c r="V107" s="3236"/>
      <c r="W107" s="3236"/>
      <c r="X107" s="3236"/>
      <c r="Y107" s="3236"/>
      <c r="Z107" s="3236"/>
      <c r="AA107" s="3236"/>
      <c r="AB107" s="3236"/>
      <c r="AC107" s="3236"/>
      <c r="AD107" s="3236"/>
      <c r="AE107" s="3236"/>
      <c r="AF107" s="3236"/>
      <c r="AG107" s="3236"/>
      <c r="AH107" s="3236"/>
      <c r="AI107" s="3236"/>
      <c r="AJ107" s="3237"/>
      <c r="AK107" s="929"/>
      <c r="AL107" s="929"/>
      <c r="AM107" s="929"/>
      <c r="AN107" s="925"/>
      <c r="AO107" s="926">
        <f>Application!B735</f>
        <v>0</v>
      </c>
      <c r="AQ107" s="926">
        <f>Application!O735</f>
        <v>0</v>
      </c>
      <c r="AU107" s="1666" t="str">
        <f>T112</f>
        <v>3-bedroom</v>
      </c>
      <c r="AV107" s="926">
        <f t="array" ref="AV107">SUM(IF(Application!B728:F752="3 Bedrooms",Application!G728:J752))</f>
        <v>0</v>
      </c>
      <c r="AW107" s="1701">
        <f>AV107/AV110</f>
        <v>0</v>
      </c>
    </row>
    <row r="108" spans="1:49" s="926" customFormat="1" ht="12.75" customHeight="1">
      <c r="A108" s="929"/>
      <c r="B108" s="928"/>
      <c r="C108" s="928"/>
      <c r="D108" s="928"/>
      <c r="E108" s="3235"/>
      <c r="F108" s="3236"/>
      <c r="G108" s="3236"/>
      <c r="H108" s="3236"/>
      <c r="I108" s="3236"/>
      <c r="J108" s="3236"/>
      <c r="K108" s="3236"/>
      <c r="L108" s="3236"/>
      <c r="M108" s="3236"/>
      <c r="N108" s="3236"/>
      <c r="O108" s="3236"/>
      <c r="P108" s="3236"/>
      <c r="Q108" s="3236"/>
      <c r="R108" s="3236"/>
      <c r="S108" s="3236"/>
      <c r="T108" s="3236"/>
      <c r="U108" s="3236"/>
      <c r="V108" s="3236"/>
      <c r="W108" s="3236"/>
      <c r="X108" s="3236"/>
      <c r="Y108" s="3236"/>
      <c r="Z108" s="3236"/>
      <c r="AA108" s="3236"/>
      <c r="AB108" s="3236"/>
      <c r="AC108" s="3236"/>
      <c r="AD108" s="3236"/>
      <c r="AE108" s="3236"/>
      <c r="AF108" s="3236"/>
      <c r="AG108" s="3236"/>
      <c r="AH108" s="3236"/>
      <c r="AI108" s="3236"/>
      <c r="AJ108" s="3237"/>
      <c r="AK108" s="929"/>
      <c r="AL108" s="929"/>
      <c r="AM108" s="929"/>
      <c r="AN108" s="925"/>
      <c r="AO108" s="926">
        <f>Application!B736</f>
        <v>0</v>
      </c>
      <c r="AQ108" s="926">
        <f>Application!O736</f>
        <v>0</v>
      </c>
      <c r="AU108" s="1666" t="str">
        <f>Y112</f>
        <v>4-bedroom</v>
      </c>
      <c r="AV108" s="926">
        <f t="array" ref="AV108">SUM(IF(Application!B728:F752="4 Bedrooms",Application!G728:J752))</f>
        <v>0</v>
      </c>
      <c r="AW108" s="1701">
        <f>AV108/AV110</f>
        <v>0</v>
      </c>
    </row>
    <row r="109" spans="1:49" s="926" customFormat="1" ht="12.75" customHeight="1">
      <c r="A109" s="929"/>
      <c r="B109" s="928"/>
      <c r="C109" s="928"/>
      <c r="D109" s="928"/>
      <c r="E109" s="3235"/>
      <c r="F109" s="3236"/>
      <c r="G109" s="3236"/>
      <c r="H109" s="3236"/>
      <c r="I109" s="3236"/>
      <c r="J109" s="3236"/>
      <c r="K109" s="3236"/>
      <c r="L109" s="3236"/>
      <c r="M109" s="3236"/>
      <c r="N109" s="3236"/>
      <c r="O109" s="3236"/>
      <c r="P109" s="3236"/>
      <c r="Q109" s="3236"/>
      <c r="R109" s="3236"/>
      <c r="S109" s="3236"/>
      <c r="T109" s="3236"/>
      <c r="U109" s="3236"/>
      <c r="V109" s="3236"/>
      <c r="W109" s="3236"/>
      <c r="X109" s="3236"/>
      <c r="Y109" s="3236"/>
      <c r="Z109" s="3236"/>
      <c r="AA109" s="3236"/>
      <c r="AB109" s="3236"/>
      <c r="AC109" s="3236"/>
      <c r="AD109" s="3236"/>
      <c r="AE109" s="3236"/>
      <c r="AF109" s="3236"/>
      <c r="AG109" s="3236"/>
      <c r="AH109" s="3236"/>
      <c r="AI109" s="3236"/>
      <c r="AJ109" s="3237"/>
      <c r="AK109" s="929"/>
      <c r="AL109" s="929"/>
      <c r="AM109" s="929"/>
      <c r="AN109" s="925"/>
      <c r="AO109" s="926">
        <f>Application!B737</f>
        <v>0</v>
      </c>
      <c r="AQ109" s="926">
        <f>Application!O737</f>
        <v>0</v>
      </c>
      <c r="AU109" s="1666" t="str">
        <f>AD112</f>
        <v>5-bedroom</v>
      </c>
      <c r="AV109" s="926">
        <f t="array" ref="AV109">SUM(IF(Application!B728:F752="5 Bedrooms",Application!G728:J752))</f>
        <v>0</v>
      </c>
      <c r="AW109" s="1701">
        <f>AV109/AV110</f>
        <v>0</v>
      </c>
    </row>
    <row r="110" spans="1:49" s="926" customFormat="1" ht="12.75" customHeight="1">
      <c r="A110" s="929"/>
      <c r="B110" s="928"/>
      <c r="C110" s="928"/>
      <c r="D110" s="928"/>
      <c r="E110" s="3235"/>
      <c r="F110" s="3236"/>
      <c r="G110" s="3236"/>
      <c r="H110" s="3236"/>
      <c r="I110" s="3236"/>
      <c r="J110" s="3236"/>
      <c r="K110" s="3236"/>
      <c r="L110" s="3236"/>
      <c r="M110" s="3236"/>
      <c r="N110" s="3236"/>
      <c r="O110" s="3236"/>
      <c r="P110" s="3236"/>
      <c r="Q110" s="3236"/>
      <c r="R110" s="3236"/>
      <c r="S110" s="3236"/>
      <c r="T110" s="3236"/>
      <c r="U110" s="3236"/>
      <c r="V110" s="3236"/>
      <c r="W110" s="3236"/>
      <c r="X110" s="3236"/>
      <c r="Y110" s="3236"/>
      <c r="Z110" s="3236"/>
      <c r="AA110" s="3236"/>
      <c r="AB110" s="3236"/>
      <c r="AC110" s="3236"/>
      <c r="AD110" s="3236"/>
      <c r="AE110" s="3236"/>
      <c r="AF110" s="3236"/>
      <c r="AG110" s="3236"/>
      <c r="AH110" s="3236"/>
      <c r="AI110" s="3236"/>
      <c r="AJ110" s="3237"/>
      <c r="AK110" s="929"/>
      <c r="AL110" s="929"/>
      <c r="AM110" s="929"/>
      <c r="AN110" s="925"/>
      <c r="AO110" s="926">
        <f>Application!B738</f>
        <v>0</v>
      </c>
      <c r="AQ110" s="926">
        <f>Application!O738</f>
        <v>0</v>
      </c>
      <c r="AV110" s="926">
        <f>SUM(AV104:AV109)</f>
        <v>138</v>
      </c>
      <c r="AW110" s="1701">
        <f>SUM(AW104:AW109)</f>
        <v>1</v>
      </c>
    </row>
    <row r="111" spans="1:49" s="926" customFormat="1" ht="12.75" customHeight="1">
      <c r="A111" s="929"/>
      <c r="B111" s="928"/>
      <c r="C111" s="928"/>
      <c r="D111" s="928"/>
      <c r="E111" s="976"/>
      <c r="F111" s="942"/>
      <c r="G111" s="942"/>
      <c r="H111" s="942"/>
      <c r="I111" s="942"/>
      <c r="J111" s="942"/>
      <c r="K111" s="942"/>
      <c r="L111" s="942"/>
      <c r="M111" s="942"/>
      <c r="N111" s="942"/>
      <c r="O111" s="942"/>
      <c r="P111" s="942"/>
      <c r="Q111" s="942"/>
      <c r="R111" s="942"/>
      <c r="S111" s="942"/>
      <c r="T111" s="942"/>
      <c r="U111" s="942"/>
      <c r="V111" s="942"/>
      <c r="W111" s="942"/>
      <c r="X111" s="942"/>
      <c r="Y111" s="942"/>
      <c r="Z111" s="942"/>
      <c r="AA111" s="942"/>
      <c r="AB111" s="942"/>
      <c r="AC111" s="942"/>
      <c r="AD111" s="942"/>
      <c r="AE111" s="942"/>
      <c r="AF111" s="942"/>
      <c r="AG111" s="942"/>
      <c r="AH111" s="942"/>
      <c r="AI111" s="942"/>
      <c r="AJ111" s="943"/>
      <c r="AK111" s="929"/>
      <c r="AL111" s="929"/>
      <c r="AM111" s="929"/>
      <c r="AN111" s="925"/>
      <c r="AO111" s="926">
        <f>Application!B739</f>
        <v>0</v>
      </c>
      <c r="AQ111" s="926">
        <f>Application!O739</f>
        <v>0</v>
      </c>
    </row>
    <row r="112" spans="1:49" s="926" customFormat="1" ht="12.75" customHeight="1">
      <c r="A112" s="929"/>
      <c r="B112" s="928"/>
      <c r="C112" s="929"/>
      <c r="D112" s="929"/>
      <c r="E112" s="3214" t="s">
        <v>1877</v>
      </c>
      <c r="F112" s="3215"/>
      <c r="G112" s="3215"/>
      <c r="H112" s="3215"/>
      <c r="I112" s="1422"/>
      <c r="J112" s="3215" t="s">
        <v>1930</v>
      </c>
      <c r="K112" s="3215"/>
      <c r="L112" s="3215"/>
      <c r="M112" s="3215"/>
      <c r="N112" s="1422"/>
      <c r="O112" s="3215" t="s">
        <v>1931</v>
      </c>
      <c r="P112" s="3215"/>
      <c r="Q112" s="3215"/>
      <c r="R112" s="3215"/>
      <c r="S112" s="1422"/>
      <c r="T112" s="3215" t="s">
        <v>1595</v>
      </c>
      <c r="U112" s="3215"/>
      <c r="V112" s="3215"/>
      <c r="W112" s="3215"/>
      <c r="X112" s="1422"/>
      <c r="Y112" s="3215" t="s">
        <v>1932</v>
      </c>
      <c r="Z112" s="3215"/>
      <c r="AA112" s="3215"/>
      <c r="AB112" s="3215"/>
      <c r="AC112" s="1422"/>
      <c r="AD112" s="3215" t="s">
        <v>1933</v>
      </c>
      <c r="AE112" s="3215"/>
      <c r="AF112" s="3215"/>
      <c r="AG112" s="3215"/>
      <c r="AH112" s="967"/>
      <c r="AI112" s="967"/>
      <c r="AJ112" s="969"/>
      <c r="AK112" s="929"/>
      <c r="AL112" s="929"/>
      <c r="AM112" s="929"/>
      <c r="AN112" s="925"/>
      <c r="AO112" s="926">
        <f>Application!B740</f>
        <v>0</v>
      </c>
      <c r="AQ112" s="926">
        <f>Application!O740</f>
        <v>0</v>
      </c>
    </row>
    <row r="113" spans="1:52" s="926" customFormat="1" ht="12.75" customHeight="1">
      <c r="A113" s="929"/>
      <c r="B113" s="950"/>
      <c r="C113" s="929"/>
      <c r="D113" s="929"/>
      <c r="E113" s="1425"/>
      <c r="F113" s="1421"/>
      <c r="G113" s="1421"/>
      <c r="H113" s="1421"/>
      <c r="I113" s="1422"/>
      <c r="J113" s="1421"/>
      <c r="K113" s="1421"/>
      <c r="L113" s="1421"/>
      <c r="M113" s="1421"/>
      <c r="N113" s="1422"/>
      <c r="O113" s="1421"/>
      <c r="P113" s="1421"/>
      <c r="Q113" s="1421"/>
      <c r="R113" s="1421"/>
      <c r="S113" s="1422"/>
      <c r="T113" s="1421"/>
      <c r="U113" s="1421"/>
      <c r="V113" s="1421"/>
      <c r="W113" s="1421"/>
      <c r="X113" s="1422"/>
      <c r="Y113" s="1421"/>
      <c r="Z113" s="1421"/>
      <c r="AA113" s="1421"/>
      <c r="AB113" s="1421"/>
      <c r="AC113" s="1422"/>
      <c r="AD113" s="1421"/>
      <c r="AE113" s="1421"/>
      <c r="AF113" s="1421"/>
      <c r="AG113" s="1421"/>
      <c r="AH113" s="1422"/>
      <c r="AI113" s="1422"/>
      <c r="AJ113" s="1423"/>
      <c r="AK113" s="929"/>
      <c r="AL113" s="929"/>
      <c r="AM113" s="929"/>
      <c r="AN113" s="925"/>
      <c r="AO113" s="926">
        <f>Application!B741</f>
        <v>0</v>
      </c>
      <c r="AQ113" s="926">
        <f>Application!O741</f>
        <v>0</v>
      </c>
    </row>
    <row r="114" spans="1:52" s="926" customFormat="1" ht="12.75" customHeight="1">
      <c r="A114" s="929"/>
      <c r="B114" s="950"/>
      <c r="C114" s="929"/>
      <c r="D114" s="929"/>
      <c r="E114" s="1426" t="s">
        <v>1934</v>
      </c>
      <c r="F114" s="1421"/>
      <c r="G114" s="1421"/>
      <c r="H114" s="1421"/>
      <c r="I114" s="1422"/>
      <c r="J114" s="1421"/>
      <c r="K114" s="1421"/>
      <c r="L114" s="1421"/>
      <c r="M114" s="1421"/>
      <c r="N114" s="1422"/>
      <c r="O114" s="1421"/>
      <c r="P114" s="1421"/>
      <c r="Q114" s="1421"/>
      <c r="R114" s="1421"/>
      <c r="S114" s="1422"/>
      <c r="T114" s="1421"/>
      <c r="U114" s="1421"/>
      <c r="V114" s="1421"/>
      <c r="W114" s="1421"/>
      <c r="X114" s="1422"/>
      <c r="Y114" s="1421"/>
      <c r="Z114" s="1421"/>
      <c r="AA114" s="1421"/>
      <c r="AB114" s="1421"/>
      <c r="AC114" s="1422"/>
      <c r="AD114" s="1421"/>
      <c r="AE114" s="1421"/>
      <c r="AF114" s="1421"/>
      <c r="AG114" s="1421"/>
      <c r="AH114" s="1422"/>
      <c r="AI114" s="1422"/>
      <c r="AJ114" s="1423"/>
      <c r="AK114" s="929"/>
      <c r="AL114" s="929"/>
      <c r="AM114" s="929"/>
      <c r="AN114" s="925"/>
      <c r="AO114" s="926">
        <f>Application!B742</f>
        <v>0</v>
      </c>
      <c r="AQ114" s="926">
        <f>Application!O742</f>
        <v>0</v>
      </c>
    </row>
    <row r="115" spans="1:52" s="926" customFormat="1" ht="12.75" customHeight="1">
      <c r="A115" s="929"/>
      <c r="B115" s="950"/>
      <c r="C115" s="929"/>
      <c r="D115" s="929"/>
      <c r="E115" s="3219">
        <v>1770</v>
      </c>
      <c r="F115" s="3220"/>
      <c r="G115" s="3220"/>
      <c r="H115" s="3220"/>
      <c r="I115" s="1424"/>
      <c r="J115" s="3220">
        <v>1976</v>
      </c>
      <c r="K115" s="3220"/>
      <c r="L115" s="3220"/>
      <c r="M115" s="3220"/>
      <c r="N115" s="1424"/>
      <c r="O115" s="3220">
        <v>2322</v>
      </c>
      <c r="P115" s="3220"/>
      <c r="Q115" s="3220"/>
      <c r="R115" s="3220"/>
      <c r="S115" s="1424"/>
      <c r="T115" s="3220"/>
      <c r="U115" s="3220"/>
      <c r="V115" s="3220"/>
      <c r="W115" s="3220"/>
      <c r="X115" s="1424"/>
      <c r="Y115" s="3220"/>
      <c r="Z115" s="3220"/>
      <c r="AA115" s="3220"/>
      <c r="AB115" s="3220"/>
      <c r="AC115" s="1424"/>
      <c r="AD115" s="3220"/>
      <c r="AE115" s="3220"/>
      <c r="AF115" s="3220"/>
      <c r="AG115" s="3220"/>
      <c r="AH115" s="1422"/>
      <c r="AI115" s="1422"/>
      <c r="AJ115" s="1423"/>
      <c r="AK115" s="929"/>
      <c r="AL115" s="929"/>
      <c r="AM115" s="929"/>
      <c r="AN115" s="925"/>
      <c r="AO115" s="926">
        <f>Application!B743</f>
        <v>0</v>
      </c>
      <c r="AQ115" s="926">
        <f>Application!O743</f>
        <v>0</v>
      </c>
    </row>
    <row r="116" spans="1:52" s="926" customFormat="1" ht="12.75" customHeight="1">
      <c r="A116" s="929"/>
      <c r="B116" s="950"/>
      <c r="C116" s="929"/>
      <c r="D116" s="929"/>
      <c r="E116" s="1425"/>
      <c r="F116" s="1421"/>
      <c r="G116" s="1421"/>
      <c r="H116" s="1421"/>
      <c r="I116" s="1422"/>
      <c r="J116" s="1421"/>
      <c r="K116" s="1421"/>
      <c r="L116" s="1421"/>
      <c r="M116" s="1421"/>
      <c r="N116" s="1422"/>
      <c r="O116" s="1421"/>
      <c r="P116" s="1421"/>
      <c r="Q116" s="1421"/>
      <c r="R116" s="1421"/>
      <c r="S116" s="1422"/>
      <c r="T116" s="1421"/>
      <c r="U116" s="1421"/>
      <c r="V116" s="1421"/>
      <c r="W116" s="1421"/>
      <c r="X116" s="1422"/>
      <c r="Y116" s="1421"/>
      <c r="Z116" s="1421"/>
      <c r="AA116" s="1421"/>
      <c r="AB116" s="1421"/>
      <c r="AC116" s="1422"/>
      <c r="AD116" s="1421"/>
      <c r="AE116" s="1421"/>
      <c r="AF116" s="1421"/>
      <c r="AG116" s="1421"/>
      <c r="AH116" s="1422"/>
      <c r="AI116" s="1422"/>
      <c r="AJ116" s="1423"/>
      <c r="AK116" s="929"/>
      <c r="AL116" s="929"/>
      <c r="AM116" s="929"/>
      <c r="AN116" s="925"/>
      <c r="AO116" s="926">
        <f>Application!B744</f>
        <v>0</v>
      </c>
      <c r="AQ116" s="926">
        <f>Application!O744</f>
        <v>0</v>
      </c>
      <c r="AU116" s="1699"/>
      <c r="AV116" s="1699"/>
      <c r="AW116" s="1699"/>
      <c r="AX116" s="1699"/>
      <c r="AY116" s="1699"/>
      <c r="AZ116" s="1699"/>
    </row>
    <row r="117" spans="1:52" s="926" customFormat="1" ht="12.75" customHeight="1">
      <c r="A117" s="929"/>
      <c r="B117" s="950"/>
      <c r="C117" s="929"/>
      <c r="D117" s="929"/>
      <c r="E117" s="1426" t="s">
        <v>2283</v>
      </c>
      <c r="F117" s="1421"/>
      <c r="G117" s="1421"/>
      <c r="H117" s="1421"/>
      <c r="I117" s="1422"/>
      <c r="J117" s="1421"/>
      <c r="K117" s="1421"/>
      <c r="L117" s="1421"/>
      <c r="M117" s="1421"/>
      <c r="N117" s="1422"/>
      <c r="O117" s="1421"/>
      <c r="P117" s="1421"/>
      <c r="Q117" s="1421"/>
      <c r="R117" s="1421"/>
      <c r="S117" s="1422"/>
      <c r="T117" s="1421"/>
      <c r="U117" s="1421"/>
      <c r="V117" s="1421"/>
      <c r="W117" s="1421"/>
      <c r="X117" s="1422"/>
      <c r="Y117" s="1421"/>
      <c r="Z117" s="1421"/>
      <c r="AA117" s="1421"/>
      <c r="AB117" s="1421"/>
      <c r="AC117" s="1422"/>
      <c r="AD117" s="1421"/>
      <c r="AE117" s="1421"/>
      <c r="AF117" s="1421"/>
      <c r="AG117" s="1421"/>
      <c r="AH117" s="1422"/>
      <c r="AI117" s="1422"/>
      <c r="AJ117" s="1423"/>
      <c r="AK117" s="929"/>
      <c r="AL117" s="929"/>
      <c r="AM117" s="929"/>
      <c r="AN117" s="925"/>
      <c r="AO117" s="926">
        <f>Application!B745</f>
        <v>0</v>
      </c>
      <c r="AQ117" s="926">
        <f>Application!O745</f>
        <v>0</v>
      </c>
      <c r="AU117" s="1699"/>
      <c r="AV117" s="1699"/>
      <c r="AW117" s="1699"/>
      <c r="AX117" s="1699"/>
      <c r="AY117" s="1699"/>
      <c r="AZ117" s="1699"/>
    </row>
    <row r="118" spans="1:52" s="926" customFormat="1" ht="12.75" customHeight="1">
      <c r="A118" s="929"/>
      <c r="B118" s="928"/>
      <c r="C118" s="929"/>
      <c r="D118" s="929"/>
      <c r="E118" s="3221">
        <f>Application!DX663</f>
        <v>675</v>
      </c>
      <c r="F118" s="3222"/>
      <c r="G118" s="3222"/>
      <c r="H118" s="3222"/>
      <c r="I118" s="1424"/>
      <c r="J118" s="3222">
        <f>Application!EC663</f>
        <v>954.72500000000014</v>
      </c>
      <c r="K118" s="3222"/>
      <c r="L118" s="3222"/>
      <c r="M118" s="3222"/>
      <c r="N118" s="1424"/>
      <c r="O118" s="3222">
        <f>Application!EH663</f>
        <v>852</v>
      </c>
      <c r="P118" s="3222"/>
      <c r="Q118" s="3222"/>
      <c r="R118" s="3222"/>
      <c r="S118" s="1428"/>
      <c r="T118" s="3222">
        <f>Application!EM663</f>
        <v>0</v>
      </c>
      <c r="U118" s="3222"/>
      <c r="V118" s="3222"/>
      <c r="W118" s="3222"/>
      <c r="X118" s="1428"/>
      <c r="Y118" s="3222">
        <f>Application!ER663</f>
        <v>0</v>
      </c>
      <c r="Z118" s="3222"/>
      <c r="AA118" s="3222"/>
      <c r="AB118" s="3222"/>
      <c r="AC118" s="1428"/>
      <c r="AD118" s="3222">
        <f>Application!EW663</f>
        <v>0</v>
      </c>
      <c r="AE118" s="3222"/>
      <c r="AF118" s="3222"/>
      <c r="AG118" s="3222"/>
      <c r="AH118" s="967"/>
      <c r="AI118" s="967"/>
      <c r="AJ118" s="969"/>
      <c r="AK118" s="929"/>
      <c r="AL118" s="929"/>
      <c r="AM118" s="929"/>
      <c r="AN118" s="925"/>
      <c r="AO118" s="926">
        <f>Application!B746</f>
        <v>0</v>
      </c>
      <c r="AQ118" s="926">
        <f>Application!O746</f>
        <v>0</v>
      </c>
      <c r="AU118" s="1699"/>
      <c r="AV118" s="1699"/>
      <c r="AW118" s="1700"/>
      <c r="AX118" s="1700"/>
      <c r="AY118" s="1699"/>
      <c r="AZ118" s="1699"/>
    </row>
    <row r="119" spans="1:52" s="926" customFormat="1" ht="12.75" customHeight="1">
      <c r="A119" s="929"/>
      <c r="B119" s="928"/>
      <c r="C119" s="929"/>
      <c r="D119" s="929"/>
      <c r="E119" s="1427"/>
      <c r="F119" s="1421"/>
      <c r="G119" s="1421"/>
      <c r="H119" s="1421"/>
      <c r="I119" s="967"/>
      <c r="J119" s="970"/>
      <c r="K119" s="967"/>
      <c r="L119" s="967"/>
      <c r="M119" s="967"/>
      <c r="N119" s="967"/>
      <c r="O119" s="967"/>
      <c r="P119" s="967"/>
      <c r="Q119" s="967"/>
      <c r="R119" s="967"/>
      <c r="S119" s="967"/>
      <c r="T119" s="967"/>
      <c r="U119" s="967"/>
      <c r="V119" s="967"/>
      <c r="W119" s="967"/>
      <c r="X119" s="967"/>
      <c r="Y119" s="967"/>
      <c r="Z119" s="967"/>
      <c r="AA119" s="967"/>
      <c r="AB119" s="967"/>
      <c r="AC119" s="967"/>
      <c r="AD119" s="967"/>
      <c r="AE119" s="967"/>
      <c r="AF119" s="967"/>
      <c r="AG119" s="967"/>
      <c r="AH119" s="967"/>
      <c r="AI119" s="967"/>
      <c r="AJ119" s="969"/>
      <c r="AK119" s="929"/>
      <c r="AL119" s="929"/>
      <c r="AM119" s="929"/>
      <c r="AN119" s="925"/>
      <c r="AO119" s="926">
        <f>Application!B747</f>
        <v>0</v>
      </c>
      <c r="AQ119" s="926">
        <f>Application!O747</f>
        <v>0</v>
      </c>
      <c r="AU119" s="1699"/>
      <c r="AV119" s="1699"/>
      <c r="AW119" s="1700"/>
      <c r="AX119" s="1700"/>
      <c r="AY119" s="1699"/>
      <c r="AZ119" s="1699"/>
    </row>
    <row r="120" spans="1:52" s="926" customFormat="1" ht="12.75" customHeight="1">
      <c r="A120" s="929"/>
      <c r="B120" s="928"/>
      <c r="C120" s="929"/>
      <c r="D120" s="929"/>
      <c r="E120" s="1426" t="s">
        <v>2284</v>
      </c>
      <c r="F120" s="1421"/>
      <c r="G120" s="1421"/>
      <c r="H120" s="1421"/>
      <c r="I120" s="967"/>
      <c r="J120" s="970"/>
      <c r="K120" s="967"/>
      <c r="L120" s="967"/>
      <c r="M120" s="967"/>
      <c r="N120" s="967"/>
      <c r="O120" s="967"/>
      <c r="P120" s="967"/>
      <c r="Q120" s="967"/>
      <c r="R120" s="967"/>
      <c r="S120" s="967"/>
      <c r="T120" s="967"/>
      <c r="U120" s="967"/>
      <c r="V120" s="967"/>
      <c r="W120" s="967"/>
      <c r="X120" s="967"/>
      <c r="Y120" s="967"/>
      <c r="Z120" s="967"/>
      <c r="AA120" s="967"/>
      <c r="AB120" s="967"/>
      <c r="AC120" s="967"/>
      <c r="AD120" s="967"/>
      <c r="AE120" s="967"/>
      <c r="AF120" s="967"/>
      <c r="AG120" s="967"/>
      <c r="AH120" s="967"/>
      <c r="AI120" s="967"/>
      <c r="AJ120" s="969"/>
      <c r="AK120" s="929"/>
      <c r="AL120" s="929"/>
      <c r="AM120" s="929"/>
      <c r="AN120" s="925"/>
      <c r="AO120" s="926">
        <f>Application!B748</f>
        <v>0</v>
      </c>
      <c r="AQ120" s="926">
        <f>Application!O748</f>
        <v>0</v>
      </c>
      <c r="AU120" s="1699"/>
      <c r="AV120" s="1699"/>
      <c r="AW120" s="1700"/>
      <c r="AX120" s="1700"/>
      <c r="AY120" s="1699"/>
      <c r="AZ120" s="1699"/>
    </row>
    <row r="121" spans="1:52" s="926" customFormat="1" ht="12.75" customHeight="1">
      <c r="A121" s="929"/>
      <c r="B121" s="928"/>
      <c r="C121" s="929"/>
      <c r="D121" s="929"/>
      <c r="E121" s="3007">
        <f>(E115-E118)/E115</f>
        <v>0.61864406779661019</v>
      </c>
      <c r="F121" s="3008"/>
      <c r="G121" s="3008"/>
      <c r="H121" s="3009"/>
      <c r="I121" s="967"/>
      <c r="J121" s="3007">
        <f>(J115-J118)/J115</f>
        <v>0.5168395748987854</v>
      </c>
      <c r="K121" s="3008"/>
      <c r="L121" s="3008"/>
      <c r="M121" s="3009"/>
      <c r="N121" s="967"/>
      <c r="O121" s="3007">
        <f>(O115-O118)/O115</f>
        <v>0.63307493540051685</v>
      </c>
      <c r="P121" s="3008"/>
      <c r="Q121" s="3008"/>
      <c r="R121" s="3009"/>
      <c r="S121" s="967"/>
      <c r="T121" s="3007" t="e">
        <f>(T115-T118)/T115</f>
        <v>#DIV/0!</v>
      </c>
      <c r="U121" s="3008"/>
      <c r="V121" s="3008"/>
      <c r="W121" s="3009"/>
      <c r="X121" s="967"/>
      <c r="Y121" s="3007" t="e">
        <f>(Y115-Y118)/Y115</f>
        <v>#DIV/0!</v>
      </c>
      <c r="Z121" s="3008"/>
      <c r="AA121" s="3008"/>
      <c r="AB121" s="3009"/>
      <c r="AC121" s="967"/>
      <c r="AD121" s="3007" t="e">
        <f>(AD115-AD118)/AD115</f>
        <v>#DIV/0!</v>
      </c>
      <c r="AE121" s="3008"/>
      <c r="AF121" s="3008"/>
      <c r="AG121" s="3009"/>
      <c r="AH121" s="967"/>
      <c r="AI121" s="967"/>
      <c r="AJ121" s="969"/>
      <c r="AK121" s="929"/>
      <c r="AL121" s="929"/>
      <c r="AM121" s="929"/>
      <c r="AN121" s="925"/>
      <c r="AO121" s="926">
        <f>Application!B749</f>
        <v>0</v>
      </c>
      <c r="AQ121" s="926">
        <f>Application!O749</f>
        <v>0</v>
      </c>
      <c r="AU121" s="1699"/>
      <c r="AV121" s="1699"/>
      <c r="AW121" s="1700"/>
      <c r="AX121" s="1700"/>
      <c r="AY121" s="1699"/>
      <c r="AZ121" s="1699"/>
    </row>
    <row r="122" spans="1:52" s="926" customFormat="1" ht="12.75" customHeight="1">
      <c r="A122" s="929"/>
      <c r="B122" s="928"/>
      <c r="C122" s="929"/>
      <c r="D122" s="929"/>
      <c r="E122" s="1679"/>
      <c r="F122" s="1678"/>
      <c r="G122" s="1678"/>
      <c r="H122" s="1678"/>
      <c r="I122" s="967"/>
      <c r="J122" s="1678"/>
      <c r="K122" s="1678"/>
      <c r="L122" s="1678"/>
      <c r="M122" s="1678"/>
      <c r="N122" s="967"/>
      <c r="O122" s="1678"/>
      <c r="P122" s="1678"/>
      <c r="Q122" s="1678"/>
      <c r="R122" s="1678"/>
      <c r="S122" s="967"/>
      <c r="T122" s="1678"/>
      <c r="U122" s="1678"/>
      <c r="V122" s="1678"/>
      <c r="W122" s="1678"/>
      <c r="X122" s="967"/>
      <c r="Y122" s="1678"/>
      <c r="Z122" s="1678"/>
      <c r="AA122" s="1678"/>
      <c r="AB122" s="1678"/>
      <c r="AC122" s="967"/>
      <c r="AD122" s="1678"/>
      <c r="AE122" s="1678"/>
      <c r="AF122" s="1678"/>
      <c r="AG122" s="1678"/>
      <c r="AH122" s="967"/>
      <c r="AI122" s="967"/>
      <c r="AJ122" s="969"/>
      <c r="AK122" s="929"/>
      <c r="AL122" s="929"/>
      <c r="AM122" s="929"/>
      <c r="AN122" s="925"/>
      <c r="AO122" s="926">
        <f>Application!B750</f>
        <v>0</v>
      </c>
      <c r="AQ122" s="926">
        <f>Application!O750</f>
        <v>0</v>
      </c>
      <c r="AU122" s="1699"/>
      <c r="AV122" s="1699"/>
      <c r="AW122" s="1700"/>
      <c r="AX122" s="1700"/>
      <c r="AY122" s="1699"/>
      <c r="AZ122" s="1699"/>
    </row>
    <row r="123" spans="1:52" s="926" customFormat="1" ht="12.75" customHeight="1">
      <c r="A123" s="929"/>
      <c r="B123" s="928"/>
      <c r="C123" s="929"/>
      <c r="D123" s="929"/>
      <c r="E123" s="1680" t="s">
        <v>2285</v>
      </c>
      <c r="F123" s="1678"/>
      <c r="G123" s="1678"/>
      <c r="H123" s="1678"/>
      <c r="I123" s="967"/>
      <c r="J123" s="1678"/>
      <c r="K123" s="1678"/>
      <c r="L123" s="1678"/>
      <c r="M123" s="1678"/>
      <c r="N123" s="967"/>
      <c r="O123" s="1678"/>
      <c r="P123" s="1678"/>
      <c r="Q123" s="1678"/>
      <c r="R123" s="1678"/>
      <c r="S123" s="967"/>
      <c r="T123" s="1678"/>
      <c r="U123" s="1678"/>
      <c r="V123" s="1678"/>
      <c r="W123" s="1678"/>
      <c r="X123" s="967"/>
      <c r="Y123" s="1678"/>
      <c r="Z123" s="1678"/>
      <c r="AA123" s="1678"/>
      <c r="AB123" s="1678"/>
      <c r="AC123" s="967"/>
      <c r="AD123" s="1678"/>
      <c r="AE123" s="1678"/>
      <c r="AF123" s="1678"/>
      <c r="AG123" s="1678"/>
      <c r="AH123" s="967"/>
      <c r="AI123" s="967"/>
      <c r="AJ123" s="969"/>
      <c r="AK123" s="929"/>
      <c r="AL123" s="929"/>
      <c r="AM123" s="929"/>
      <c r="AN123" s="925"/>
      <c r="AO123" s="926">
        <f>Application!B751</f>
        <v>0</v>
      </c>
      <c r="AQ123" s="926">
        <f>Application!O751</f>
        <v>0</v>
      </c>
      <c r="AU123" s="1700"/>
      <c r="AV123" s="1699"/>
      <c r="AW123" s="1700"/>
      <c r="AX123" s="1700"/>
      <c r="AY123" s="1699"/>
      <c r="AZ123" s="1699"/>
    </row>
    <row r="124" spans="1:52" s="926" customFormat="1" ht="12.75" customHeight="1">
      <c r="A124" s="929"/>
      <c r="B124" s="928"/>
      <c r="C124" s="929"/>
      <c r="D124" s="929"/>
      <c r="E124" s="3263">
        <f>IF(((E121-0.1)*AW104)&gt;0,((E121-0.1)*AW104),0)</f>
        <v>4.5099484156226971E-2</v>
      </c>
      <c r="F124" s="3264"/>
      <c r="G124" s="3264"/>
      <c r="H124" s="3265"/>
      <c r="I124" s="967"/>
      <c r="J124" s="3263">
        <f>IF(((J121-0.1)*AW105)&gt;0,((J121-0.1)*AW105),0)</f>
        <v>0.36246919556416124</v>
      </c>
      <c r="K124" s="3264"/>
      <c r="L124" s="3264"/>
      <c r="M124" s="3265"/>
      <c r="N124" s="967"/>
      <c r="O124" s="3263">
        <f>IF(((O121-0.1)*AW106)&gt;0,((O121-0.1)*AW106),0)</f>
        <v>2.3177171104370297E-2</v>
      </c>
      <c r="P124" s="3264"/>
      <c r="Q124" s="3264"/>
      <c r="R124" s="3265"/>
      <c r="S124" s="967"/>
      <c r="T124" s="3263" t="e">
        <f>IF(((T121-0.1)*AW107)&gt;0,((T121-0.1)*AW107),0)</f>
        <v>#DIV/0!</v>
      </c>
      <c r="U124" s="3264"/>
      <c r="V124" s="3264"/>
      <c r="W124" s="3265"/>
      <c r="X124" s="967"/>
      <c r="Y124" s="3263" t="e">
        <f>IF(((Y121-0.1)*AW108)&gt;0,((Y121-0.1)*AW108),0)</f>
        <v>#DIV/0!</v>
      </c>
      <c r="Z124" s="3264"/>
      <c r="AA124" s="3264"/>
      <c r="AB124" s="3265"/>
      <c r="AC124" s="967"/>
      <c r="AD124" s="3263" t="e">
        <f>IF(((AD121-0.1)*AW109)&gt;0,((AD121-0.1)*AW109),0)</f>
        <v>#DIV/0!</v>
      </c>
      <c r="AE124" s="3264"/>
      <c r="AF124" s="3264"/>
      <c r="AG124" s="3265"/>
      <c r="AH124" s="967"/>
      <c r="AI124" s="967"/>
      <c r="AJ124" s="969"/>
      <c r="AK124" s="929"/>
      <c r="AL124" s="929"/>
      <c r="AM124" s="929"/>
      <c r="AN124" s="925"/>
      <c r="AO124" s="926">
        <f>Application!B752</f>
        <v>0</v>
      </c>
      <c r="AQ124" s="926">
        <f>Application!O752</f>
        <v>0</v>
      </c>
      <c r="AU124" s="1699"/>
      <c r="AV124" s="1699"/>
      <c r="AW124" s="1699"/>
      <c r="AX124" s="1700"/>
      <c r="AY124" s="1699"/>
      <c r="AZ124" s="1699"/>
    </row>
    <row r="125" spans="1:52" s="926" customFormat="1" ht="12.75" customHeight="1">
      <c r="A125" s="929"/>
      <c r="B125" s="928"/>
      <c r="C125" s="929"/>
      <c r="D125" s="929"/>
      <c r="E125" s="1427"/>
      <c r="F125" s="1421"/>
      <c r="G125" s="1421"/>
      <c r="H125" s="1421"/>
      <c r="I125" s="967"/>
      <c r="J125" s="970"/>
      <c r="K125" s="967"/>
      <c r="L125" s="967"/>
      <c r="M125" s="967"/>
      <c r="N125" s="967"/>
      <c r="O125" s="967"/>
      <c r="P125" s="967"/>
      <c r="Q125" s="967"/>
      <c r="R125" s="967"/>
      <c r="S125" s="967"/>
      <c r="T125" s="967"/>
      <c r="U125" s="967"/>
      <c r="V125" s="967"/>
      <c r="W125" s="967"/>
      <c r="X125" s="967"/>
      <c r="Y125" s="967"/>
      <c r="Z125" s="967"/>
      <c r="AA125" s="967"/>
      <c r="AB125" s="967"/>
      <c r="AC125" s="967"/>
      <c r="AD125" s="967"/>
      <c r="AE125" s="967"/>
      <c r="AF125" s="967"/>
      <c r="AG125" s="967"/>
      <c r="AH125" s="967"/>
      <c r="AI125" s="967"/>
      <c r="AJ125" s="969"/>
      <c r="AK125" s="929"/>
      <c r="AL125" s="929"/>
      <c r="AM125" s="929"/>
      <c r="AN125" s="925"/>
      <c r="AU125" s="1699"/>
      <c r="AV125" s="1699"/>
      <c r="AW125" s="1699"/>
      <c r="AX125" s="1699"/>
      <c r="AY125" s="1699"/>
      <c r="AZ125" s="1699"/>
    </row>
    <row r="126" spans="1:52" s="926" customFormat="1" ht="12.75" customHeight="1">
      <c r="A126" s="929"/>
      <c r="B126" s="928"/>
      <c r="C126" s="929"/>
      <c r="D126" s="929"/>
      <c r="E126" s="3007">
        <f>ROUNDDOWN(SUMIF(E124:AG124,"&gt;0"),2)</f>
        <v>0.43</v>
      </c>
      <c r="F126" s="3008"/>
      <c r="G126" s="3008"/>
      <c r="H126" s="3009"/>
      <c r="I126" s="1422"/>
      <c r="J126" s="1429" t="s">
        <v>2286</v>
      </c>
      <c r="K126" s="1422"/>
      <c r="L126" s="1422"/>
      <c r="M126" s="1422"/>
      <c r="N126" s="1422"/>
      <c r="O126" s="1422"/>
      <c r="P126" s="967"/>
      <c r="Q126" s="967"/>
      <c r="R126" s="967"/>
      <c r="S126" s="967"/>
      <c r="T126" s="967"/>
      <c r="U126" s="967"/>
      <c r="V126" s="967"/>
      <c r="W126" s="967"/>
      <c r="X126" s="967"/>
      <c r="Y126" s="967"/>
      <c r="Z126" s="967"/>
      <c r="AA126" s="967"/>
      <c r="AB126" s="967"/>
      <c r="AC126" s="967"/>
      <c r="AD126" s="1430"/>
      <c r="AE126" s="1430"/>
      <c r="AF126" s="1430"/>
      <c r="AG126" s="1430"/>
      <c r="AH126" s="967"/>
      <c r="AI126" s="967"/>
      <c r="AJ126" s="969"/>
      <c r="AK126" s="929"/>
      <c r="AL126" s="929"/>
      <c r="AM126" s="929"/>
      <c r="AN126" s="925"/>
      <c r="AU126" s="1699"/>
      <c r="AV126" s="1699"/>
      <c r="AW126" s="1699"/>
      <c r="AX126" s="1700"/>
      <c r="AY126" s="1699"/>
      <c r="AZ126" s="1699"/>
    </row>
    <row r="127" spans="1:52" s="926" customFormat="1" ht="12.75" customHeight="1">
      <c r="A127" s="929"/>
      <c r="B127" s="928"/>
      <c r="C127" s="929"/>
      <c r="D127" s="929"/>
      <c r="E127" s="3200">
        <f>IF((E126*100)&gt;10,10,E126*100)</f>
        <v>10</v>
      </c>
      <c r="F127" s="3201"/>
      <c r="G127" s="3201"/>
      <c r="H127" s="3202"/>
      <c r="I127" s="967"/>
      <c r="J127" s="970" t="s">
        <v>1589</v>
      </c>
      <c r="K127" s="967"/>
      <c r="L127" s="967"/>
      <c r="M127" s="967"/>
      <c r="N127" s="967"/>
      <c r="O127" s="967"/>
      <c r="P127" s="967"/>
      <c r="Q127" s="967"/>
      <c r="R127" s="967"/>
      <c r="S127" s="967"/>
      <c r="T127" s="967"/>
      <c r="U127" s="967"/>
      <c r="V127" s="967"/>
      <c r="W127" s="967"/>
      <c r="X127" s="967"/>
      <c r="Y127" s="967"/>
      <c r="Z127" s="967"/>
      <c r="AA127" s="967"/>
      <c r="AB127" s="967"/>
      <c r="AC127" s="967"/>
      <c r="AD127" s="967"/>
      <c r="AE127" s="967"/>
      <c r="AF127" s="967"/>
      <c r="AG127" s="967"/>
      <c r="AH127" s="967"/>
      <c r="AI127" s="967"/>
      <c r="AJ127" s="969"/>
      <c r="AK127" s="929"/>
      <c r="AL127" s="929"/>
      <c r="AM127" s="929"/>
      <c r="AN127" s="925"/>
      <c r="AU127" s="1699"/>
      <c r="AV127" s="1699"/>
      <c r="AW127" s="1699"/>
      <c r="AX127" s="1699"/>
      <c r="AY127" s="1699"/>
      <c r="AZ127" s="1699"/>
    </row>
    <row r="128" spans="1:52" s="926" customFormat="1" ht="12.75" customHeight="1">
      <c r="A128" s="929"/>
      <c r="B128" s="929"/>
      <c r="C128" s="929"/>
      <c r="D128" s="929"/>
      <c r="E128" s="978"/>
      <c r="F128" s="979"/>
      <c r="G128" s="979"/>
      <c r="H128" s="979"/>
      <c r="I128" s="979"/>
      <c r="J128" s="979"/>
      <c r="K128" s="979"/>
      <c r="L128" s="979"/>
      <c r="M128" s="979"/>
      <c r="N128" s="979"/>
      <c r="O128" s="979"/>
      <c r="P128" s="979"/>
      <c r="Q128" s="979"/>
      <c r="R128" s="979"/>
      <c r="S128" s="979"/>
      <c r="T128" s="979"/>
      <c r="U128" s="979"/>
      <c r="V128" s="979"/>
      <c r="W128" s="979"/>
      <c r="X128" s="979"/>
      <c r="Y128" s="979"/>
      <c r="Z128" s="979"/>
      <c r="AA128" s="979"/>
      <c r="AB128" s="979"/>
      <c r="AC128" s="979"/>
      <c r="AD128" s="979"/>
      <c r="AE128" s="979"/>
      <c r="AF128" s="979"/>
      <c r="AG128" s="979"/>
      <c r="AH128" s="979"/>
      <c r="AI128" s="979"/>
      <c r="AJ128" s="980"/>
      <c r="AK128" s="929"/>
      <c r="AL128" s="929"/>
      <c r="AM128" s="929"/>
      <c r="AN128" s="925"/>
      <c r="AT128" s="1662"/>
      <c r="AU128" s="1699"/>
      <c r="AV128" s="1699"/>
      <c r="AW128" s="1700"/>
      <c r="AX128" s="1699"/>
      <c r="AY128" s="1699"/>
      <c r="AZ128" s="1699"/>
    </row>
    <row r="129" spans="1:52" s="926" customFormat="1" ht="12.75" customHeight="1">
      <c r="A129" s="929"/>
      <c r="B129" s="929"/>
      <c r="C129" s="929"/>
      <c r="D129" s="929"/>
      <c r="E129" s="929"/>
      <c r="F129" s="929"/>
      <c r="G129" s="929"/>
      <c r="H129" s="929"/>
      <c r="I129" s="929"/>
      <c r="J129" s="929"/>
      <c r="K129" s="929"/>
      <c r="L129" s="929"/>
      <c r="M129" s="929"/>
      <c r="N129" s="929"/>
      <c r="O129" s="929"/>
      <c r="P129" s="929"/>
      <c r="Q129" s="929"/>
      <c r="R129" s="929"/>
      <c r="S129" s="929"/>
      <c r="T129" s="929"/>
      <c r="U129" s="929"/>
      <c r="V129" s="929"/>
      <c r="W129" s="929"/>
      <c r="X129" s="929"/>
      <c r="Y129" s="929"/>
      <c r="Z129" s="929"/>
      <c r="AA129" s="929"/>
      <c r="AB129" s="929"/>
      <c r="AC129" s="929"/>
      <c r="AD129" s="929"/>
      <c r="AE129" s="929"/>
      <c r="AF129" s="929"/>
      <c r="AG129" s="929"/>
      <c r="AH129" s="929"/>
      <c r="AI129" s="929"/>
      <c r="AJ129" s="929"/>
      <c r="AK129" s="929"/>
      <c r="AL129" s="929"/>
      <c r="AM129" s="929"/>
      <c r="AN129" s="925"/>
      <c r="AU129" s="1699"/>
      <c r="AV129" s="1699"/>
      <c r="AW129" s="1699"/>
      <c r="AX129" s="1699"/>
      <c r="AY129" s="1699"/>
      <c r="AZ129" s="1699"/>
    </row>
    <row r="130" spans="1:52" s="926" customFormat="1" ht="12.75" customHeight="1">
      <c r="A130" s="929"/>
      <c r="B130" s="929"/>
      <c r="C130" s="929"/>
      <c r="D130" s="929"/>
      <c r="E130" s="929"/>
      <c r="F130" s="929"/>
      <c r="G130" s="929"/>
      <c r="H130" s="929"/>
      <c r="I130" s="929"/>
      <c r="J130" s="929"/>
      <c r="K130" s="929"/>
      <c r="L130" s="929"/>
      <c r="M130" s="929"/>
      <c r="N130" s="929"/>
      <c r="O130" s="929"/>
      <c r="P130" s="929"/>
      <c r="Q130" s="929"/>
      <c r="R130" s="929"/>
      <c r="S130" s="929"/>
      <c r="T130" s="929"/>
      <c r="U130" s="929"/>
      <c r="V130" s="929"/>
      <c r="W130" s="929"/>
      <c r="X130" s="929"/>
      <c r="Y130" s="929"/>
      <c r="Z130" s="929"/>
      <c r="AA130" s="929"/>
      <c r="AB130" s="929"/>
      <c r="AC130" s="929"/>
      <c r="AD130" s="929"/>
      <c r="AE130" s="929"/>
      <c r="AF130" s="929"/>
      <c r="AG130" s="929"/>
      <c r="AH130" s="929"/>
      <c r="AI130" s="929"/>
      <c r="AJ130" s="929"/>
      <c r="AK130" s="929"/>
      <c r="AL130" s="929"/>
      <c r="AM130" s="929"/>
      <c r="AN130" s="925"/>
    </row>
    <row r="131" spans="1:52" s="926" customFormat="1" ht="12.75" customHeight="1">
      <c r="A131" s="951"/>
      <c r="B131" s="952"/>
      <c r="C131" s="952"/>
      <c r="D131" s="952"/>
      <c r="E131" s="952"/>
      <c r="F131" s="952"/>
      <c r="G131" s="953"/>
      <c r="H131" s="954"/>
      <c r="I131" s="954"/>
      <c r="J131" s="954"/>
      <c r="K131" s="954"/>
      <c r="L131" s="954"/>
      <c r="M131" s="954"/>
      <c r="N131" s="954"/>
      <c r="O131" s="954"/>
      <c r="P131" s="954"/>
      <c r="Q131" s="954"/>
      <c r="R131" s="954"/>
      <c r="S131" s="954"/>
      <c r="T131" s="954"/>
      <c r="U131" s="954"/>
      <c r="V131" s="954"/>
      <c r="W131" s="954"/>
      <c r="X131" s="954"/>
      <c r="Y131" s="954"/>
      <c r="Z131" s="954"/>
      <c r="AA131" s="954"/>
      <c r="AB131" s="954"/>
      <c r="AC131" s="954"/>
      <c r="AD131" s="954"/>
      <c r="AE131" s="954"/>
      <c r="AF131" s="954"/>
      <c r="AG131" s="954"/>
      <c r="AH131" s="954"/>
      <c r="AI131" s="955"/>
      <c r="AJ131" s="955" t="s">
        <v>1596</v>
      </c>
      <c r="AK131" s="3200">
        <f>E127</f>
        <v>10</v>
      </c>
      <c r="AL131" s="3201"/>
      <c r="AM131" s="3202"/>
      <c r="AN131" s="925"/>
    </row>
    <row r="132" spans="1:52" s="926" customFormat="1" ht="12.75" customHeight="1" thickBot="1">
      <c r="A132" s="956"/>
      <c r="B132" s="957"/>
      <c r="C132" s="958"/>
      <c r="D132" s="958"/>
      <c r="E132" s="958"/>
      <c r="F132" s="958"/>
      <c r="G132" s="958"/>
      <c r="H132" s="958"/>
      <c r="I132" s="958"/>
      <c r="J132" s="958"/>
      <c r="K132" s="958"/>
      <c r="L132" s="958"/>
      <c r="M132" s="958"/>
      <c r="N132" s="958"/>
      <c r="O132" s="958"/>
      <c r="P132" s="958"/>
      <c r="Q132" s="958"/>
      <c r="R132" s="958"/>
      <c r="S132" s="958"/>
      <c r="T132" s="958"/>
      <c r="U132" s="958"/>
      <c r="V132" s="958"/>
      <c r="W132" s="958"/>
      <c r="X132" s="958"/>
      <c r="Y132" s="958"/>
      <c r="Z132" s="958"/>
      <c r="AA132" s="958"/>
      <c r="AB132" s="958"/>
      <c r="AC132" s="958"/>
      <c r="AD132" s="958"/>
      <c r="AE132" s="958"/>
      <c r="AF132" s="958"/>
      <c r="AG132" s="958"/>
      <c r="AH132" s="958"/>
      <c r="AI132" s="958"/>
      <c r="AJ132" s="958"/>
      <c r="AK132" s="958"/>
      <c r="AL132" s="958"/>
      <c r="AM132" s="959"/>
      <c r="AN132" s="925"/>
    </row>
    <row r="133" spans="1:52" s="923" customFormat="1" ht="12.75" customHeight="1" thickTop="1">
      <c r="A133" s="960"/>
      <c r="B133" s="961"/>
      <c r="C133" s="962"/>
      <c r="D133" s="962"/>
      <c r="E133" s="962"/>
      <c r="F133" s="962"/>
      <c r="G133" s="962"/>
      <c r="H133" s="962"/>
      <c r="I133" s="963"/>
      <c r="J133" s="963"/>
      <c r="K133" s="963"/>
      <c r="L133" s="963"/>
      <c r="M133" s="963"/>
      <c r="N133" s="963"/>
      <c r="O133" s="963"/>
      <c r="P133" s="963"/>
      <c r="Q133" s="963"/>
      <c r="R133" s="960"/>
      <c r="S133" s="928"/>
      <c r="T133" s="928"/>
      <c r="U133" s="928"/>
      <c r="V133" s="928"/>
      <c r="W133" s="928"/>
      <c r="X133" s="928"/>
      <c r="Y133" s="928"/>
      <c r="Z133" s="928"/>
      <c r="AA133" s="928"/>
      <c r="AB133" s="928"/>
      <c r="AC133" s="928"/>
      <c r="AD133" s="928"/>
      <c r="AE133" s="928"/>
      <c r="AF133" s="960"/>
      <c r="AG133" s="928"/>
      <c r="AH133" s="928"/>
      <c r="AI133" s="928"/>
      <c r="AJ133" s="928"/>
      <c r="AK133" s="939"/>
      <c r="AL133" s="939"/>
      <c r="AM133" s="939"/>
      <c r="AN133" s="922"/>
      <c r="AO133" s="926"/>
    </row>
    <row r="134" spans="1:52" s="928" customFormat="1" ht="12.75" customHeight="1">
      <c r="A134" s="927" t="s">
        <v>1597</v>
      </c>
      <c r="AE134" s="3216" t="s">
        <v>1575</v>
      </c>
      <c r="AF134" s="3216"/>
      <c r="AG134" s="3216"/>
      <c r="AH134" s="3216"/>
      <c r="AI134" s="3216"/>
      <c r="AJ134" s="3216"/>
      <c r="AK134" s="3216"/>
      <c r="AL134" s="981"/>
      <c r="AM134" s="982"/>
      <c r="AN134" s="983"/>
      <c r="AO134" s="926"/>
    </row>
    <row r="135" spans="1:52" s="928" customFormat="1" ht="12.95" customHeight="1">
      <c r="A135" s="927"/>
      <c r="AE135" s="981"/>
      <c r="AF135" s="981"/>
      <c r="AG135" s="981"/>
      <c r="AH135" s="981"/>
      <c r="AI135" s="981"/>
      <c r="AJ135" s="981"/>
      <c r="AK135" s="981"/>
      <c r="AL135" s="981"/>
      <c r="AM135" s="982"/>
      <c r="AN135" s="983"/>
    </row>
    <row r="136" spans="1:52" s="923" customFormat="1" ht="12.75" customHeight="1">
      <c r="A136" s="927"/>
      <c r="B136" s="927" t="s">
        <v>1598</v>
      </c>
      <c r="C136" s="928"/>
      <c r="D136" s="928"/>
      <c r="E136" s="928"/>
      <c r="F136" s="928"/>
      <c r="G136" s="928"/>
      <c r="H136" s="928"/>
      <c r="I136" s="928"/>
      <c r="J136" s="928"/>
      <c r="K136" s="928"/>
      <c r="L136" s="928"/>
      <c r="M136" s="928"/>
      <c r="N136" s="928"/>
      <c r="O136" s="928"/>
      <c r="P136" s="928"/>
      <c r="Q136" s="928"/>
      <c r="R136" s="928"/>
      <c r="S136" s="928"/>
      <c r="T136" s="928"/>
      <c r="U136" s="928"/>
      <c r="V136" s="928"/>
      <c r="W136" s="928"/>
      <c r="X136" s="928"/>
      <c r="Y136" s="928"/>
      <c r="Z136" s="928"/>
      <c r="AA136" s="928"/>
      <c r="AB136" s="928"/>
      <c r="AC136" s="928"/>
      <c r="AD136" s="928"/>
      <c r="AF136" s="3146" t="s">
        <v>1599</v>
      </c>
      <c r="AG136" s="3146"/>
      <c r="AH136" s="3146"/>
      <c r="AI136" s="3146"/>
      <c r="AJ136" s="3146"/>
      <c r="AK136" s="3146"/>
      <c r="AL136" s="3146"/>
      <c r="AM136" s="982"/>
      <c r="AN136" s="922"/>
    </row>
    <row r="137" spans="1:52" s="923" customFormat="1" ht="12.75" customHeight="1">
      <c r="A137" s="927"/>
      <c r="B137" s="984" t="s">
        <v>565</v>
      </c>
      <c r="C137" s="1012"/>
      <c r="D137" s="1012"/>
      <c r="E137" s="1012"/>
      <c r="F137" s="1012"/>
      <c r="G137" s="1012"/>
      <c r="H137" s="1012"/>
      <c r="I137" s="1012"/>
      <c r="J137" s="1012"/>
      <c r="K137" s="1012"/>
      <c r="L137" s="1012"/>
      <c r="M137" s="1012"/>
      <c r="N137" s="1012"/>
      <c r="O137" s="1012"/>
      <c r="P137" s="1012"/>
      <c r="Q137" s="1012"/>
      <c r="R137" s="1012"/>
      <c r="S137" s="1012"/>
      <c r="T137" s="1012"/>
      <c r="U137" s="1012"/>
      <c r="V137" s="1012"/>
      <c r="W137" s="1012"/>
      <c r="X137" s="1012"/>
      <c r="Y137" s="1012"/>
      <c r="Z137" s="1012"/>
      <c r="AA137" s="1012"/>
      <c r="AB137" s="1012"/>
      <c r="AC137" s="1012"/>
      <c r="AD137" s="928"/>
      <c r="AL137" s="1500"/>
      <c r="AM137" s="982"/>
      <c r="AN137" s="922"/>
    </row>
    <row r="138" spans="1:52" s="923" customFormat="1" ht="15" customHeight="1">
      <c r="A138" s="927"/>
      <c r="B138" s="3205" t="s">
        <v>2543</v>
      </c>
      <c r="C138" s="3205"/>
      <c r="D138" s="3205"/>
      <c r="E138" s="3205"/>
      <c r="F138" s="3205"/>
      <c r="G138" s="3205"/>
      <c r="H138" s="3205"/>
      <c r="I138" s="3205"/>
      <c r="J138" s="3205"/>
      <c r="K138" s="3205"/>
      <c r="L138" s="3205"/>
      <c r="M138" s="3205"/>
      <c r="N138" s="3205"/>
      <c r="O138" s="3205"/>
      <c r="P138" s="3205"/>
      <c r="Q138" s="3205"/>
      <c r="R138" s="3205"/>
      <c r="S138" s="3205"/>
      <c r="T138" s="3205"/>
      <c r="U138" s="3205"/>
      <c r="V138" s="3205"/>
      <c r="W138" s="3205"/>
      <c r="X138" s="3205"/>
      <c r="Y138" s="3205"/>
      <c r="Z138" s="3205"/>
      <c r="AA138" s="3205"/>
      <c r="AB138" s="3205"/>
      <c r="AC138" s="3205"/>
      <c r="AD138" s="928"/>
      <c r="AE138" s="1500"/>
      <c r="AF138" s="1500"/>
      <c r="AG138" s="1500"/>
      <c r="AH138" s="1500"/>
      <c r="AI138" s="1500"/>
      <c r="AJ138" s="1500"/>
      <c r="AK138" s="1500"/>
      <c r="AL138" s="1500"/>
      <c r="AM138" s="982"/>
      <c r="AN138" s="922"/>
      <c r="AO138" s="987"/>
      <c r="AP138" s="988"/>
    </row>
    <row r="139" spans="1:52" s="926" customFormat="1" ht="12.75" customHeight="1">
      <c r="A139" s="927"/>
      <c r="B139" s="927"/>
      <c r="C139" s="928"/>
      <c r="D139" s="928"/>
      <c r="E139" s="928"/>
      <c r="F139" s="928"/>
      <c r="G139" s="928"/>
      <c r="H139" s="928"/>
      <c r="I139" s="928"/>
      <c r="J139" s="928"/>
      <c r="K139" s="928"/>
      <c r="L139" s="928"/>
      <c r="M139" s="928"/>
      <c r="N139" s="928"/>
      <c r="O139" s="928"/>
      <c r="P139" s="928"/>
      <c r="Q139" s="928"/>
      <c r="R139" s="928"/>
      <c r="S139" s="928"/>
      <c r="T139" s="928"/>
      <c r="U139" s="928"/>
      <c r="V139" s="928"/>
      <c r="W139" s="928"/>
      <c r="X139" s="928"/>
      <c r="Y139" s="928"/>
      <c r="Z139" s="928"/>
      <c r="AA139" s="928"/>
      <c r="AB139" s="928"/>
      <c r="AC139" s="928"/>
      <c r="AD139" s="928"/>
      <c r="AE139" s="1500"/>
      <c r="AF139" s="1500"/>
      <c r="AG139" s="1500"/>
      <c r="AH139" s="1500"/>
      <c r="AI139" s="1500"/>
      <c r="AJ139" s="1500"/>
      <c r="AK139" s="1500"/>
      <c r="AL139" s="1500"/>
      <c r="AM139" s="982"/>
      <c r="AN139" s="925"/>
      <c r="AO139" s="920" t="s">
        <v>316</v>
      </c>
      <c r="AP139" s="934"/>
    </row>
    <row r="140" spans="1:52" s="923" customFormat="1" ht="12.75" customHeight="1">
      <c r="A140" s="927"/>
      <c r="B140" s="928" t="s">
        <v>1600</v>
      </c>
      <c r="C140" s="928"/>
      <c r="D140" s="928"/>
      <c r="E140" s="928"/>
      <c r="F140" s="928"/>
      <c r="G140" s="928"/>
      <c r="H140" s="928"/>
      <c r="I140" s="928"/>
      <c r="J140" s="928"/>
      <c r="K140" s="928"/>
      <c r="L140" s="928"/>
      <c r="M140" s="928"/>
      <c r="N140" s="928"/>
      <c r="O140" s="928"/>
      <c r="P140" s="928"/>
      <c r="Q140" s="928"/>
      <c r="R140" s="928"/>
      <c r="S140" s="928"/>
      <c r="T140" s="928"/>
      <c r="U140" s="928"/>
      <c r="V140" s="928"/>
      <c r="W140" s="928"/>
      <c r="X140" s="928"/>
      <c r="Y140" s="928"/>
      <c r="Z140" s="928"/>
      <c r="AA140" s="928"/>
      <c r="AB140" s="928"/>
      <c r="AC140" s="928"/>
      <c r="AD140" s="928"/>
      <c r="AE140" s="928"/>
      <c r="AF140" s="928"/>
      <c r="AG140" s="928"/>
      <c r="AH140" s="928"/>
      <c r="AI140" s="928"/>
      <c r="AJ140" s="928"/>
      <c r="AK140" s="928"/>
      <c r="AL140" s="928"/>
      <c r="AM140" s="982"/>
      <c r="AN140" s="922"/>
      <c r="AO140" s="990" t="s">
        <v>1601</v>
      </c>
      <c r="AP140" s="991">
        <v>5</v>
      </c>
    </row>
    <row r="141" spans="1:52" s="923" customFormat="1" ht="12.75" customHeight="1">
      <c r="A141" s="927"/>
      <c r="B141" s="3206" t="s">
        <v>1602</v>
      </c>
      <c r="C141" s="3206"/>
      <c r="D141" s="3206"/>
      <c r="E141" s="3206"/>
      <c r="F141" s="3206"/>
      <c r="G141" s="3206"/>
      <c r="H141" s="3206"/>
      <c r="I141" s="3206"/>
      <c r="J141" s="3206"/>
      <c r="K141" s="3206"/>
      <c r="L141" s="3206"/>
      <c r="M141" s="3206"/>
      <c r="N141" s="3206"/>
      <c r="O141" s="3206"/>
      <c r="P141" s="3206"/>
      <c r="Q141" s="3206"/>
      <c r="R141" s="3206"/>
      <c r="S141" s="3206"/>
      <c r="T141" s="3206"/>
      <c r="U141" s="3206"/>
      <c r="V141" s="3206"/>
      <c r="W141" s="3206"/>
      <c r="X141" s="3206"/>
      <c r="Y141" s="3206"/>
      <c r="Z141" s="3206"/>
      <c r="AA141" s="3206"/>
      <c r="AB141" s="3206"/>
      <c r="AC141" s="3206"/>
      <c r="AD141" s="3206"/>
      <c r="AE141" s="3206"/>
      <c r="AF141" s="3206"/>
      <c r="AG141" s="3206"/>
      <c r="AH141" s="3206"/>
      <c r="AI141" s="3206"/>
      <c r="AM141" s="982"/>
      <c r="AN141" s="922"/>
      <c r="AO141" s="990" t="s">
        <v>1602</v>
      </c>
      <c r="AP141" s="991">
        <v>7</v>
      </c>
    </row>
    <row r="142" spans="1:52" s="923" customFormat="1" ht="12.95" customHeight="1">
      <c r="A142" s="992"/>
      <c r="B142" s="1012"/>
      <c r="C142" s="1012"/>
      <c r="D142" s="1012"/>
      <c r="E142" s="1012"/>
      <c r="F142" s="1012"/>
      <c r="G142" s="1012"/>
      <c r="H142" s="1012"/>
      <c r="I142" s="1012"/>
      <c r="J142" s="1012"/>
      <c r="K142" s="1012"/>
      <c r="L142" s="1012"/>
      <c r="M142" s="1012"/>
      <c r="N142" s="1012"/>
      <c r="O142" s="1012"/>
      <c r="P142" s="1012"/>
      <c r="Q142" s="1012"/>
      <c r="R142" s="1012"/>
      <c r="S142" s="1012"/>
      <c r="T142" s="1012"/>
      <c r="U142" s="1012"/>
      <c r="V142" s="1012"/>
      <c r="W142" s="1012"/>
      <c r="X142" s="1012"/>
      <c r="Y142" s="1012"/>
      <c r="Z142" s="1012"/>
      <c r="AA142" s="1012"/>
      <c r="AB142" s="1012"/>
      <c r="AC142" s="1012"/>
      <c r="AD142" s="993"/>
      <c r="AE142" s="926"/>
      <c r="AF142" s="926"/>
      <c r="AG142" s="926"/>
      <c r="AH142" s="926"/>
      <c r="AI142" s="926"/>
      <c r="AJ142" s="926"/>
      <c r="AK142" s="926"/>
      <c r="AL142" s="926"/>
      <c r="AM142" s="982"/>
      <c r="AN142" s="922"/>
      <c r="AO142" s="990" t="s">
        <v>1937</v>
      </c>
      <c r="AP142" s="991">
        <v>7</v>
      </c>
    </row>
    <row r="143" spans="1:52" s="923" customFormat="1" ht="12.75" customHeight="1">
      <c r="A143" s="992"/>
      <c r="B143" s="928" t="s">
        <v>1603</v>
      </c>
      <c r="AB143" s="3151" t="s">
        <v>626</v>
      </c>
      <c r="AC143" s="3151"/>
      <c r="AD143" s="993"/>
      <c r="AE143" s="926"/>
      <c r="AF143" s="926"/>
      <c r="AG143" s="926"/>
      <c r="AH143" s="926"/>
      <c r="AI143" s="926"/>
      <c r="AJ143" s="926"/>
      <c r="AK143" s="926"/>
      <c r="AL143" s="926"/>
      <c r="AM143" s="982"/>
      <c r="AN143" s="922"/>
      <c r="AO143" s="994"/>
      <c r="AP143" s="994"/>
    </row>
    <row r="144" spans="1:52" s="923" customFormat="1" ht="9" customHeight="1">
      <c r="A144" s="992"/>
      <c r="B144" s="1012"/>
      <c r="C144" s="1012"/>
      <c r="D144" s="1012"/>
      <c r="E144" s="1012"/>
      <c r="F144" s="1012"/>
      <c r="G144" s="1012"/>
      <c r="H144" s="1012"/>
      <c r="I144" s="1012"/>
      <c r="J144" s="1012"/>
      <c r="K144" s="1012"/>
      <c r="L144" s="1012"/>
      <c r="M144" s="1012"/>
      <c r="N144" s="1012"/>
      <c r="O144" s="1012"/>
      <c r="P144" s="1012"/>
      <c r="Q144" s="1012"/>
      <c r="R144" s="1012"/>
      <c r="S144" s="1012"/>
      <c r="T144" s="1012"/>
      <c r="U144" s="1012"/>
      <c r="V144" s="1012"/>
      <c r="W144" s="1012"/>
      <c r="X144" s="1012"/>
      <c r="Y144" s="1012"/>
      <c r="Z144" s="1012"/>
      <c r="AA144" s="1012"/>
      <c r="AB144" s="1012"/>
      <c r="AC144" s="1012"/>
      <c r="AD144" s="993"/>
      <c r="AE144" s="926"/>
      <c r="AF144" s="926"/>
      <c r="AG144" s="926"/>
      <c r="AH144" s="926"/>
      <c r="AI144" s="926"/>
      <c r="AJ144" s="926"/>
      <c r="AK144" s="926"/>
      <c r="AL144" s="926"/>
      <c r="AM144" s="982"/>
      <c r="AN144" s="922"/>
      <c r="AO144" s="920" t="s">
        <v>1604</v>
      </c>
      <c r="AP144" s="991"/>
    </row>
    <row r="145" spans="1:42" s="923" customFormat="1" ht="12.75" customHeight="1">
      <c r="A145" s="927"/>
      <c r="B145" s="984" t="s">
        <v>1605</v>
      </c>
      <c r="C145" s="1012"/>
      <c r="D145" s="1012"/>
      <c r="E145" s="1012"/>
      <c r="F145" s="1012"/>
      <c r="G145" s="1012"/>
      <c r="H145" s="1012"/>
      <c r="I145" s="1012"/>
      <c r="J145" s="1012"/>
      <c r="K145" s="1012"/>
      <c r="L145" s="1012"/>
      <c r="M145" s="1012"/>
      <c r="N145" s="1012"/>
      <c r="O145" s="1012"/>
      <c r="P145" s="1012"/>
      <c r="Q145" s="1012"/>
      <c r="R145" s="1012"/>
      <c r="S145" s="1012"/>
      <c r="T145" s="1012"/>
      <c r="U145" s="1012"/>
      <c r="V145" s="1012"/>
      <c r="W145" s="1012"/>
      <c r="X145" s="1012"/>
      <c r="Y145" s="1012"/>
      <c r="Z145" s="1012"/>
      <c r="AA145" s="1012"/>
      <c r="AB145" s="1012"/>
      <c r="AC145" s="1012"/>
      <c r="AD145" s="981"/>
      <c r="AM145" s="982"/>
      <c r="AN145" s="922"/>
      <c r="AO145" s="990" t="s">
        <v>1606</v>
      </c>
      <c r="AP145" s="991">
        <v>5</v>
      </c>
    </row>
    <row r="146" spans="1:42" s="923" customFormat="1" ht="12.75" customHeight="1">
      <c r="A146" s="927"/>
      <c r="B146" s="3206" t="s">
        <v>1604</v>
      </c>
      <c r="C146" s="3206"/>
      <c r="D146" s="3206"/>
      <c r="E146" s="3206"/>
      <c r="F146" s="3206"/>
      <c r="G146" s="3206"/>
      <c r="H146" s="3206"/>
      <c r="I146" s="3206"/>
      <c r="J146" s="3206"/>
      <c r="K146" s="3206"/>
      <c r="L146" s="3206"/>
      <c r="M146" s="3206"/>
      <c r="N146" s="3206"/>
      <c r="O146" s="3206"/>
      <c r="P146" s="3206"/>
      <c r="Q146" s="3206"/>
      <c r="R146" s="3206"/>
      <c r="S146" s="3206"/>
      <c r="T146" s="3206"/>
      <c r="U146" s="3206"/>
      <c r="V146" s="3206"/>
      <c r="W146" s="3206"/>
      <c r="X146" s="3206"/>
      <c r="Y146" s="3206"/>
      <c r="Z146" s="3206"/>
      <c r="AA146" s="3206"/>
      <c r="AB146" s="3206"/>
      <c r="AC146" s="3206"/>
      <c r="AD146" s="3206"/>
      <c r="AE146" s="3206"/>
      <c r="AF146" s="3206"/>
      <c r="AG146" s="3206"/>
      <c r="AH146" s="3206"/>
      <c r="AI146" s="3206"/>
      <c r="AJ146" s="3206"/>
      <c r="AK146" s="1019"/>
      <c r="AL146" s="1019"/>
      <c r="AM146" s="1019"/>
      <c r="AN146" s="922"/>
      <c r="AO146" s="990" t="s">
        <v>1607</v>
      </c>
      <c r="AP146" s="991">
        <v>7</v>
      </c>
    </row>
    <row r="147" spans="1:42" s="923" customFormat="1" ht="12.75" customHeight="1">
      <c r="B147" s="1008" t="s">
        <v>1608</v>
      </c>
      <c r="C147" s="1012"/>
      <c r="D147" s="1012"/>
      <c r="E147" s="1012"/>
      <c r="F147" s="1012"/>
      <c r="G147" s="1012"/>
      <c r="H147" s="1012"/>
      <c r="I147" s="1012"/>
      <c r="J147" s="1012"/>
      <c r="K147" s="1012"/>
      <c r="L147" s="1012"/>
      <c r="M147" s="1012"/>
      <c r="N147" s="1012"/>
      <c r="O147" s="1012"/>
      <c r="P147" s="1012"/>
      <c r="Q147" s="1012"/>
      <c r="R147" s="1012"/>
      <c r="S147" s="1012"/>
      <c r="T147" s="1012"/>
      <c r="U147" s="1012"/>
      <c r="AM147" s="982"/>
      <c r="AN147" s="922"/>
      <c r="AO147" s="990"/>
      <c r="AP147" s="991"/>
    </row>
    <row r="148" spans="1:42" s="923" customFormat="1" ht="12.75" customHeight="1">
      <c r="AM148" s="982"/>
      <c r="AN148" s="922"/>
    </row>
    <row r="149" spans="1:42" s="939" customFormat="1" ht="12.75" customHeight="1">
      <c r="A149" s="1004"/>
      <c r="B149" s="1005"/>
      <c r="C149" s="1005"/>
      <c r="D149" s="1005"/>
      <c r="E149" s="1005"/>
      <c r="F149" s="1005"/>
      <c r="G149" s="1005"/>
      <c r="H149" s="1005"/>
      <c r="I149" s="1005"/>
      <c r="J149" s="1005"/>
      <c r="K149" s="1005"/>
      <c r="L149" s="1005"/>
      <c r="M149" s="1005"/>
      <c r="N149" s="1005"/>
      <c r="O149" s="1005"/>
      <c r="P149" s="1005"/>
      <c r="Q149" s="1005"/>
      <c r="R149" s="1005"/>
      <c r="S149" s="1005"/>
      <c r="T149" s="1005"/>
      <c r="U149" s="1005"/>
      <c r="V149" s="1005"/>
      <c r="W149" s="1005"/>
      <c r="X149" s="1005"/>
      <c r="Y149" s="1005"/>
      <c r="Z149" s="1005"/>
      <c r="AA149" s="1005"/>
      <c r="AB149" s="1005"/>
      <c r="AC149" s="1005"/>
      <c r="AD149" s="1005"/>
      <c r="AE149" s="1005"/>
      <c r="AF149" s="1005"/>
      <c r="AG149" s="1005"/>
      <c r="AH149" s="1005"/>
      <c r="AI149" s="955" t="s">
        <v>1610</v>
      </c>
      <c r="AJ149" s="3207">
        <f>IF($AB$143="N/A",VLOOKUP($B$141,$AO$139:$AP$142,2,FALSE),VLOOKUP($B$146,$AO$144:$AP$147,2,FALSE))</f>
        <v>7</v>
      </c>
      <c r="AK149" s="3207"/>
      <c r="AL149" s="1006"/>
      <c r="AM149" s="926"/>
      <c r="AN149" s="999"/>
    </row>
    <row r="150" spans="1:42" s="939" customFormat="1" ht="12.75" customHeight="1">
      <c r="A150" s="1001"/>
      <c r="B150" s="1001"/>
      <c r="C150" s="923"/>
      <c r="D150" s="923"/>
      <c r="E150" s="923"/>
      <c r="F150" s="923"/>
      <c r="G150" s="923"/>
      <c r="H150" s="923"/>
      <c r="I150" s="923"/>
      <c r="J150" s="923"/>
      <c r="K150" s="923"/>
      <c r="L150" s="923"/>
      <c r="M150" s="923"/>
      <c r="N150" s="923"/>
      <c r="O150" s="923"/>
      <c r="P150" s="923"/>
      <c r="Q150" s="923"/>
      <c r="R150" s="923"/>
      <c r="S150" s="923"/>
      <c r="T150" s="923"/>
      <c r="U150" s="923"/>
      <c r="V150" s="923"/>
      <c r="W150" s="923"/>
      <c r="X150" s="923"/>
      <c r="Y150" s="923"/>
      <c r="Z150" s="923"/>
      <c r="AA150" s="923"/>
      <c r="AB150" s="923"/>
      <c r="AC150" s="923"/>
      <c r="AD150" s="923"/>
      <c r="AE150" s="923"/>
      <c r="AF150" s="923"/>
      <c r="AG150" s="923"/>
      <c r="AH150" s="923"/>
      <c r="AI150" s="923"/>
      <c r="AJ150" s="923"/>
      <c r="AK150" s="1002"/>
      <c r="AL150" s="1002"/>
      <c r="AM150" s="1002"/>
      <c r="AN150" s="999"/>
    </row>
    <row r="151" spans="1:42" s="939" customFormat="1" ht="12.75" customHeight="1">
      <c r="A151" s="923"/>
      <c r="B151" s="984" t="s">
        <v>1612</v>
      </c>
      <c r="C151" s="1008"/>
      <c r="D151" s="923"/>
      <c r="E151" s="1539"/>
      <c r="F151" s="1539"/>
      <c r="G151" s="1539"/>
      <c r="H151" s="1539"/>
      <c r="I151" s="1539"/>
      <c r="J151" s="1539"/>
      <c r="K151" s="1539"/>
      <c r="L151" s="1539"/>
      <c r="M151" s="1539"/>
      <c r="N151" s="1539"/>
      <c r="O151" s="1539"/>
      <c r="P151" s="1539"/>
      <c r="Q151" s="1539"/>
      <c r="R151" s="1539"/>
      <c r="S151" s="1539"/>
      <c r="T151" s="1539"/>
      <c r="U151" s="1539"/>
      <c r="V151" s="1539"/>
      <c r="W151" s="1539"/>
      <c r="X151" s="1539"/>
      <c r="Y151" s="1539"/>
      <c r="Z151" s="1539"/>
      <c r="AA151" s="1539"/>
      <c r="AB151" s="1539"/>
      <c r="AC151" s="1539"/>
      <c r="AD151" s="1539"/>
      <c r="AE151" s="923"/>
      <c r="AF151" s="3146" t="s">
        <v>1613</v>
      </c>
      <c r="AG151" s="3146"/>
      <c r="AH151" s="3146"/>
      <c r="AI151" s="3146"/>
      <c r="AJ151" s="3146"/>
      <c r="AK151" s="3146"/>
      <c r="AL151" s="3146"/>
      <c r="AM151" s="1009"/>
      <c r="AN151" s="999"/>
    </row>
    <row r="152" spans="1:42" s="939" customFormat="1" ht="12.75" customHeight="1">
      <c r="A152" s="923"/>
      <c r="B152" s="928" t="s">
        <v>1614</v>
      </c>
      <c r="C152" s="926"/>
      <c r="D152" s="926"/>
      <c r="E152" s="926"/>
      <c r="F152" s="926"/>
      <c r="G152" s="926"/>
      <c r="H152" s="926"/>
      <c r="I152" s="926"/>
      <c r="J152" s="926"/>
      <c r="K152" s="926"/>
      <c r="L152" s="926"/>
      <c r="M152" s="926"/>
      <c r="N152" s="926"/>
      <c r="O152" s="926"/>
      <c r="P152" s="926"/>
      <c r="Q152" s="926"/>
      <c r="R152" s="926"/>
      <c r="S152" s="926"/>
      <c r="T152" s="926"/>
      <c r="U152" s="926"/>
      <c r="V152" s="926"/>
      <c r="W152" s="926"/>
      <c r="X152" s="926"/>
      <c r="Y152" s="926"/>
      <c r="Z152" s="926"/>
      <c r="AA152" s="928"/>
      <c r="AB152" s="928"/>
      <c r="AC152" s="928"/>
      <c r="AD152" s="928"/>
      <c r="AE152" s="923"/>
      <c r="AF152" s="923"/>
      <c r="AG152" s="923"/>
      <c r="AH152" s="923"/>
      <c r="AI152" s="923"/>
      <c r="AJ152" s="923"/>
      <c r="AK152" s="923"/>
      <c r="AL152" s="923"/>
      <c r="AM152" s="1009"/>
      <c r="AN152" s="999"/>
    </row>
    <row r="153" spans="1:42" s="939" customFormat="1" ht="12.75" customHeight="1">
      <c r="A153" s="923"/>
      <c r="B153" s="923"/>
      <c r="C153" s="3206" t="s">
        <v>1611</v>
      </c>
      <c r="D153" s="3206"/>
      <c r="E153" s="3206"/>
      <c r="F153" s="3206"/>
      <c r="G153" s="3206"/>
      <c r="H153" s="3206"/>
      <c r="I153" s="3206"/>
      <c r="J153" s="3206"/>
      <c r="K153" s="3206"/>
      <c r="L153" s="3206"/>
      <c r="M153" s="3206"/>
      <c r="N153" s="3206"/>
      <c r="O153" s="3206"/>
      <c r="P153" s="3206"/>
      <c r="Q153" s="3206"/>
      <c r="R153" s="3206"/>
      <c r="S153" s="3206"/>
      <c r="T153" s="3206"/>
      <c r="U153" s="3206"/>
      <c r="V153" s="3206"/>
      <c r="W153" s="3206"/>
      <c r="X153" s="3206"/>
      <c r="Y153" s="3206"/>
      <c r="Z153" s="3206"/>
      <c r="AA153" s="3206"/>
      <c r="AB153" s="3206"/>
      <c r="AC153" s="3206"/>
      <c r="AD153" s="3206"/>
      <c r="AE153" s="3206"/>
      <c r="AF153" s="3206"/>
      <c r="AG153" s="3206"/>
      <c r="AH153" s="3206"/>
      <c r="AI153" s="3206"/>
      <c r="AJ153" s="926"/>
      <c r="AK153" s="926"/>
      <c r="AL153" s="926"/>
      <c r="AM153" s="1009"/>
      <c r="AN153" s="996"/>
      <c r="AO153" s="1000" t="s">
        <v>316</v>
      </c>
      <c r="AP153" s="994"/>
    </row>
    <row r="154" spans="1:42" s="939" customFormat="1" ht="12.95" customHeight="1">
      <c r="A154" s="926"/>
      <c r="B154" s="926"/>
      <c r="C154" s="1012"/>
      <c r="D154" s="1012"/>
      <c r="E154" s="1012"/>
      <c r="F154" s="1012"/>
      <c r="G154" s="1012"/>
      <c r="H154" s="1012"/>
      <c r="I154" s="1012"/>
      <c r="J154" s="1012"/>
      <c r="K154" s="1012"/>
      <c r="L154" s="1012"/>
      <c r="M154" s="1012"/>
      <c r="N154" s="1012"/>
      <c r="O154" s="1012"/>
      <c r="P154" s="1012"/>
      <c r="Q154" s="1012"/>
      <c r="R154" s="1012"/>
      <c r="S154" s="1012"/>
      <c r="T154" s="1012"/>
      <c r="U154" s="1012"/>
      <c r="V154" s="1012"/>
      <c r="W154" s="1012"/>
      <c r="X154" s="1012"/>
      <c r="Y154" s="1012"/>
      <c r="Z154" s="1012"/>
      <c r="AA154" s="1012"/>
      <c r="AB154" s="1012"/>
      <c r="AC154" s="1012"/>
      <c r="AD154" s="1012"/>
      <c r="AE154" s="926"/>
      <c r="AF154" s="926"/>
      <c r="AG154" s="926"/>
      <c r="AH154" s="926"/>
      <c r="AI154" s="926"/>
      <c r="AJ154" s="926"/>
      <c r="AK154" s="926"/>
      <c r="AL154" s="926"/>
      <c r="AM154" s="1011"/>
      <c r="AN154" s="996"/>
      <c r="AO154" s="994" t="s">
        <v>1609</v>
      </c>
      <c r="AP154" s="1003">
        <v>2</v>
      </c>
    </row>
    <row r="155" spans="1:42" s="939" customFormat="1" ht="12.75" customHeight="1">
      <c r="A155" s="926"/>
      <c r="B155" s="926"/>
      <c r="C155" s="928" t="s">
        <v>1616</v>
      </c>
      <c r="D155" s="923"/>
      <c r="E155" s="923"/>
      <c r="F155" s="923"/>
      <c r="G155" s="923"/>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3151" t="s">
        <v>626</v>
      </c>
      <c r="AD155" s="3151"/>
      <c r="AE155" s="926"/>
      <c r="AF155" s="926"/>
      <c r="AG155" s="926"/>
      <c r="AH155" s="926"/>
      <c r="AI155" s="926"/>
      <c r="AJ155" s="926"/>
      <c r="AK155" s="926"/>
      <c r="AL155" s="926"/>
      <c r="AM155" s="1011"/>
      <c r="AN155" s="996"/>
      <c r="AO155" s="994" t="s">
        <v>1611</v>
      </c>
      <c r="AP155" s="1003">
        <v>3</v>
      </c>
    </row>
    <row r="156" spans="1:42" s="939" customFormat="1" ht="9" customHeight="1">
      <c r="A156" s="926"/>
      <c r="B156" s="926"/>
      <c r="C156" s="1012"/>
      <c r="D156" s="1012"/>
      <c r="E156" s="1012"/>
      <c r="F156" s="1012"/>
      <c r="G156" s="1012"/>
      <c r="H156" s="1012"/>
      <c r="I156" s="1012"/>
      <c r="J156" s="1012"/>
      <c r="K156" s="1012"/>
      <c r="L156" s="1012"/>
      <c r="M156" s="1012"/>
      <c r="N156" s="1012"/>
      <c r="O156" s="1012"/>
      <c r="P156" s="1012"/>
      <c r="Q156" s="1012"/>
      <c r="R156" s="1012"/>
      <c r="S156" s="1012"/>
      <c r="T156" s="1012"/>
      <c r="U156" s="1012"/>
      <c r="V156" s="1012"/>
      <c r="W156" s="1012"/>
      <c r="X156" s="1012"/>
      <c r="Y156" s="1012"/>
      <c r="Z156" s="1012"/>
      <c r="AA156" s="1012"/>
      <c r="AB156" s="1012"/>
      <c r="AC156" s="1012"/>
      <c r="AD156" s="1012"/>
      <c r="AE156" s="926"/>
      <c r="AF156" s="926"/>
      <c r="AG156" s="926"/>
      <c r="AH156" s="926"/>
      <c r="AI156" s="926"/>
      <c r="AJ156" s="926"/>
      <c r="AK156" s="926"/>
      <c r="AL156" s="926"/>
      <c r="AM156" s="1011"/>
      <c r="AN156" s="996"/>
      <c r="AO156" s="1007" t="s">
        <v>1938</v>
      </c>
      <c r="AP156" s="1003">
        <v>3</v>
      </c>
    </row>
    <row r="157" spans="1:42" s="939" customFormat="1" ht="12.75" customHeight="1">
      <c r="A157" s="926"/>
      <c r="B157" s="926"/>
      <c r="C157" s="3206" t="s">
        <v>1604</v>
      </c>
      <c r="D157" s="3206"/>
      <c r="E157" s="3206"/>
      <c r="F157" s="3206"/>
      <c r="G157" s="3206"/>
      <c r="H157" s="3206"/>
      <c r="I157" s="3206"/>
      <c r="J157" s="3206"/>
      <c r="K157" s="3206"/>
      <c r="L157" s="3206"/>
      <c r="M157" s="3206"/>
      <c r="N157" s="3206"/>
      <c r="O157" s="3206"/>
      <c r="P157" s="3206"/>
      <c r="Q157" s="3206"/>
      <c r="R157" s="3206"/>
      <c r="S157" s="3206"/>
      <c r="T157" s="3206"/>
      <c r="U157" s="3206"/>
      <c r="V157" s="3206"/>
      <c r="W157" s="3206"/>
      <c r="X157" s="3206"/>
      <c r="Y157" s="3206"/>
      <c r="Z157" s="3206"/>
      <c r="AA157" s="3206"/>
      <c r="AB157" s="3206"/>
      <c r="AC157" s="3206"/>
      <c r="AD157" s="3206"/>
      <c r="AE157" s="926"/>
      <c r="AF157" s="926"/>
      <c r="AG157" s="926"/>
      <c r="AH157" s="926"/>
      <c r="AI157" s="926"/>
      <c r="AJ157" s="926"/>
      <c r="AK157" s="926"/>
      <c r="AL157" s="926"/>
      <c r="AM157" s="1009"/>
      <c r="AN157" s="996"/>
      <c r="AO157" s="1007"/>
      <c r="AP157" s="1003"/>
    </row>
    <row r="158" spans="1:42" s="939" customFormat="1" ht="12.75" customHeight="1">
      <c r="A158" s="926"/>
      <c r="B158" s="923"/>
      <c r="C158" s="1008" t="s">
        <v>1608</v>
      </c>
      <c r="D158" s="1008"/>
      <c r="E158" s="1008"/>
      <c r="F158" s="1008"/>
      <c r="G158" s="1008"/>
      <c r="H158" s="1008"/>
      <c r="I158" s="1008"/>
      <c r="J158" s="1008"/>
      <c r="K158" s="1008"/>
      <c r="L158" s="1008"/>
      <c r="M158" s="1008"/>
      <c r="N158" s="1008"/>
      <c r="O158" s="1008"/>
      <c r="P158" s="1008"/>
      <c r="Q158" s="1008"/>
      <c r="R158" s="1008"/>
      <c r="S158" s="1008"/>
      <c r="T158" s="1008"/>
      <c r="U158" s="1008"/>
      <c r="V158" s="1008"/>
      <c r="W158" s="1008"/>
      <c r="X158" s="1008"/>
      <c r="Y158" s="1008"/>
      <c r="Z158" s="1008"/>
      <c r="AA158" s="1008"/>
      <c r="AB158" s="1008"/>
      <c r="AC158" s="1008"/>
      <c r="AD158" s="1008"/>
      <c r="AE158" s="1008"/>
      <c r="AF158" s="1008"/>
      <c r="AG158" s="1008"/>
      <c r="AH158" s="1008"/>
      <c r="AI158" s="1008"/>
      <c r="AJ158" s="1008"/>
      <c r="AK158" s="1008"/>
      <c r="AL158" s="926"/>
      <c r="AM158" s="1011"/>
      <c r="AN158" s="996"/>
      <c r="AO158" s="1010"/>
      <c r="AP158" s="1010"/>
    </row>
    <row r="159" spans="1:42" s="939" customFormat="1" ht="12.75" customHeight="1">
      <c r="A159" s="926"/>
      <c r="B159" s="923"/>
      <c r="C159" s="923"/>
      <c r="D159" s="923"/>
      <c r="E159" s="923"/>
      <c r="F159" s="923"/>
      <c r="G159" s="923"/>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6"/>
      <c r="AF159" s="926"/>
      <c r="AG159" s="926"/>
      <c r="AH159" s="926"/>
      <c r="AI159" s="926"/>
      <c r="AJ159" s="926"/>
      <c r="AK159" s="926"/>
      <c r="AL159" s="926"/>
      <c r="AM159" s="1011"/>
      <c r="AN159" s="996"/>
    </row>
    <row r="160" spans="1:42" s="939" customFormat="1" ht="12.75" customHeight="1">
      <c r="A160" s="923"/>
      <c r="B160" s="923"/>
      <c r="C160" s="984" t="s">
        <v>1618</v>
      </c>
      <c r="D160" s="1012"/>
      <c r="E160" s="1012"/>
      <c r="F160" s="1012"/>
      <c r="G160" s="1012"/>
      <c r="H160" s="1012"/>
      <c r="I160" s="1012"/>
      <c r="J160" s="1012"/>
      <c r="K160" s="1012"/>
      <c r="L160" s="1012"/>
      <c r="M160" s="1012"/>
      <c r="N160" s="1012"/>
      <c r="O160" s="1012"/>
      <c r="P160" s="1012"/>
      <c r="Q160" s="1012"/>
      <c r="R160" s="1012"/>
      <c r="S160" s="1012"/>
      <c r="T160" s="1012"/>
      <c r="U160" s="1012"/>
      <c r="V160" s="1012"/>
      <c r="W160" s="1012"/>
      <c r="X160" s="1012"/>
      <c r="Y160" s="1012"/>
      <c r="Z160" s="1012"/>
      <c r="AA160" s="1012"/>
      <c r="AB160" s="1012"/>
      <c r="AC160" s="1012"/>
      <c r="AD160" s="1012"/>
      <c r="AE160" s="926"/>
      <c r="AF160" s="926"/>
      <c r="AG160" s="926"/>
      <c r="AH160" s="926"/>
      <c r="AI160" s="926"/>
      <c r="AJ160" s="926"/>
      <c r="AK160" s="926"/>
      <c r="AL160" s="926"/>
      <c r="AM160" s="1009"/>
      <c r="AN160" s="996"/>
      <c r="AO160" s="1000" t="s">
        <v>1604</v>
      </c>
      <c r="AP160" s="994"/>
    </row>
    <row r="161" spans="1:81" s="998" customFormat="1" ht="12.75" customHeight="1">
      <c r="A161" s="923"/>
      <c r="B161" s="923"/>
      <c r="C161" s="3205" t="s">
        <v>2545</v>
      </c>
      <c r="D161" s="3205"/>
      <c r="E161" s="3205"/>
      <c r="F161" s="3205"/>
      <c r="G161" s="3205"/>
      <c r="H161" s="3205"/>
      <c r="I161" s="3205"/>
      <c r="J161" s="3205"/>
      <c r="K161" s="3205"/>
      <c r="L161" s="3205"/>
      <c r="M161" s="3205"/>
      <c r="N161" s="3205"/>
      <c r="O161" s="3205"/>
      <c r="P161" s="3205"/>
      <c r="Q161" s="3205"/>
      <c r="R161" s="3205"/>
      <c r="S161" s="3205"/>
      <c r="T161" s="3205"/>
      <c r="U161" s="3205"/>
      <c r="V161" s="3205"/>
      <c r="W161" s="3205"/>
      <c r="X161" s="3205"/>
      <c r="Y161" s="3205"/>
      <c r="Z161" s="3205"/>
      <c r="AA161" s="3205"/>
      <c r="AB161" s="3205"/>
      <c r="AC161" s="3205"/>
      <c r="AD161" s="3205"/>
      <c r="AE161" s="926"/>
      <c r="AF161" s="926"/>
      <c r="AG161" s="926"/>
      <c r="AH161" s="926"/>
      <c r="AI161" s="926"/>
      <c r="AJ161" s="926"/>
      <c r="AK161" s="926"/>
      <c r="AL161" s="926"/>
      <c r="AM161" s="1009"/>
      <c r="AN161" s="997"/>
      <c r="AO161" s="994" t="s">
        <v>1615</v>
      </c>
      <c r="AP161" s="1003">
        <v>2</v>
      </c>
      <c r="AQ161" s="939"/>
      <c r="AR161" s="939"/>
      <c r="AS161" s="939"/>
    </row>
    <row r="162" spans="1:81" s="939" customFormat="1" ht="12.75" customHeight="1">
      <c r="A162" s="923"/>
      <c r="B162" s="923"/>
      <c r="C162" s="1012"/>
      <c r="D162" s="1012"/>
      <c r="E162" s="1012"/>
      <c r="F162" s="1012"/>
      <c r="G162" s="1012"/>
      <c r="H162" s="1012"/>
      <c r="I162" s="1012"/>
      <c r="J162" s="1012"/>
      <c r="K162" s="1012"/>
      <c r="L162" s="1012"/>
      <c r="M162" s="1012"/>
      <c r="N162" s="1012"/>
      <c r="O162" s="1012"/>
      <c r="P162" s="1012"/>
      <c r="Q162" s="1012"/>
      <c r="R162" s="1012"/>
      <c r="S162" s="1012"/>
      <c r="T162" s="1012"/>
      <c r="U162" s="1012"/>
      <c r="V162" s="1012"/>
      <c r="W162" s="1012"/>
      <c r="X162" s="1012"/>
      <c r="Y162" s="1012"/>
      <c r="Z162" s="1012"/>
      <c r="AA162" s="1012"/>
      <c r="AB162" s="1012"/>
      <c r="AC162" s="1012"/>
      <c r="AD162" s="1012"/>
      <c r="AE162" s="926"/>
      <c r="AF162" s="926"/>
      <c r="AG162" s="926"/>
      <c r="AH162" s="926"/>
      <c r="AI162" s="926"/>
      <c r="AJ162" s="926"/>
      <c r="AK162" s="926"/>
      <c r="AL162" s="926"/>
      <c r="AM162" s="1009"/>
      <c r="AN162" s="996"/>
      <c r="AO162" s="994" t="s">
        <v>1617</v>
      </c>
      <c r="AP162" s="1003">
        <v>3</v>
      </c>
    </row>
    <row r="163" spans="1:81" s="939" customFormat="1" ht="12.75" customHeight="1">
      <c r="A163" s="1013"/>
      <c r="B163" s="1014"/>
      <c r="C163" s="1014"/>
      <c r="D163" s="953"/>
      <c r="E163" s="1014"/>
      <c r="F163" s="1014"/>
      <c r="G163" s="1014"/>
      <c r="H163" s="1014"/>
      <c r="I163" s="1014"/>
      <c r="J163" s="1014"/>
      <c r="K163" s="1014"/>
      <c r="L163" s="1014"/>
      <c r="M163" s="1014"/>
      <c r="N163" s="1014"/>
      <c r="O163" s="1014"/>
      <c r="P163" s="1014"/>
      <c r="Q163" s="1015"/>
      <c r="R163" s="1016"/>
      <c r="S163" s="1014"/>
      <c r="T163" s="1014"/>
      <c r="U163" s="1014"/>
      <c r="V163" s="1014"/>
      <c r="W163" s="1014"/>
      <c r="X163" s="1014"/>
      <c r="Y163" s="1014"/>
      <c r="Z163" s="1014"/>
      <c r="AA163" s="1014"/>
      <c r="AB163" s="1014"/>
      <c r="AC163" s="1014"/>
      <c r="AD163" s="1014"/>
      <c r="AE163" s="1014"/>
      <c r="AF163" s="1014"/>
      <c r="AG163" s="1014"/>
      <c r="AH163" s="1014"/>
      <c r="AI163" s="955" t="s">
        <v>1619</v>
      </c>
      <c r="AJ163" s="3064">
        <f>IF($AC$155="N/A",VLOOKUP($C$153,$AO$153:$AP$156,2,FALSE),VLOOKUP($C$157,$AO$160:$AP$162,2,FALSE))</f>
        <v>3</v>
      </c>
      <c r="AK163" s="3064"/>
      <c r="AL163" s="1017"/>
      <c r="AM163" s="1018"/>
      <c r="AN163" s="996"/>
      <c r="AO163" s="1007"/>
      <c r="AP163" s="1003"/>
    </row>
    <row r="164" spans="1:81" s="939" customFormat="1" ht="12.75" customHeight="1">
      <c r="A164" s="1019"/>
      <c r="B164" s="1020"/>
      <c r="D164" s="1021"/>
      <c r="E164" s="1021"/>
      <c r="F164" s="1021"/>
      <c r="G164" s="1021"/>
      <c r="H164" s="1021"/>
      <c r="I164" s="1021"/>
      <c r="J164" s="1021"/>
      <c r="K164" s="1021"/>
      <c r="L164" s="1021"/>
      <c r="M164" s="1021"/>
      <c r="N164" s="1021"/>
      <c r="R164" s="1019"/>
      <c r="S164" s="1020"/>
      <c r="U164" s="1021"/>
      <c r="V164" s="1021"/>
      <c r="W164" s="1021"/>
      <c r="X164" s="1021"/>
      <c r="Y164" s="1021"/>
      <c r="Z164" s="1021"/>
      <c r="AA164" s="1021"/>
      <c r="AB164" s="1021"/>
      <c r="AC164" s="1021"/>
      <c r="AD164" s="1021"/>
      <c r="AE164" s="1021"/>
      <c r="AK164" s="1022"/>
      <c r="AL164" s="1022"/>
      <c r="AM164" s="1022"/>
      <c r="AN164" s="996"/>
    </row>
    <row r="165" spans="1:81" s="939" customFormat="1" ht="12.75" customHeight="1">
      <c r="A165" s="1024"/>
      <c r="B165" s="1023"/>
      <c r="C165" s="1023"/>
      <c r="D165" s="1023"/>
      <c r="E165" s="1023"/>
      <c r="F165" s="1023"/>
      <c r="G165" s="1023"/>
      <c r="H165" s="1023"/>
      <c r="I165" s="1023"/>
      <c r="J165" s="1023"/>
      <c r="K165" s="1023"/>
      <c r="L165" s="1023"/>
      <c r="M165" s="1023"/>
      <c r="N165" s="1023"/>
      <c r="O165" s="1023"/>
      <c r="P165" s="1023"/>
      <c r="Q165" s="1023"/>
      <c r="R165" s="1023"/>
      <c r="S165" s="1023"/>
      <c r="T165" s="1023"/>
      <c r="U165" s="1023"/>
      <c r="V165" s="1023"/>
      <c r="W165" s="1023"/>
      <c r="X165" s="1023"/>
      <c r="Y165" s="1023"/>
      <c r="Z165" s="1023"/>
      <c r="AA165" s="1023"/>
      <c r="AB165" s="1023"/>
      <c r="AC165" s="1023"/>
      <c r="AD165" s="1023"/>
      <c r="AE165" s="1023"/>
      <c r="AF165" s="1023"/>
      <c r="AG165" s="1023"/>
      <c r="AH165" s="1023"/>
      <c r="AI165" s="1023"/>
      <c r="AJ165" s="1023"/>
      <c r="AK165" s="1023"/>
      <c r="AL165" s="1023"/>
      <c r="AM165" s="1023"/>
      <c r="AN165" s="996"/>
    </row>
    <row r="166" spans="1:81" s="939" customFormat="1" ht="12.75" customHeight="1">
      <c r="A166" s="951"/>
      <c r="B166" s="952"/>
      <c r="C166" s="952"/>
      <c r="D166" s="952"/>
      <c r="E166" s="952"/>
      <c r="F166" s="952"/>
      <c r="G166" s="953"/>
      <c r="H166" s="954"/>
      <c r="I166" s="954"/>
      <c r="J166" s="954"/>
      <c r="K166" s="954"/>
      <c r="L166" s="954"/>
      <c r="M166" s="954"/>
      <c r="N166" s="954"/>
      <c r="O166" s="954"/>
      <c r="P166" s="954"/>
      <c r="Q166" s="954"/>
      <c r="R166" s="954"/>
      <c r="S166" s="954"/>
      <c r="T166" s="954"/>
      <c r="U166" s="954"/>
      <c r="V166" s="954"/>
      <c r="W166" s="954"/>
      <c r="X166" s="954"/>
      <c r="Y166" s="954"/>
      <c r="Z166" s="954"/>
      <c r="AA166" s="954"/>
      <c r="AB166" s="954"/>
      <c r="AC166" s="954"/>
      <c r="AD166" s="954"/>
      <c r="AE166" s="954"/>
      <c r="AF166" s="954"/>
      <c r="AG166" s="954"/>
      <c r="AH166" s="954"/>
      <c r="AI166" s="955"/>
      <c r="AJ166" s="955" t="s">
        <v>1620</v>
      </c>
      <c r="AK166" s="3200">
        <f>$AJ$149+$AJ$163</f>
        <v>10</v>
      </c>
      <c r="AL166" s="3201"/>
      <c r="AM166" s="3202"/>
      <c r="AN166" s="996"/>
    </row>
    <row r="167" spans="1:81" s="939" customFormat="1" ht="12.75" customHeight="1" thickBot="1">
      <c r="A167" s="956"/>
      <c r="B167" s="957"/>
      <c r="C167" s="958"/>
      <c r="D167" s="958"/>
      <c r="E167" s="958"/>
      <c r="F167" s="958"/>
      <c r="G167" s="958"/>
      <c r="H167" s="958"/>
      <c r="I167" s="958"/>
      <c r="J167" s="958"/>
      <c r="K167" s="958"/>
      <c r="L167" s="958"/>
      <c r="M167" s="958"/>
      <c r="N167" s="958"/>
      <c r="O167" s="958"/>
      <c r="P167" s="958"/>
      <c r="Q167" s="958"/>
      <c r="R167" s="958"/>
      <c r="S167" s="958"/>
      <c r="T167" s="958"/>
      <c r="U167" s="958"/>
      <c r="V167" s="958"/>
      <c r="W167" s="958"/>
      <c r="X167" s="958"/>
      <c r="Y167" s="958"/>
      <c r="Z167" s="958"/>
      <c r="AA167" s="958"/>
      <c r="AB167" s="958"/>
      <c r="AC167" s="958"/>
      <c r="AD167" s="958"/>
      <c r="AE167" s="958"/>
      <c r="AF167" s="958"/>
      <c r="AG167" s="958"/>
      <c r="AH167" s="958"/>
      <c r="AI167" s="958"/>
      <c r="AJ167" s="958"/>
      <c r="AK167" s="958"/>
      <c r="AL167" s="958"/>
      <c r="AM167" s="959"/>
      <c r="AN167" s="958"/>
      <c r="AO167" s="958"/>
      <c r="AR167" s="958"/>
      <c r="AS167" s="958"/>
      <c r="AT167" s="958"/>
      <c r="AU167" s="958"/>
      <c r="AV167" s="958"/>
      <c r="AW167" s="958"/>
      <c r="AX167" s="958"/>
      <c r="AY167" s="958"/>
      <c r="AZ167" s="958"/>
      <c r="BA167" s="958"/>
      <c r="BB167" s="958"/>
      <c r="BC167" s="958"/>
      <c r="BD167" s="958"/>
      <c r="BE167" s="958"/>
      <c r="BF167" s="958"/>
      <c r="BG167" s="958"/>
      <c r="BH167" s="958"/>
      <c r="BI167" s="958"/>
      <c r="BJ167" s="958"/>
      <c r="BK167" s="958"/>
      <c r="BL167" s="958"/>
      <c r="BM167" s="958"/>
      <c r="BN167" s="958"/>
      <c r="BO167" s="958"/>
      <c r="BP167" s="958"/>
      <c r="BQ167" s="958"/>
      <c r="BR167" s="958"/>
      <c r="BS167" s="958"/>
      <c r="BT167" s="958"/>
      <c r="BU167" s="958"/>
      <c r="BV167" s="958"/>
      <c r="BW167" s="958"/>
      <c r="BX167" s="958"/>
      <c r="BY167" s="958"/>
      <c r="BZ167" s="958"/>
      <c r="CA167" s="958"/>
      <c r="CB167" s="958"/>
      <c r="CC167" s="958"/>
    </row>
    <row r="168" spans="1:81" s="939" customFormat="1" ht="12.75" customHeight="1" thickTop="1">
      <c r="A168" s="960"/>
      <c r="B168" s="961"/>
      <c r="C168" s="962"/>
      <c r="D168" s="962"/>
      <c r="E168" s="962"/>
      <c r="F168" s="962"/>
      <c r="G168" s="962"/>
      <c r="H168" s="962"/>
      <c r="I168" s="963"/>
      <c r="J168" s="963"/>
      <c r="K168" s="963"/>
      <c r="L168" s="963"/>
      <c r="M168" s="963"/>
      <c r="N168" s="963"/>
      <c r="O168" s="963"/>
      <c r="P168" s="963"/>
      <c r="Q168" s="963"/>
      <c r="R168" s="960"/>
      <c r="S168" s="928"/>
      <c r="T168" s="928"/>
      <c r="U168" s="928"/>
      <c r="V168" s="928"/>
      <c r="W168" s="928"/>
      <c r="X168" s="928"/>
      <c r="Y168" s="928"/>
      <c r="Z168" s="928"/>
      <c r="AA168" s="928"/>
      <c r="AB168" s="928"/>
      <c r="AC168" s="928"/>
      <c r="AD168" s="928"/>
      <c r="AE168" s="928"/>
      <c r="AF168" s="960"/>
      <c r="AG168" s="928"/>
      <c r="AH168" s="928"/>
      <c r="AI168" s="928"/>
      <c r="AJ168" s="928"/>
      <c r="AN168" s="996"/>
      <c r="AP168" s="1025" t="s">
        <v>1621</v>
      </c>
      <c r="AQ168" s="1026">
        <v>0</v>
      </c>
    </row>
    <row r="169" spans="1:81" s="939" customFormat="1" ht="12.75" customHeight="1">
      <c r="A169" s="984" t="s">
        <v>1622</v>
      </c>
      <c r="B169" s="984" t="s">
        <v>2153</v>
      </c>
      <c r="C169" s="1027"/>
      <c r="D169" s="1028"/>
      <c r="E169" s="1028"/>
      <c r="F169" s="1028"/>
      <c r="G169" s="1028"/>
      <c r="H169" s="1028"/>
      <c r="I169" s="1028"/>
      <c r="J169" s="1028"/>
      <c r="K169" s="923"/>
      <c r="L169" s="923"/>
      <c r="M169" s="923"/>
      <c r="N169" s="923"/>
      <c r="O169" s="923"/>
      <c r="P169" s="923"/>
      <c r="Q169" s="923"/>
      <c r="R169" s="923"/>
      <c r="S169" s="923"/>
      <c r="T169" s="923"/>
      <c r="U169" s="923"/>
      <c r="V169" s="923"/>
      <c r="W169" s="923"/>
      <c r="X169" s="923"/>
      <c r="Y169" s="1029"/>
      <c r="Z169" s="1029"/>
      <c r="AA169" s="1029"/>
      <c r="AB169" s="1029"/>
      <c r="AC169" s="923"/>
      <c r="AD169" s="923"/>
      <c r="AE169" s="3111" t="s">
        <v>1575</v>
      </c>
      <c r="AF169" s="3111"/>
      <c r="AG169" s="3111"/>
      <c r="AH169" s="3111"/>
      <c r="AI169" s="3111"/>
      <c r="AJ169" s="3111"/>
      <c r="AK169" s="3111"/>
      <c r="AL169" s="1505"/>
      <c r="AM169" s="1022"/>
      <c r="AN169" s="996"/>
      <c r="AP169" s="998" t="s">
        <v>1151</v>
      </c>
      <c r="AQ169" s="998">
        <v>10</v>
      </c>
    </row>
    <row r="170" spans="1:81" s="939" customFormat="1" ht="12.75" customHeight="1">
      <c r="A170" s="984"/>
      <c r="B170" s="1031"/>
      <c r="C170" s="1032"/>
      <c r="D170" s="1028"/>
      <c r="E170" s="1028"/>
      <c r="F170" s="1028"/>
      <c r="G170" s="1028"/>
      <c r="H170" s="923"/>
      <c r="I170" s="923"/>
      <c r="J170" s="923"/>
      <c r="K170" s="923"/>
      <c r="L170" s="923"/>
      <c r="M170" s="923"/>
      <c r="N170" s="923"/>
      <c r="O170" s="923"/>
      <c r="P170" s="923"/>
      <c r="Q170" s="923"/>
      <c r="R170" s="1029"/>
      <c r="S170" s="1029"/>
      <c r="T170" s="1029"/>
      <c r="U170" s="1029"/>
      <c r="V170" s="1029"/>
      <c r="W170" s="1029"/>
      <c r="X170" s="1029"/>
      <c r="Y170" s="1029"/>
      <c r="Z170" s="1029"/>
      <c r="AA170" s="1029"/>
      <c r="AB170" s="1029"/>
      <c r="AC170" s="1505"/>
      <c r="AD170" s="1505"/>
      <c r="AE170" s="923"/>
      <c r="AF170" s="923"/>
      <c r="AG170" s="923"/>
      <c r="AH170" s="923"/>
      <c r="AI170" s="923"/>
      <c r="AJ170" s="923"/>
      <c r="AK170" s="923"/>
      <c r="AL170" s="923"/>
      <c r="AM170" s="1022"/>
      <c r="AN170" s="996"/>
      <c r="AP170" s="939" t="s">
        <v>1623</v>
      </c>
      <c r="AQ170" s="939">
        <v>10</v>
      </c>
    </row>
    <row r="171" spans="1:81" s="939" customFormat="1" ht="12.75" customHeight="1">
      <c r="A171" s="923"/>
      <c r="B171" s="3203" t="s">
        <v>1621</v>
      </c>
      <c r="C171" s="3203"/>
      <c r="D171" s="3203"/>
      <c r="E171" s="3203"/>
      <c r="F171" s="3203"/>
      <c r="G171" s="3203"/>
      <c r="H171" s="3203"/>
      <c r="I171" s="3203"/>
      <c r="J171" s="3203"/>
      <c r="K171" s="3203"/>
      <c r="L171" s="3203"/>
      <c r="M171" s="3203"/>
      <c r="N171" s="3203"/>
      <c r="O171" s="3203"/>
      <c r="P171" s="3203"/>
      <c r="Q171" s="3203"/>
      <c r="R171" s="3203"/>
      <c r="S171" s="3203"/>
      <c r="T171" s="3203"/>
      <c r="U171" s="3203"/>
      <c r="V171" s="3203"/>
      <c r="W171" s="3203"/>
      <c r="X171" s="3203"/>
      <c r="Y171" s="3203"/>
      <c r="Z171" s="3203"/>
      <c r="AA171" s="3203"/>
      <c r="AB171" s="3203"/>
      <c r="AC171" s="3203"/>
      <c r="AD171" s="1019"/>
      <c r="AE171" s="1019"/>
      <c r="AF171" s="3146" t="s">
        <v>1624</v>
      </c>
      <c r="AG171" s="3146"/>
      <c r="AH171" s="3146"/>
      <c r="AI171" s="3146"/>
      <c r="AJ171" s="3146"/>
      <c r="AK171" s="3146"/>
      <c r="AL171" s="3146"/>
      <c r="AN171" s="996"/>
      <c r="AP171" s="939" t="s">
        <v>1153</v>
      </c>
      <c r="AQ171" s="939">
        <v>10</v>
      </c>
    </row>
    <row r="172" spans="1:81" s="939" customFormat="1" ht="12.75" customHeight="1">
      <c r="A172" s="923"/>
      <c r="B172" s="3204" t="s">
        <v>2152</v>
      </c>
      <c r="C172" s="3204"/>
      <c r="D172" s="3204"/>
      <c r="E172" s="3204"/>
      <c r="F172" s="3204"/>
      <c r="G172" s="3204"/>
      <c r="H172" s="3204"/>
      <c r="I172" s="3204"/>
      <c r="J172" s="3204"/>
      <c r="K172" s="3204"/>
      <c r="L172" s="3204"/>
      <c r="M172" s="3204"/>
      <c r="N172" s="3204"/>
      <c r="O172" s="3204"/>
      <c r="P172" s="3204"/>
      <c r="Q172" s="3204"/>
      <c r="R172" s="3204"/>
      <c r="S172" s="3204"/>
      <c r="T172" s="3205" t="s">
        <v>626</v>
      </c>
      <c r="U172" s="3205"/>
      <c r="V172" s="3205"/>
      <c r="W172" s="3205"/>
      <c r="X172" s="3205"/>
      <c r="Y172" s="3205"/>
      <c r="Z172" s="3205"/>
      <c r="AA172" s="3205"/>
      <c r="AB172" s="3205"/>
      <c r="AC172" s="3205"/>
      <c r="AD172" s="1002"/>
      <c r="AE172" s="1002"/>
      <c r="AF172" s="1002"/>
      <c r="AG172" s="1002"/>
      <c r="AH172" s="1002"/>
      <c r="AI172" s="1002"/>
      <c r="AJ172" s="1698"/>
      <c r="AK172" s="1001"/>
      <c r="AL172" s="1001"/>
      <c r="AM172" s="1001"/>
      <c r="AN172" s="996"/>
      <c r="AP172" s="939" t="s">
        <v>1152</v>
      </c>
      <c r="AQ172" s="939">
        <v>10</v>
      </c>
      <c r="AS172" s="939" t="s">
        <v>626</v>
      </c>
    </row>
    <row r="173" spans="1:81" s="1022" customFormat="1" ht="12.75" customHeight="1">
      <c r="A173" s="1002"/>
      <c r="B173" s="1012"/>
      <c r="C173" s="1012"/>
      <c r="D173" s="1012"/>
      <c r="E173" s="1012"/>
      <c r="F173" s="1012"/>
      <c r="G173" s="1012"/>
      <c r="H173" s="1012"/>
      <c r="I173" s="1012"/>
      <c r="J173" s="1012"/>
      <c r="K173" s="1012"/>
      <c r="L173" s="1012"/>
      <c r="M173" s="1012"/>
      <c r="N173" s="1012"/>
      <c r="O173" s="1012"/>
      <c r="P173" s="1012"/>
      <c r="Q173" s="1012"/>
      <c r="R173" s="1012"/>
      <c r="S173" s="1012"/>
      <c r="T173" s="1012"/>
      <c r="U173" s="1012"/>
      <c r="V173" s="1012"/>
      <c r="W173" s="1012"/>
      <c r="X173" s="1012"/>
      <c r="Y173" s="1012"/>
      <c r="Z173" s="1012"/>
      <c r="AA173" s="1012"/>
      <c r="AB173" s="1012"/>
      <c r="AC173" s="1012"/>
      <c r="AD173" s="1012"/>
      <c r="AE173" s="1002"/>
      <c r="AF173" s="1002"/>
      <c r="AG173" s="1002"/>
      <c r="AH173" s="1002"/>
      <c r="AI173" s="1002"/>
      <c r="AJ173" s="1688"/>
      <c r="AK173" s="1001"/>
      <c r="AL173" s="1001"/>
      <c r="AM173" s="1034"/>
      <c r="AP173" s="939" t="s">
        <v>1625</v>
      </c>
      <c r="AQ173" s="939">
        <v>10</v>
      </c>
      <c r="AS173" s="939" t="s">
        <v>1626</v>
      </c>
    </row>
    <row r="174" spans="1:81" s="939" customFormat="1" ht="12.75" customHeight="1">
      <c r="A174" s="1013"/>
      <c r="B174" s="1014"/>
      <c r="C174" s="1014"/>
      <c r="D174" s="1014"/>
      <c r="E174" s="1014"/>
      <c r="F174" s="1014"/>
      <c r="G174" s="1014"/>
      <c r="H174" s="1014"/>
      <c r="I174" s="1014"/>
      <c r="J174" s="1014"/>
      <c r="K174" s="1014"/>
      <c r="L174" s="1014"/>
      <c r="M174" s="1014"/>
      <c r="N174" s="1014"/>
      <c r="O174" s="1014"/>
      <c r="P174" s="1014"/>
      <c r="Q174" s="1014"/>
      <c r="R174" s="1014"/>
      <c r="S174" s="1014"/>
      <c r="T174" s="1014"/>
      <c r="U174" s="1014"/>
      <c r="V174" s="1014"/>
      <c r="W174" s="1014"/>
      <c r="X174" s="1014"/>
      <c r="Y174" s="1014"/>
      <c r="Z174" s="1014"/>
      <c r="AA174" s="1014"/>
      <c r="AB174" s="1014"/>
      <c r="AC174" s="1014"/>
      <c r="AD174" s="1014"/>
      <c r="AE174" s="1014"/>
      <c r="AF174" s="1014"/>
      <c r="AG174" s="1014"/>
      <c r="AH174" s="1014"/>
      <c r="AI174" s="955"/>
      <c r="AJ174" s="955" t="s">
        <v>1627</v>
      </c>
      <c r="AK174" s="3029">
        <f>IF(AK72&gt;0,VLOOKUP($B$171,AP168:AQ175,2,FALSE),0)</f>
        <v>0</v>
      </c>
      <c r="AL174" s="3030"/>
      <c r="AM174" s="3031"/>
      <c r="AN174" s="1035"/>
      <c r="AP174" s="939" t="s">
        <v>1628</v>
      </c>
      <c r="AQ174" s="939">
        <v>10</v>
      </c>
      <c r="AS174" s="939" t="s">
        <v>1629</v>
      </c>
    </row>
    <row r="175" spans="1:81" s="939" customFormat="1" ht="12.75" customHeight="1" thickBot="1">
      <c r="A175" s="1036"/>
      <c r="B175" s="1036"/>
      <c r="C175" s="1037"/>
      <c r="D175" s="1038"/>
      <c r="E175" s="1038"/>
      <c r="F175" s="1039"/>
      <c r="G175" s="1039"/>
      <c r="H175" s="1039"/>
      <c r="I175" s="1039"/>
      <c r="J175" s="1039"/>
      <c r="K175" s="1039"/>
      <c r="L175" s="1039"/>
      <c r="M175" s="1039"/>
      <c r="N175" s="1039"/>
      <c r="O175" s="1039"/>
      <c r="P175" s="1039"/>
      <c r="Q175" s="1039"/>
      <c r="R175" s="1039"/>
      <c r="S175" s="1039"/>
      <c r="T175" s="1039"/>
      <c r="U175" s="1039"/>
      <c r="V175" s="1039"/>
      <c r="W175" s="1039"/>
      <c r="X175" s="1039"/>
      <c r="Y175" s="1039"/>
      <c r="Z175" s="1039"/>
      <c r="AA175" s="1039"/>
      <c r="AB175" s="1039"/>
      <c r="AC175" s="1039"/>
      <c r="AD175" s="1039"/>
      <c r="AE175" s="1039"/>
      <c r="AF175" s="1039"/>
      <c r="AG175" s="1039"/>
      <c r="AH175" s="1039"/>
      <c r="AI175" s="1039"/>
      <c r="AJ175" s="1040"/>
      <c r="AK175" s="1040"/>
      <c r="AL175" s="1040"/>
      <c r="AM175" s="1040"/>
      <c r="AN175" s="996"/>
      <c r="AP175" s="998" t="s">
        <v>1630</v>
      </c>
      <c r="AQ175" s="998">
        <v>10</v>
      </c>
    </row>
    <row r="176" spans="1:81" s="939" customFormat="1" ht="12.75" customHeight="1" thickTop="1">
      <c r="A176" s="960"/>
      <c r="B176" s="961"/>
      <c r="C176" s="962"/>
      <c r="D176" s="962"/>
      <c r="E176" s="962"/>
      <c r="F176" s="962"/>
      <c r="G176" s="962"/>
      <c r="H176" s="962"/>
      <c r="I176" s="963"/>
      <c r="J176" s="963"/>
      <c r="K176" s="963"/>
      <c r="L176" s="963"/>
      <c r="M176" s="963"/>
      <c r="N176" s="963"/>
      <c r="O176" s="963"/>
      <c r="P176" s="963"/>
      <c r="Q176" s="963"/>
      <c r="R176" s="960"/>
      <c r="S176" s="928"/>
      <c r="T176" s="928"/>
      <c r="U176" s="928"/>
      <c r="V176" s="928"/>
      <c r="W176" s="928"/>
      <c r="X176" s="928"/>
      <c r="Y176" s="928"/>
      <c r="Z176" s="928"/>
      <c r="AA176" s="928"/>
      <c r="AB176" s="928"/>
      <c r="AC176" s="928"/>
      <c r="AD176" s="928"/>
      <c r="AE176" s="928"/>
      <c r="AF176" s="960"/>
      <c r="AG176" s="928"/>
      <c r="AH176" s="928"/>
      <c r="AI176" s="928"/>
      <c r="AJ176" s="928"/>
      <c r="AM176" s="1021"/>
      <c r="AN176" s="996"/>
    </row>
    <row r="177" spans="1:37">
      <c r="A177" s="984" t="s">
        <v>1631</v>
      </c>
      <c r="B177" s="984" t="s">
        <v>1632</v>
      </c>
      <c r="C177" s="1027"/>
      <c r="D177" s="1028"/>
      <c r="E177" s="1028"/>
      <c r="F177" s="1028"/>
      <c r="G177" s="1028"/>
      <c r="H177" s="1028"/>
      <c r="I177" s="1028"/>
      <c r="J177" s="1028"/>
      <c r="K177" s="939"/>
      <c r="L177" s="939"/>
      <c r="M177" s="939"/>
      <c r="N177" s="939"/>
      <c r="O177" s="939"/>
      <c r="P177" s="939"/>
      <c r="Q177" s="939"/>
      <c r="R177" s="939"/>
      <c r="S177" s="939"/>
      <c r="T177" s="939"/>
      <c r="U177" s="939"/>
      <c r="V177" s="939"/>
      <c r="W177" s="939"/>
      <c r="X177" s="939"/>
      <c r="Y177" s="1029"/>
      <c r="Z177" s="1029"/>
      <c r="AA177" s="1029"/>
      <c r="AB177" s="1029"/>
      <c r="AC177" s="939"/>
      <c r="AD177" s="939"/>
      <c r="AE177" s="3111" t="s">
        <v>1633</v>
      </c>
      <c r="AF177" s="3111"/>
      <c r="AG177" s="3111"/>
      <c r="AH177" s="3111"/>
      <c r="AI177" s="3111"/>
      <c r="AJ177" s="3111"/>
      <c r="AK177" s="3111"/>
    </row>
    <row r="178" spans="1:37">
      <c r="A178" s="984"/>
      <c r="B178" s="984"/>
      <c r="C178" s="1027"/>
      <c r="D178" s="1028"/>
      <c r="E178" s="1028"/>
      <c r="F178" s="1028"/>
      <c r="G178" s="1028"/>
      <c r="H178" s="1028"/>
      <c r="I178" s="1028"/>
      <c r="J178" s="1028"/>
      <c r="K178" s="923"/>
      <c r="L178" s="923"/>
      <c r="M178" s="923"/>
      <c r="N178" s="923"/>
      <c r="O178" s="923"/>
      <c r="P178" s="923"/>
      <c r="Q178" s="923"/>
      <c r="R178" s="923"/>
      <c r="S178" s="923"/>
      <c r="T178" s="923"/>
      <c r="U178" s="923"/>
      <c r="V178" s="923"/>
      <c r="W178" s="923"/>
      <c r="X178" s="923"/>
      <c r="Y178" s="1029"/>
      <c r="Z178" s="1029"/>
      <c r="AA178" s="1029"/>
      <c r="AB178" s="1029"/>
      <c r="AC178" s="923"/>
      <c r="AD178" s="923"/>
      <c r="AE178" s="1033"/>
      <c r="AF178" s="1033"/>
      <c r="AG178" s="1033"/>
      <c r="AH178" s="1033"/>
      <c r="AI178" s="1033"/>
      <c r="AJ178" s="1033"/>
      <c r="AK178" s="1033"/>
    </row>
    <row r="179" spans="1:37">
      <c r="A179" s="984"/>
      <c r="B179" s="1391" t="s">
        <v>1883</v>
      </c>
      <c r="C179" s="1027"/>
      <c r="D179" s="1028"/>
      <c r="E179" s="1028"/>
      <c r="F179" s="1028"/>
      <c r="G179" s="1028"/>
      <c r="H179" s="1028"/>
      <c r="I179" s="1028"/>
      <c r="J179" s="1028"/>
      <c r="K179" s="923"/>
      <c r="L179" s="923"/>
      <c r="M179" s="923"/>
      <c r="N179" s="923"/>
      <c r="O179" s="923"/>
      <c r="P179" s="923"/>
      <c r="Q179" s="923"/>
      <c r="R179" s="923"/>
      <c r="S179" s="923"/>
      <c r="T179" s="923"/>
      <c r="U179" s="923"/>
      <c r="V179" s="923"/>
      <c r="W179" s="923"/>
      <c r="X179" s="923"/>
      <c r="Y179" s="1029"/>
      <c r="Z179" s="1029"/>
      <c r="AA179" s="1029"/>
      <c r="AB179" s="1029"/>
      <c r="AC179" s="923"/>
      <c r="AD179" s="923"/>
      <c r="AE179" s="1033"/>
      <c r="AF179" s="1033"/>
      <c r="AG179" s="1033"/>
      <c r="AH179" s="1033"/>
      <c r="AI179" s="1033"/>
      <c r="AJ179" s="1033"/>
      <c r="AK179" s="1033"/>
    </row>
    <row r="180" spans="1:37">
      <c r="A180" s="1012"/>
      <c r="B180" s="112"/>
      <c r="C180" s="1102"/>
      <c r="D180" s="1367"/>
      <c r="E180" s="1367"/>
      <c r="F180" s="1367"/>
      <c r="G180" s="1367"/>
      <c r="H180" s="1367"/>
      <c r="I180" s="1367"/>
      <c r="J180" s="1367"/>
      <c r="K180" s="923"/>
      <c r="L180" s="923"/>
      <c r="M180" s="923"/>
      <c r="N180" s="923"/>
      <c r="O180" s="923"/>
      <c r="P180" s="923"/>
      <c r="Q180" s="923"/>
      <c r="R180" s="923"/>
      <c r="S180" s="923"/>
      <c r="T180" s="923"/>
      <c r="U180" s="923"/>
      <c r="V180" s="923"/>
      <c r="W180" s="923"/>
      <c r="X180" s="923"/>
      <c r="Y180" s="1076"/>
      <c r="Z180" s="1076"/>
      <c r="AA180" s="1076"/>
      <c r="AB180" s="1076"/>
      <c r="AC180" s="923"/>
      <c r="AD180" s="923"/>
      <c r="AE180" s="1020"/>
      <c r="AF180" s="1020"/>
      <c r="AG180" s="1020"/>
      <c r="AH180" s="1020"/>
      <c r="AI180" s="1020"/>
      <c r="AJ180" s="1020"/>
      <c r="AK180" s="1020"/>
    </row>
    <row r="181" spans="1:37">
      <c r="A181" s="1012"/>
      <c r="B181" s="1392" t="s">
        <v>1919</v>
      </c>
      <c r="C181" s="1102"/>
      <c r="D181" s="1367"/>
      <c r="E181" s="1367"/>
      <c r="F181" s="1367"/>
      <c r="G181" s="1367"/>
      <c r="H181" s="1367"/>
      <c r="I181" s="1367"/>
      <c r="J181" s="1367"/>
      <c r="K181" s="923"/>
      <c r="L181" s="923"/>
      <c r="M181" s="923"/>
      <c r="N181" s="923"/>
      <c r="O181" s="923"/>
      <c r="P181" s="923"/>
      <c r="Q181" s="923"/>
      <c r="R181" s="923"/>
      <c r="S181" s="923"/>
      <c r="T181" s="923"/>
      <c r="U181" s="923"/>
      <c r="V181" s="923"/>
      <c r="W181" s="923"/>
      <c r="X181" s="923"/>
      <c r="Y181" s="1076"/>
      <c r="Z181" s="1076"/>
      <c r="AA181" s="1076"/>
      <c r="AB181" s="1076"/>
      <c r="AC181" s="923"/>
      <c r="AD181" s="923"/>
      <c r="AE181" s="1020"/>
      <c r="AF181" s="1020"/>
      <c r="AG181" s="1020"/>
      <c r="AH181" s="1020"/>
      <c r="AI181" s="1020"/>
      <c r="AJ181" s="1020"/>
      <c r="AK181" s="1020"/>
    </row>
    <row r="182" spans="1:37">
      <c r="A182" s="1012"/>
      <c r="B182" s="3197" t="str">
        <f>Application!C638</f>
        <v>Richmond Housing Authority - Seller Carryback</v>
      </c>
      <c r="C182" s="3197"/>
      <c r="D182" s="3197"/>
      <c r="E182" s="3197"/>
      <c r="F182" s="3197"/>
      <c r="G182" s="3197"/>
      <c r="H182" s="3197"/>
      <c r="I182" s="3197"/>
      <c r="J182" s="3197"/>
      <c r="K182" s="3197"/>
      <c r="L182" s="3197"/>
      <c r="M182" s="3197"/>
      <c r="N182" s="3197"/>
      <c r="O182" s="3197"/>
      <c r="P182" s="3197"/>
      <c r="Q182" s="3197"/>
      <c r="R182" s="3197"/>
      <c r="S182" s="3197"/>
      <c r="T182" s="3197"/>
      <c r="U182" s="3197"/>
      <c r="V182" s="3197"/>
      <c r="W182" s="3197"/>
      <c r="X182" s="3197"/>
      <c r="Y182" s="3197"/>
      <c r="Z182" s="3197"/>
      <c r="AA182" s="3197"/>
      <c r="AB182" s="3197"/>
      <c r="AC182" s="1393"/>
      <c r="AD182" s="3187">
        <f>Application!AO638</f>
        <v>27650000</v>
      </c>
      <c r="AE182" s="3187"/>
      <c r="AF182" s="3187"/>
      <c r="AG182" s="3187"/>
      <c r="AH182" s="3187"/>
      <c r="AI182" s="3187"/>
      <c r="AJ182" s="3187"/>
      <c r="AK182" s="1020"/>
    </row>
    <row r="183" spans="1:37">
      <c r="A183" s="1012"/>
      <c r="B183" s="3197"/>
      <c r="C183" s="3197"/>
      <c r="D183" s="3197"/>
      <c r="E183" s="3197"/>
      <c r="F183" s="3197"/>
      <c r="G183" s="3197"/>
      <c r="H183" s="3197"/>
      <c r="I183" s="3197"/>
      <c r="J183" s="3197"/>
      <c r="K183" s="3197"/>
      <c r="L183" s="3197"/>
      <c r="M183" s="3197"/>
      <c r="N183" s="3197"/>
      <c r="O183" s="3197"/>
      <c r="P183" s="3197"/>
      <c r="Q183" s="3197"/>
      <c r="R183" s="3197"/>
      <c r="S183" s="3197"/>
      <c r="T183" s="3197"/>
      <c r="U183" s="3197"/>
      <c r="V183" s="3197"/>
      <c r="W183" s="3197"/>
      <c r="X183" s="3197"/>
      <c r="Y183" s="3197"/>
      <c r="Z183" s="3197"/>
      <c r="AA183" s="3197"/>
      <c r="AB183" s="3197"/>
      <c r="AC183" s="1393"/>
      <c r="AD183" s="3187"/>
      <c r="AE183" s="3187"/>
      <c r="AF183" s="3187"/>
      <c r="AG183" s="3187"/>
      <c r="AH183" s="3187"/>
      <c r="AI183" s="3187"/>
      <c r="AJ183" s="3187"/>
      <c r="AK183" s="1020"/>
    </row>
    <row r="184" spans="1:37">
      <c r="A184" s="1012"/>
      <c r="B184" s="3197"/>
      <c r="C184" s="3197"/>
      <c r="D184" s="3197"/>
      <c r="E184" s="3197"/>
      <c r="F184" s="3197"/>
      <c r="G184" s="3197"/>
      <c r="H184" s="3197"/>
      <c r="I184" s="3197"/>
      <c r="J184" s="3197"/>
      <c r="K184" s="3197"/>
      <c r="L184" s="3197"/>
      <c r="M184" s="3197"/>
      <c r="N184" s="3197"/>
      <c r="O184" s="3197"/>
      <c r="P184" s="3197"/>
      <c r="Q184" s="3197"/>
      <c r="R184" s="3197"/>
      <c r="S184" s="3197"/>
      <c r="T184" s="3197"/>
      <c r="U184" s="3197"/>
      <c r="V184" s="3197"/>
      <c r="W184" s="3197"/>
      <c r="X184" s="3197"/>
      <c r="Y184" s="3197"/>
      <c r="Z184" s="3197"/>
      <c r="AA184" s="3197"/>
      <c r="AB184" s="3197"/>
      <c r="AC184" s="1393"/>
      <c r="AD184" s="3187"/>
      <c r="AE184" s="3187"/>
      <c r="AF184" s="3187"/>
      <c r="AG184" s="3187"/>
      <c r="AH184" s="3187"/>
      <c r="AI184" s="3187"/>
      <c r="AJ184" s="3187"/>
      <c r="AK184" s="1020"/>
    </row>
    <row r="185" spans="1:37">
      <c r="A185" s="1012"/>
      <c r="B185" s="3197"/>
      <c r="C185" s="3197"/>
      <c r="D185" s="3197"/>
      <c r="E185" s="3197"/>
      <c r="F185" s="3197"/>
      <c r="G185" s="3197"/>
      <c r="H185" s="3197"/>
      <c r="I185" s="3197"/>
      <c r="J185" s="3197"/>
      <c r="K185" s="3197"/>
      <c r="L185" s="3197"/>
      <c r="M185" s="3197"/>
      <c r="N185" s="3197"/>
      <c r="O185" s="3197"/>
      <c r="P185" s="3197"/>
      <c r="Q185" s="3197"/>
      <c r="R185" s="3197"/>
      <c r="S185" s="3197"/>
      <c r="T185" s="3197"/>
      <c r="U185" s="3197"/>
      <c r="V185" s="3197"/>
      <c r="W185" s="3197"/>
      <c r="X185" s="3197"/>
      <c r="Y185" s="3197"/>
      <c r="Z185" s="3197"/>
      <c r="AA185" s="3197"/>
      <c r="AB185" s="3197"/>
      <c r="AC185" s="1393"/>
      <c r="AD185" s="3187"/>
      <c r="AE185" s="3187"/>
      <c r="AF185" s="3187"/>
      <c r="AG185" s="3187"/>
      <c r="AH185" s="3187"/>
      <c r="AI185" s="3187"/>
      <c r="AJ185" s="3187"/>
      <c r="AK185" s="1020"/>
    </row>
    <row r="186" spans="1:37">
      <c r="A186" s="1012"/>
      <c r="B186" s="3197"/>
      <c r="C186" s="3197"/>
      <c r="D186" s="3197"/>
      <c r="E186" s="3197"/>
      <c r="F186" s="3197"/>
      <c r="G186" s="3197"/>
      <c r="H186" s="3197"/>
      <c r="I186" s="3197"/>
      <c r="J186" s="3197"/>
      <c r="K186" s="3197"/>
      <c r="L186" s="3197"/>
      <c r="M186" s="3197"/>
      <c r="N186" s="3197"/>
      <c r="O186" s="3197"/>
      <c r="P186" s="3197"/>
      <c r="Q186" s="3197"/>
      <c r="R186" s="3197"/>
      <c r="S186" s="3197"/>
      <c r="T186" s="3197"/>
      <c r="U186" s="3197"/>
      <c r="V186" s="3197"/>
      <c r="W186" s="3197"/>
      <c r="X186" s="3197"/>
      <c r="Y186" s="3197"/>
      <c r="Z186" s="3197"/>
      <c r="AA186" s="3197"/>
      <c r="AB186" s="3197"/>
      <c r="AC186" s="1393"/>
      <c r="AD186" s="3187"/>
      <c r="AE186" s="3187"/>
      <c r="AF186" s="3187"/>
      <c r="AG186" s="3187"/>
      <c r="AH186" s="3187"/>
      <c r="AI186" s="3187"/>
      <c r="AJ186" s="3187"/>
      <c r="AK186" s="1020"/>
    </row>
    <row r="187" spans="1:37">
      <c r="A187" s="1012"/>
      <c r="B187" s="3197"/>
      <c r="C187" s="3197"/>
      <c r="D187" s="3197"/>
      <c r="E187" s="3197"/>
      <c r="F187" s="3197"/>
      <c r="G187" s="3197"/>
      <c r="H187" s="3197"/>
      <c r="I187" s="3197"/>
      <c r="J187" s="3197"/>
      <c r="K187" s="3197"/>
      <c r="L187" s="3197"/>
      <c r="M187" s="3197"/>
      <c r="N187" s="3197"/>
      <c r="O187" s="3197"/>
      <c r="P187" s="3197"/>
      <c r="Q187" s="3197"/>
      <c r="R187" s="3197"/>
      <c r="S187" s="3197"/>
      <c r="T187" s="3197"/>
      <c r="U187" s="3197"/>
      <c r="V187" s="3197"/>
      <c r="W187" s="3197"/>
      <c r="X187" s="3197"/>
      <c r="Y187" s="3197"/>
      <c r="Z187" s="3197"/>
      <c r="AA187" s="3197"/>
      <c r="AB187" s="3197"/>
      <c r="AC187" s="1393"/>
      <c r="AD187" s="3187"/>
      <c r="AE187" s="3187"/>
      <c r="AF187" s="3187"/>
      <c r="AG187" s="3187"/>
      <c r="AH187" s="3187"/>
      <c r="AI187" s="3187"/>
      <c r="AJ187" s="3187"/>
      <c r="AK187" s="1020"/>
    </row>
    <row r="188" spans="1:37">
      <c r="A188" s="1012"/>
      <c r="B188" s="3197"/>
      <c r="C188" s="3197"/>
      <c r="D188" s="3197"/>
      <c r="E188" s="3197"/>
      <c r="F188" s="3197"/>
      <c r="G188" s="3197"/>
      <c r="H188" s="3197"/>
      <c r="I188" s="3197"/>
      <c r="J188" s="3197"/>
      <c r="K188" s="3197"/>
      <c r="L188" s="3197"/>
      <c r="M188" s="3197"/>
      <c r="N188" s="3197"/>
      <c r="O188" s="3197"/>
      <c r="P188" s="3197"/>
      <c r="Q188" s="3197"/>
      <c r="R188" s="3197"/>
      <c r="S188" s="3197"/>
      <c r="T188" s="3197"/>
      <c r="U188" s="3197"/>
      <c r="V188" s="3197"/>
      <c r="W188" s="3197"/>
      <c r="X188" s="3197"/>
      <c r="Y188" s="3197"/>
      <c r="Z188" s="3197"/>
      <c r="AA188" s="3197"/>
      <c r="AB188" s="3197"/>
      <c r="AC188" s="1393"/>
      <c r="AD188" s="3187"/>
      <c r="AE188" s="3187"/>
      <c r="AF188" s="3187"/>
      <c r="AG188" s="3187"/>
      <c r="AH188" s="3187"/>
      <c r="AI188" s="3187"/>
      <c r="AJ188" s="3187"/>
      <c r="AK188" s="1020"/>
    </row>
    <row r="189" spans="1:37">
      <c r="A189" s="1012"/>
      <c r="B189" s="3197"/>
      <c r="C189" s="3197"/>
      <c r="D189" s="3197"/>
      <c r="E189" s="3197"/>
      <c r="F189" s="3197"/>
      <c r="G189" s="3197"/>
      <c r="H189" s="3197"/>
      <c r="I189" s="3197"/>
      <c r="J189" s="3197"/>
      <c r="K189" s="3197"/>
      <c r="L189" s="3197"/>
      <c r="M189" s="3197"/>
      <c r="N189" s="3197"/>
      <c r="O189" s="3197"/>
      <c r="P189" s="3197"/>
      <c r="Q189" s="3197"/>
      <c r="R189" s="3197"/>
      <c r="S189" s="3197"/>
      <c r="T189" s="3197"/>
      <c r="U189" s="3197"/>
      <c r="V189" s="3197"/>
      <c r="W189" s="3197"/>
      <c r="X189" s="3197"/>
      <c r="Y189" s="3197"/>
      <c r="Z189" s="3197"/>
      <c r="AA189" s="3197"/>
      <c r="AB189" s="3197"/>
      <c r="AC189" s="1393"/>
      <c r="AD189" s="3187"/>
      <c r="AE189" s="3187"/>
      <c r="AF189" s="3187"/>
      <c r="AG189" s="3187"/>
      <c r="AH189" s="3187"/>
      <c r="AI189" s="3187"/>
      <c r="AJ189" s="3187"/>
      <c r="AK189" s="1020"/>
    </row>
    <row r="190" spans="1:37">
      <c r="A190" s="1012"/>
      <c r="B190" s="3197"/>
      <c r="C190" s="3197"/>
      <c r="D190" s="3197"/>
      <c r="E190" s="3197"/>
      <c r="F190" s="3197"/>
      <c r="G190" s="3197"/>
      <c r="H190" s="3197"/>
      <c r="I190" s="3197"/>
      <c r="J190" s="3197"/>
      <c r="K190" s="3197"/>
      <c r="L190" s="3197"/>
      <c r="M190" s="3197"/>
      <c r="N190" s="3197"/>
      <c r="O190" s="3197"/>
      <c r="P190" s="3197"/>
      <c r="Q190" s="3197"/>
      <c r="R190" s="3197"/>
      <c r="S190" s="3197"/>
      <c r="T190" s="3197"/>
      <c r="U190" s="3197"/>
      <c r="V190" s="3197"/>
      <c r="W190" s="3197"/>
      <c r="X190" s="3197"/>
      <c r="Y190" s="3197"/>
      <c r="Z190" s="3197"/>
      <c r="AA190" s="3197"/>
      <c r="AB190" s="3197"/>
      <c r="AC190" s="1393"/>
      <c r="AD190" s="3187"/>
      <c r="AE190" s="3187"/>
      <c r="AF190" s="3187"/>
      <c r="AG190" s="3187"/>
      <c r="AH190" s="3187"/>
      <c r="AI190" s="3187"/>
      <c r="AJ190" s="3187"/>
      <c r="AK190" s="1020"/>
    </row>
    <row r="191" spans="1:37">
      <c r="A191" s="1012"/>
      <c r="B191" s="3197"/>
      <c r="C191" s="3197"/>
      <c r="D191" s="3197"/>
      <c r="E191" s="3197"/>
      <c r="F191" s="3197"/>
      <c r="G191" s="3197"/>
      <c r="H191" s="3197"/>
      <c r="I191" s="3197"/>
      <c r="J191" s="3197"/>
      <c r="K191" s="3197"/>
      <c r="L191" s="3197"/>
      <c r="M191" s="3197"/>
      <c r="N191" s="3197"/>
      <c r="O191" s="3197"/>
      <c r="P191" s="3197"/>
      <c r="Q191" s="3197"/>
      <c r="R191" s="3197"/>
      <c r="S191" s="3197"/>
      <c r="T191" s="3197"/>
      <c r="U191" s="3197"/>
      <c r="V191" s="3197"/>
      <c r="W191" s="3197"/>
      <c r="X191" s="3197"/>
      <c r="Y191" s="3197"/>
      <c r="Z191" s="3197"/>
      <c r="AA191" s="3197"/>
      <c r="AB191" s="3197"/>
      <c r="AC191" s="1393"/>
      <c r="AD191" s="3187"/>
      <c r="AE191" s="3187"/>
      <c r="AF191" s="3187"/>
      <c r="AG191" s="3187"/>
      <c r="AH191" s="3187"/>
      <c r="AI191" s="3187"/>
      <c r="AJ191" s="3187"/>
      <c r="AK191" s="1020"/>
    </row>
    <row r="192" spans="1:37">
      <c r="A192" s="1012"/>
      <c r="B192" s="3051" t="s">
        <v>1921</v>
      </c>
      <c r="C192" s="3051"/>
      <c r="D192" s="3051"/>
      <c r="E192" s="3051"/>
      <c r="F192" s="3051"/>
      <c r="G192" s="3051"/>
      <c r="H192" s="3051"/>
      <c r="I192" s="3051"/>
      <c r="J192" s="3051"/>
      <c r="K192" s="3051"/>
      <c r="L192" s="3051"/>
      <c r="M192" s="3051"/>
      <c r="N192" s="3051"/>
      <c r="O192" s="3051"/>
      <c r="P192" s="3051"/>
      <c r="Q192" s="3051"/>
      <c r="R192" s="3051"/>
      <c r="S192" s="3051"/>
      <c r="T192" s="3051"/>
      <c r="U192" s="3051"/>
      <c r="V192" s="3051"/>
      <c r="W192" s="3051"/>
      <c r="X192" s="3051"/>
      <c r="Y192" s="3051"/>
      <c r="Z192" s="3051"/>
      <c r="AA192" s="3051"/>
      <c r="AB192" s="3051"/>
      <c r="AC192" s="923"/>
      <c r="AD192" s="3185">
        <f>AB243</f>
        <v>14144152.916674117</v>
      </c>
      <c r="AE192" s="3185"/>
      <c r="AF192" s="3185"/>
      <c r="AG192" s="3185"/>
      <c r="AH192" s="3185"/>
      <c r="AI192" s="3185"/>
      <c r="AJ192" s="3185"/>
      <c r="AK192" s="1020"/>
    </row>
    <row r="193" spans="1:37">
      <c r="A193" s="1012"/>
      <c r="B193" s="3049" t="s">
        <v>1884</v>
      </c>
      <c r="C193" s="3049"/>
      <c r="D193" s="3049"/>
      <c r="E193" s="3049"/>
      <c r="F193" s="3049"/>
      <c r="G193" s="3049"/>
      <c r="H193" s="3049"/>
      <c r="I193" s="3049"/>
      <c r="J193" s="3049"/>
      <c r="K193" s="3049"/>
      <c r="L193" s="3049"/>
      <c r="M193" s="3049"/>
      <c r="N193" s="3049"/>
      <c r="O193" s="3049"/>
      <c r="P193" s="3049"/>
      <c r="Q193" s="3049"/>
      <c r="R193" s="3049"/>
      <c r="S193" s="3049"/>
      <c r="T193" s="3049"/>
      <c r="U193" s="3049"/>
      <c r="V193" s="3049"/>
      <c r="W193" s="3049"/>
      <c r="X193" s="3049"/>
      <c r="Y193" s="3049"/>
      <c r="Z193" s="3049"/>
      <c r="AA193" s="3049"/>
      <c r="AB193" s="3049"/>
      <c r="AC193" s="1393"/>
      <c r="AD193" s="3186">
        <f>'Sources and Uses Budget'!B15</f>
        <v>0</v>
      </c>
      <c r="AE193" s="3186"/>
      <c r="AF193" s="3186"/>
      <c r="AG193" s="3186"/>
      <c r="AH193" s="3186"/>
      <c r="AI193" s="3186"/>
      <c r="AJ193" s="3186"/>
      <c r="AK193" s="1020"/>
    </row>
    <row r="194" spans="1:37">
      <c r="A194" s="1012"/>
      <c r="B194" s="824"/>
      <c r="C194" s="824"/>
      <c r="D194" s="824"/>
      <c r="E194" s="824"/>
      <c r="F194" s="824"/>
      <c r="G194" s="824"/>
      <c r="H194" s="824"/>
      <c r="I194" s="824"/>
      <c r="J194" s="824"/>
      <c r="K194" s="824"/>
      <c r="L194" s="824"/>
      <c r="M194" s="824"/>
      <c r="N194" s="824"/>
      <c r="O194" s="824"/>
      <c r="P194" s="824"/>
      <c r="Q194" s="824"/>
      <c r="R194" s="824"/>
      <c r="S194" s="824"/>
      <c r="T194" s="824"/>
      <c r="U194" s="824"/>
      <c r="V194" s="824"/>
      <c r="W194" s="824"/>
      <c r="X194" s="824"/>
      <c r="Y194" s="824"/>
      <c r="Z194" s="824"/>
      <c r="AA194" s="824"/>
      <c r="AB194" s="1406" t="s">
        <v>967</v>
      </c>
      <c r="AC194" s="923"/>
      <c r="AD194" s="3191">
        <f>SUM(AD182:AJ192)-AD193</f>
        <v>41794152.916674115</v>
      </c>
      <c r="AE194" s="3191"/>
      <c r="AF194" s="3191"/>
      <c r="AG194" s="3191"/>
      <c r="AH194" s="3191"/>
      <c r="AI194" s="3191"/>
      <c r="AJ194" s="3191"/>
      <c r="AK194" s="1020"/>
    </row>
    <row r="195" spans="1:37">
      <c r="A195" s="1012"/>
      <c r="B195" s="1012"/>
      <c r="C195" s="1102"/>
      <c r="D195" s="1367"/>
      <c r="E195" s="1367"/>
      <c r="F195" s="1367"/>
      <c r="G195" s="1367"/>
      <c r="H195" s="1367"/>
      <c r="I195" s="1367"/>
      <c r="J195" s="1367"/>
      <c r="K195" s="923"/>
      <c r="L195" s="923"/>
      <c r="M195" s="923"/>
      <c r="N195" s="923"/>
      <c r="O195" s="923"/>
      <c r="P195" s="923"/>
      <c r="Q195" s="923"/>
      <c r="R195" s="923"/>
      <c r="S195" s="923"/>
      <c r="T195" s="923"/>
      <c r="U195" s="923"/>
      <c r="V195" s="923"/>
      <c r="W195" s="923"/>
      <c r="X195" s="923"/>
      <c r="Y195" s="1076"/>
      <c r="Z195" s="1076"/>
      <c r="AA195" s="1076"/>
      <c r="AB195" s="1076"/>
      <c r="AC195" s="923"/>
      <c r="AD195" s="923"/>
      <c r="AE195" s="1020"/>
      <c r="AF195" s="1020"/>
      <c r="AG195" s="1020"/>
      <c r="AH195" s="1020"/>
      <c r="AI195" s="1020"/>
      <c r="AJ195" s="1020"/>
      <c r="AK195" s="1020"/>
    </row>
    <row r="196" spans="1:37">
      <c r="A196" s="1012"/>
      <c r="B196" s="1376" t="s">
        <v>1889</v>
      </c>
      <c r="C196" s="1102"/>
      <c r="D196" s="1367"/>
      <c r="E196" s="1367"/>
      <c r="F196" s="1367"/>
      <c r="G196" s="1367"/>
      <c r="H196" s="1367"/>
      <c r="I196" s="1367"/>
      <c r="J196" s="1367"/>
      <c r="K196" s="923"/>
      <c r="L196" s="923"/>
      <c r="M196" s="923"/>
      <c r="N196" s="923"/>
      <c r="O196" s="923"/>
      <c r="P196" s="923"/>
      <c r="Q196" s="923"/>
      <c r="R196" s="923"/>
      <c r="S196" s="923"/>
      <c r="T196" s="923"/>
      <c r="U196" s="923"/>
      <c r="V196" s="923"/>
      <c r="W196" s="923"/>
      <c r="X196" s="923"/>
      <c r="Y196" s="1076"/>
      <c r="Z196" s="1076"/>
      <c r="AA196" s="1076"/>
      <c r="AB196" s="1076"/>
      <c r="AC196" s="923"/>
      <c r="AD196" s="923"/>
      <c r="AE196" s="1020"/>
      <c r="AF196" s="1020"/>
      <c r="AG196" s="1020"/>
      <c r="AH196" s="1020"/>
      <c r="AI196" s="1020"/>
      <c r="AJ196" s="1020"/>
      <c r="AK196" s="1020"/>
    </row>
    <row r="197" spans="1:37">
      <c r="A197" s="1012"/>
      <c r="B197" s="994" t="s">
        <v>1920</v>
      </c>
      <c r="C197" s="1102"/>
      <c r="D197" s="1367"/>
      <c r="E197" s="1367"/>
      <c r="F197" s="1367"/>
      <c r="G197" s="1367"/>
      <c r="H197" s="1367"/>
      <c r="I197" s="1367"/>
      <c r="J197" s="1367"/>
      <c r="K197" s="923"/>
      <c r="L197" s="923"/>
      <c r="M197" s="923"/>
      <c r="N197" s="923"/>
      <c r="O197" s="923"/>
      <c r="P197" s="923"/>
      <c r="Q197" s="923"/>
      <c r="R197" s="923"/>
      <c r="S197" s="923"/>
      <c r="T197" s="923"/>
      <c r="U197" s="923"/>
      <c r="V197" s="923"/>
      <c r="W197" s="923"/>
      <c r="X197" s="923"/>
      <c r="Y197" s="1076"/>
      <c r="Z197" s="1076"/>
      <c r="AA197" s="1076"/>
      <c r="AB197" s="1076"/>
      <c r="AC197" s="923"/>
      <c r="AD197" s="923"/>
      <c r="AE197" s="1020"/>
      <c r="AF197" s="1020"/>
      <c r="AG197" s="1020"/>
      <c r="AH197" s="1020"/>
      <c r="AI197" s="1020"/>
      <c r="AJ197" s="1020"/>
      <c r="AK197" s="1020"/>
    </row>
    <row r="198" spans="1:37">
      <c r="A198" s="1403"/>
      <c r="B198" s="1446" t="s">
        <v>1891</v>
      </c>
      <c r="C198" s="1447"/>
      <c r="D198" s="1448"/>
      <c r="E198" s="1448"/>
      <c r="F198" s="1448"/>
      <c r="G198" s="1448"/>
      <c r="H198" s="1448"/>
      <c r="I198" s="1448"/>
      <c r="J198" s="1448"/>
      <c r="K198" s="1449"/>
      <c r="L198" s="1449"/>
      <c r="M198" s="1449"/>
      <c r="N198" s="1449"/>
      <c r="O198" s="1449"/>
      <c r="P198" s="1449"/>
      <c r="Q198" s="1449"/>
      <c r="R198" s="1449"/>
      <c r="S198" s="1204"/>
      <c r="T198" s="1204"/>
      <c r="U198" s="1204"/>
      <c r="V198" s="1204"/>
      <c r="W198" s="1204"/>
      <c r="X198" s="1204"/>
      <c r="Y198" s="1368"/>
      <c r="Z198" s="1368"/>
      <c r="AA198" s="1368"/>
      <c r="AB198" s="1368"/>
      <c r="AC198" s="1204"/>
      <c r="AD198" s="1204"/>
      <c r="AE198" s="1369"/>
      <c r="AF198" s="1369"/>
      <c r="AG198" s="1369"/>
      <c r="AH198" s="1369"/>
      <c r="AI198" s="1369"/>
      <c r="AJ198" s="1370"/>
      <c r="AK198" s="1020"/>
    </row>
    <row r="199" spans="1:37">
      <c r="A199" s="1403"/>
      <c r="B199" s="1450" t="s">
        <v>1892</v>
      </c>
      <c r="C199" s="1451"/>
      <c r="D199" s="1452"/>
      <c r="E199" s="1452"/>
      <c r="F199" s="1452"/>
      <c r="G199" s="1452"/>
      <c r="H199" s="1452"/>
      <c r="I199" s="1452"/>
      <c r="J199" s="1452"/>
      <c r="K199" s="1453"/>
      <c r="L199" s="1453"/>
      <c r="M199" s="1453"/>
      <c r="N199" s="1453"/>
      <c r="O199" s="1453"/>
      <c r="P199" s="1453"/>
      <c r="Q199" s="1453"/>
      <c r="R199" s="1453"/>
      <c r="S199" s="987"/>
      <c r="T199" s="987"/>
      <c r="U199" s="987"/>
      <c r="V199" s="987"/>
      <c r="W199" s="987"/>
      <c r="X199" s="987"/>
      <c r="Y199" s="1076"/>
      <c r="Z199" s="1076"/>
      <c r="AA199" s="1076"/>
      <c r="AB199" s="1076"/>
      <c r="AC199" s="987"/>
      <c r="AD199" s="987"/>
      <c r="AE199" s="1020"/>
      <c r="AF199" s="1020"/>
      <c r="AG199" s="1020"/>
      <c r="AH199" s="1020"/>
      <c r="AI199" s="1020"/>
      <c r="AJ199" s="1371"/>
      <c r="AK199" s="1020"/>
    </row>
    <row r="200" spans="1:37">
      <c r="A200" s="1403"/>
      <c r="B200" s="1450" t="s">
        <v>1935</v>
      </c>
      <c r="C200" s="1451"/>
      <c r="D200" s="1452"/>
      <c r="E200" s="1452"/>
      <c r="F200" s="1452"/>
      <c r="G200" s="1452"/>
      <c r="H200" s="1452"/>
      <c r="I200" s="1452"/>
      <c r="J200" s="1452"/>
      <c r="K200" s="1453"/>
      <c r="L200" s="1453"/>
      <c r="M200" s="1453"/>
      <c r="N200" s="1453"/>
      <c r="O200" s="1453"/>
      <c r="P200" s="1453"/>
      <c r="Q200" s="1453"/>
      <c r="R200" s="1453"/>
      <c r="S200" s="987"/>
      <c r="T200" s="987"/>
      <c r="U200" s="987"/>
      <c r="V200" s="987"/>
      <c r="W200" s="987"/>
      <c r="X200" s="987"/>
      <c r="Y200" s="1076"/>
      <c r="Z200" s="1076"/>
      <c r="AA200" s="1076"/>
      <c r="AB200" s="1076"/>
      <c r="AC200" s="987"/>
      <c r="AD200" s="987"/>
      <c r="AE200" s="1020"/>
      <c r="AF200" s="1020"/>
      <c r="AG200" s="1020"/>
      <c r="AH200" s="1020"/>
      <c r="AI200" s="1020"/>
      <c r="AJ200" s="1371"/>
      <c r="AK200" s="1020"/>
    </row>
    <row r="201" spans="1:37">
      <c r="A201" s="1403"/>
      <c r="B201" s="1450" t="s">
        <v>1893</v>
      </c>
      <c r="C201" s="1451"/>
      <c r="D201" s="1452"/>
      <c r="E201" s="1452"/>
      <c r="F201" s="1452"/>
      <c r="G201" s="1452"/>
      <c r="H201" s="1452"/>
      <c r="I201" s="1452"/>
      <c r="J201" s="1452"/>
      <c r="K201" s="1453"/>
      <c r="L201" s="1453"/>
      <c r="M201" s="1453"/>
      <c r="N201" s="1453"/>
      <c r="O201" s="1453"/>
      <c r="P201" s="1453"/>
      <c r="Q201" s="1453"/>
      <c r="R201" s="1453"/>
      <c r="S201" s="987"/>
      <c r="T201" s="987"/>
      <c r="U201" s="987"/>
      <c r="V201" s="987"/>
      <c r="W201" s="987"/>
      <c r="X201" s="987"/>
      <c r="Y201" s="1076"/>
      <c r="Z201" s="1076"/>
      <c r="AA201" s="1076"/>
      <c r="AB201" s="1076"/>
      <c r="AC201" s="987"/>
      <c r="AD201" s="987"/>
      <c r="AE201" s="1020"/>
      <c r="AF201" s="1020"/>
      <c r="AG201" s="1020"/>
      <c r="AH201" s="1020"/>
      <c r="AI201" s="1020"/>
      <c r="AJ201" s="1371"/>
      <c r="AK201" s="1020"/>
    </row>
    <row r="202" spans="1:37">
      <c r="A202" s="1403"/>
      <c r="B202" s="1454" t="s">
        <v>1894</v>
      </c>
      <c r="C202" s="1451"/>
      <c r="D202" s="1452"/>
      <c r="E202" s="1452"/>
      <c r="F202" s="1452"/>
      <c r="G202" s="1452"/>
      <c r="H202" s="1452"/>
      <c r="I202" s="1452"/>
      <c r="J202" s="1452"/>
      <c r="K202" s="1453"/>
      <c r="L202" s="1453"/>
      <c r="M202" s="1453"/>
      <c r="N202" s="1453"/>
      <c r="O202" s="1453"/>
      <c r="P202" s="1453"/>
      <c r="Q202" s="1453"/>
      <c r="R202" s="1453"/>
      <c r="S202" s="987"/>
      <c r="T202" s="987"/>
      <c r="U202" s="987"/>
      <c r="V202" s="987"/>
      <c r="W202" s="987"/>
      <c r="X202" s="987"/>
      <c r="Y202" s="1076"/>
      <c r="Z202" s="1076"/>
      <c r="AA202" s="1076"/>
      <c r="AB202" s="1076"/>
      <c r="AC202" s="987"/>
      <c r="AD202" s="987"/>
      <c r="AE202" s="1020"/>
      <c r="AF202" s="1020"/>
      <c r="AG202" s="1020"/>
      <c r="AH202" s="1020"/>
      <c r="AI202" s="1020"/>
      <c r="AJ202" s="1371"/>
      <c r="AK202" s="1020"/>
    </row>
    <row r="203" spans="1:37">
      <c r="A203" s="1403"/>
      <c r="B203" s="1455" t="s">
        <v>1936</v>
      </c>
      <c r="C203" s="1456"/>
      <c r="D203" s="1457"/>
      <c r="E203" s="1457"/>
      <c r="F203" s="1457"/>
      <c r="G203" s="1457"/>
      <c r="H203" s="1457"/>
      <c r="I203" s="1457"/>
      <c r="J203" s="1457"/>
      <c r="K203" s="1458"/>
      <c r="L203" s="1458"/>
      <c r="M203" s="1458"/>
      <c r="N203" s="1458"/>
      <c r="O203" s="1458"/>
      <c r="P203" s="1458"/>
      <c r="Q203" s="1458"/>
      <c r="R203" s="1458"/>
      <c r="S203" s="1194"/>
      <c r="T203" s="1194"/>
      <c r="U203" s="1194"/>
      <c r="V203" s="1194"/>
      <c r="W203" s="1194"/>
      <c r="X203" s="1194"/>
      <c r="Y203" s="1372"/>
      <c r="Z203" s="1372"/>
      <c r="AA203" s="1372"/>
      <c r="AB203" s="1372"/>
      <c r="AC203" s="1194"/>
      <c r="AD203" s="1194"/>
      <c r="AE203" s="1373"/>
      <c r="AF203" s="1373"/>
      <c r="AG203" s="1373"/>
      <c r="AH203" s="1373"/>
      <c r="AI203" s="1373"/>
      <c r="AJ203" s="1374"/>
      <c r="AK203" s="1020"/>
    </row>
    <row r="204" spans="1:37">
      <c r="A204" s="1012"/>
      <c r="B204" s="1012"/>
      <c r="C204" s="1102"/>
      <c r="D204" s="1367"/>
      <c r="E204" s="1367"/>
      <c r="F204" s="1367"/>
      <c r="G204" s="1367"/>
      <c r="H204" s="1367"/>
      <c r="I204" s="1367"/>
      <c r="J204" s="1367"/>
      <c r="K204" s="923"/>
      <c r="L204" s="923"/>
      <c r="M204" s="923"/>
      <c r="N204" s="923"/>
      <c r="O204" s="923"/>
      <c r="P204" s="923"/>
      <c r="Q204" s="923"/>
      <c r="R204" s="923"/>
      <c r="S204" s="923"/>
      <c r="T204" s="923"/>
      <c r="U204" s="923"/>
      <c r="V204" s="923"/>
      <c r="W204" s="923"/>
      <c r="X204" s="923"/>
      <c r="Y204" s="1076"/>
      <c r="Z204" s="1076"/>
      <c r="AA204" s="1076"/>
      <c r="AB204" s="1076"/>
      <c r="AC204" s="923"/>
      <c r="AD204" s="923"/>
      <c r="AE204" s="1020"/>
      <c r="AF204" s="1020"/>
      <c r="AG204" s="1020"/>
      <c r="AH204" s="1020"/>
      <c r="AI204" s="1020"/>
      <c r="AJ204" s="1020"/>
      <c r="AK204" s="1020"/>
    </row>
    <row r="205" spans="1:37">
      <c r="A205" s="1012"/>
      <c r="B205" s="1395"/>
      <c r="C205" s="990"/>
      <c r="D205" s="1396"/>
      <c r="E205" s="112"/>
      <c r="F205" s="112"/>
      <c r="G205" s="112"/>
      <c r="H205" s="112"/>
      <c r="I205" s="3212" t="s">
        <v>1901</v>
      </c>
      <c r="J205" s="3212"/>
      <c r="K205" s="3212"/>
      <c r="L205" s="987"/>
      <c r="M205" s="987"/>
      <c r="N205" s="987"/>
      <c r="O205" s="987"/>
      <c r="P205" s="987"/>
      <c r="Q205" s="987"/>
      <c r="R205" s="987"/>
      <c r="S205" s="987"/>
      <c r="T205" s="3012" t="s">
        <v>1895</v>
      </c>
      <c r="U205" s="3012"/>
      <c r="V205" s="3012"/>
      <c r="W205" s="3012"/>
      <c r="X205" s="3012"/>
      <c r="Y205" s="3012"/>
      <c r="Z205" s="1397"/>
      <c r="AA205" s="1398"/>
      <c r="AB205" s="3208" t="s">
        <v>1896</v>
      </c>
      <c r="AC205" s="3208"/>
      <c r="AD205" s="3208"/>
      <c r="AE205" s="3208"/>
      <c r="AF205" s="3208"/>
      <c r="AG205" s="3208"/>
      <c r="AH205" s="1367"/>
      <c r="AI205" s="1367"/>
      <c r="AJ205" s="1367"/>
      <c r="AK205" s="1020"/>
    </row>
    <row r="206" spans="1:37">
      <c r="A206" s="1012"/>
      <c r="B206" s="3210" t="s">
        <v>1874</v>
      </c>
      <c r="C206" s="3210"/>
      <c r="D206" s="3210"/>
      <c r="E206" s="3210"/>
      <c r="F206" s="3210"/>
      <c r="G206" s="3210"/>
      <c r="I206" s="3211" t="s">
        <v>1902</v>
      </c>
      <c r="J206" s="3211"/>
      <c r="K206" s="3211"/>
      <c r="L206" s="1697"/>
      <c r="N206" s="3050" t="s">
        <v>1897</v>
      </c>
      <c r="O206" s="3050"/>
      <c r="P206" s="3050"/>
      <c r="Q206" s="3050"/>
      <c r="R206" s="3050"/>
      <c r="T206" s="3050" t="s">
        <v>1898</v>
      </c>
      <c r="U206" s="3050"/>
      <c r="V206" s="3050"/>
      <c r="W206" s="3050"/>
      <c r="X206" s="3050"/>
      <c r="Y206" s="3050"/>
      <c r="Z206" s="1399"/>
      <c r="AA206" s="1398"/>
      <c r="AB206" s="3053" t="s">
        <v>1899</v>
      </c>
      <c r="AC206" s="3053"/>
      <c r="AD206" s="3053"/>
      <c r="AE206" s="3053"/>
      <c r="AF206" s="3053"/>
      <c r="AG206" s="3053"/>
      <c r="AH206" s="1367"/>
      <c r="AI206" s="1367"/>
      <c r="AJ206" s="1367"/>
      <c r="AK206" s="1020"/>
    </row>
    <row r="207" spans="1:37">
      <c r="A207" s="1012"/>
      <c r="B207" s="3052" t="s">
        <v>333</v>
      </c>
      <c r="C207" s="3052"/>
      <c r="D207" s="3052"/>
      <c r="E207" s="3052"/>
      <c r="F207" s="3052"/>
      <c r="G207" s="3052"/>
      <c r="H207" s="1401"/>
      <c r="I207" s="3017">
        <v>12</v>
      </c>
      <c r="J207" s="3017"/>
      <c r="K207" s="3017"/>
      <c r="L207" s="1697"/>
      <c r="N207" s="3014">
        <f>(2396*0.4)-Application!Y728</f>
        <v>914.40000000000009</v>
      </c>
      <c r="O207" s="3014"/>
      <c r="P207" s="3014"/>
      <c r="Q207" s="3014"/>
      <c r="R207" s="3014"/>
      <c r="T207" s="3013">
        <f>'Subsidy Contract Calculation'!E4</f>
        <v>1631</v>
      </c>
      <c r="U207" s="3013"/>
      <c r="V207" s="3013"/>
      <c r="W207" s="3013"/>
      <c r="X207" s="3013"/>
      <c r="Y207" s="3013"/>
      <c r="Z207" s="1400"/>
      <c r="AA207" s="1400"/>
      <c r="AB207" s="3011">
        <f t="shared" ref="AB207:AB216" si="0">MAX(($T207-$N207)*$I207*12,0)</f>
        <v>103190.39999999999</v>
      </c>
      <c r="AC207" s="3011"/>
      <c r="AD207" s="3011"/>
      <c r="AE207" s="3011"/>
      <c r="AF207" s="3011"/>
      <c r="AG207" s="3011"/>
      <c r="AH207" s="1367"/>
      <c r="AI207" s="1367"/>
      <c r="AJ207" s="1367"/>
      <c r="AK207" s="1020"/>
    </row>
    <row r="208" spans="1:37">
      <c r="A208" s="1012"/>
      <c r="B208" s="3052" t="s">
        <v>2680</v>
      </c>
      <c r="C208" s="3052"/>
      <c r="D208" s="3052"/>
      <c r="E208" s="3052"/>
      <c r="F208" s="3052"/>
      <c r="G208" s="3052"/>
      <c r="I208" s="3017">
        <f>46+37+27</f>
        <v>110</v>
      </c>
      <c r="J208" s="3017"/>
      <c r="K208" s="3017"/>
      <c r="L208" s="1697"/>
      <c r="N208" s="3014">
        <f>Application!O731</f>
        <v>974</v>
      </c>
      <c r="O208" s="3014"/>
      <c r="P208" s="3014"/>
      <c r="Q208" s="3014"/>
      <c r="R208" s="3014"/>
      <c r="T208" s="3013">
        <f>'Subsidy Contract Calculation'!E5</f>
        <v>1978</v>
      </c>
      <c r="U208" s="3013"/>
      <c r="V208" s="3013"/>
      <c r="W208" s="3013"/>
      <c r="X208" s="3013"/>
      <c r="Y208" s="3013"/>
      <c r="Z208" s="1400"/>
      <c r="AA208" s="1400"/>
      <c r="AB208" s="3011">
        <f t="shared" si="0"/>
        <v>1325280</v>
      </c>
      <c r="AC208" s="3011"/>
      <c r="AD208" s="3011"/>
      <c r="AE208" s="3011"/>
      <c r="AF208" s="3011"/>
      <c r="AG208" s="3011"/>
      <c r="AH208" s="1367"/>
      <c r="AI208" s="1367"/>
      <c r="AJ208" s="1367"/>
      <c r="AK208" s="1020"/>
    </row>
    <row r="209" spans="1:37">
      <c r="A209" s="1012"/>
      <c r="B209" s="3052" t="s">
        <v>2681</v>
      </c>
      <c r="C209" s="3052"/>
      <c r="D209" s="3052"/>
      <c r="E209" s="3052"/>
      <c r="F209" s="3052"/>
      <c r="G209" s="3052"/>
      <c r="I209" s="3017">
        <v>6</v>
      </c>
      <c r="J209" s="3017"/>
      <c r="K209" s="3017"/>
      <c r="L209" s="1697"/>
      <c r="N209" s="3014">
        <f>(3082*0.4)-Application!Y730</f>
        <v>1160.8000000000002</v>
      </c>
      <c r="O209" s="3014"/>
      <c r="P209" s="3014"/>
      <c r="Q209" s="3014"/>
      <c r="R209" s="3014"/>
      <c r="T209" s="3013">
        <f>'Subsidy Contract Calculation'!E6</f>
        <v>2429</v>
      </c>
      <c r="U209" s="3013"/>
      <c r="V209" s="3013"/>
      <c r="W209" s="3013"/>
      <c r="X209" s="3013"/>
      <c r="Y209" s="3013"/>
      <c r="Z209" s="1400"/>
      <c r="AA209" s="1400"/>
      <c r="AB209" s="3011">
        <f t="shared" si="0"/>
        <v>91310.399999999994</v>
      </c>
      <c r="AC209" s="3011"/>
      <c r="AD209" s="3011"/>
      <c r="AE209" s="3011"/>
      <c r="AF209" s="3011"/>
      <c r="AG209" s="3011"/>
      <c r="AH209" s="1367"/>
      <c r="AI209" s="1367"/>
      <c r="AJ209" s="1367"/>
      <c r="AK209" s="1020"/>
    </row>
    <row r="210" spans="1:37">
      <c r="A210" s="1012"/>
      <c r="B210" s="3052" t="s">
        <v>1380</v>
      </c>
      <c r="C210" s="3052"/>
      <c r="D210" s="3052"/>
      <c r="E210" s="3052"/>
      <c r="F210" s="3052"/>
      <c r="G210" s="3052"/>
      <c r="I210" s="3017"/>
      <c r="J210" s="3017"/>
      <c r="K210" s="3017"/>
      <c r="L210" s="1697"/>
      <c r="N210" s="3014"/>
      <c r="O210" s="3014"/>
      <c r="P210" s="3014"/>
      <c r="Q210" s="3014"/>
      <c r="R210" s="3014"/>
      <c r="T210" s="3013"/>
      <c r="U210" s="3013"/>
      <c r="V210" s="3013"/>
      <c r="W210" s="3013"/>
      <c r="X210" s="3013"/>
      <c r="Y210" s="3013"/>
      <c r="Z210" s="1400"/>
      <c r="AA210" s="1400"/>
      <c r="AB210" s="3011">
        <f t="shared" si="0"/>
        <v>0</v>
      </c>
      <c r="AC210" s="3011"/>
      <c r="AD210" s="3011"/>
      <c r="AE210" s="3011"/>
      <c r="AF210" s="3011"/>
      <c r="AG210" s="3011"/>
      <c r="AH210" s="1367"/>
      <c r="AI210" s="1367"/>
      <c r="AJ210" s="1367"/>
      <c r="AK210" s="1020"/>
    </row>
    <row r="211" spans="1:37">
      <c r="A211" s="1012"/>
      <c r="B211" s="3052" t="s">
        <v>1380</v>
      </c>
      <c r="C211" s="3052"/>
      <c r="D211" s="3052"/>
      <c r="E211" s="3052"/>
      <c r="F211" s="3052"/>
      <c r="G211" s="3052"/>
      <c r="I211" s="3017"/>
      <c r="J211" s="3017"/>
      <c r="K211" s="3017"/>
      <c r="L211" s="1709"/>
      <c r="N211" s="3014"/>
      <c r="O211" s="3014"/>
      <c r="P211" s="3014"/>
      <c r="Q211" s="3014"/>
      <c r="R211" s="3014"/>
      <c r="T211" s="3013"/>
      <c r="U211" s="3013"/>
      <c r="V211" s="3013"/>
      <c r="W211" s="3013"/>
      <c r="X211" s="3013"/>
      <c r="Y211" s="3013"/>
      <c r="Z211" s="1400"/>
      <c r="AA211" s="1400"/>
      <c r="AB211" s="3011">
        <f t="shared" si="0"/>
        <v>0</v>
      </c>
      <c r="AC211" s="3011"/>
      <c r="AD211" s="3011"/>
      <c r="AE211" s="3011"/>
      <c r="AF211" s="3011"/>
      <c r="AG211" s="3011"/>
      <c r="AH211" s="1367"/>
      <c r="AI211" s="1367"/>
      <c r="AJ211" s="1367"/>
      <c r="AK211" s="1020"/>
    </row>
    <row r="212" spans="1:37">
      <c r="A212" s="1012"/>
      <c r="B212" s="3052" t="s">
        <v>1380</v>
      </c>
      <c r="C212" s="3052"/>
      <c r="D212" s="3052"/>
      <c r="E212" s="3052"/>
      <c r="F212" s="3052"/>
      <c r="G212" s="3052"/>
      <c r="I212" s="3017"/>
      <c r="J212" s="3017"/>
      <c r="K212" s="3017"/>
      <c r="L212" s="1709"/>
      <c r="N212" s="3014"/>
      <c r="O212" s="3014"/>
      <c r="P212" s="3014"/>
      <c r="Q212" s="3014"/>
      <c r="R212" s="3014"/>
      <c r="T212" s="3013"/>
      <c r="U212" s="3013"/>
      <c r="V212" s="3013"/>
      <c r="W212" s="3013"/>
      <c r="X212" s="3013"/>
      <c r="Y212" s="3013"/>
      <c r="Z212" s="1400"/>
      <c r="AA212" s="1400"/>
      <c r="AB212" s="3011">
        <f t="shared" si="0"/>
        <v>0</v>
      </c>
      <c r="AC212" s="3011"/>
      <c r="AD212" s="3011"/>
      <c r="AE212" s="3011"/>
      <c r="AF212" s="3011"/>
      <c r="AG212" s="3011"/>
      <c r="AH212" s="1367"/>
      <c r="AI212" s="1367"/>
      <c r="AJ212" s="1367"/>
      <c r="AK212" s="1020"/>
    </row>
    <row r="213" spans="1:37">
      <c r="A213" s="1012"/>
      <c r="B213" s="3052" t="s">
        <v>1380</v>
      </c>
      <c r="C213" s="3052"/>
      <c r="D213" s="3052"/>
      <c r="E213" s="3052"/>
      <c r="F213" s="3052"/>
      <c r="G213" s="3052"/>
      <c r="I213" s="3017"/>
      <c r="J213" s="3017"/>
      <c r="K213" s="3017"/>
      <c r="L213" s="1709"/>
      <c r="N213" s="3014"/>
      <c r="O213" s="3014"/>
      <c r="P213" s="3014"/>
      <c r="Q213" s="3014"/>
      <c r="R213" s="3014"/>
      <c r="T213" s="3013"/>
      <c r="U213" s="3013"/>
      <c r="V213" s="3013"/>
      <c r="W213" s="3013"/>
      <c r="X213" s="3013"/>
      <c r="Y213" s="3013"/>
      <c r="Z213" s="1400"/>
      <c r="AA213" s="1400"/>
      <c r="AB213" s="3011">
        <f t="shared" si="0"/>
        <v>0</v>
      </c>
      <c r="AC213" s="3011"/>
      <c r="AD213" s="3011"/>
      <c r="AE213" s="3011"/>
      <c r="AF213" s="3011"/>
      <c r="AG213" s="3011"/>
      <c r="AH213" s="1367"/>
      <c r="AI213" s="1367"/>
      <c r="AJ213" s="1367"/>
      <c r="AK213" s="1020"/>
    </row>
    <row r="214" spans="1:37">
      <c r="A214" s="1012"/>
      <c r="B214" s="3052" t="s">
        <v>1380</v>
      </c>
      <c r="C214" s="3052"/>
      <c r="D214" s="3052"/>
      <c r="E214" s="3052"/>
      <c r="F214" s="3052"/>
      <c r="G214" s="3052"/>
      <c r="I214" s="3017"/>
      <c r="J214" s="3017"/>
      <c r="K214" s="3017"/>
      <c r="L214" s="1709"/>
      <c r="N214" s="3014"/>
      <c r="O214" s="3014"/>
      <c r="P214" s="3014"/>
      <c r="Q214" s="3014"/>
      <c r="R214" s="3014"/>
      <c r="T214" s="3013"/>
      <c r="U214" s="3013"/>
      <c r="V214" s="3013"/>
      <c r="W214" s="3013"/>
      <c r="X214" s="3013"/>
      <c r="Y214" s="3013"/>
      <c r="Z214" s="1400"/>
      <c r="AA214" s="1400"/>
      <c r="AB214" s="3011">
        <f t="shared" si="0"/>
        <v>0</v>
      </c>
      <c r="AC214" s="3011"/>
      <c r="AD214" s="3011"/>
      <c r="AE214" s="3011"/>
      <c r="AF214" s="3011"/>
      <c r="AG214" s="3011"/>
      <c r="AH214" s="1367"/>
      <c r="AI214" s="1367"/>
      <c r="AJ214" s="1367"/>
      <c r="AK214" s="1020"/>
    </row>
    <row r="215" spans="1:37">
      <c r="A215" s="1012"/>
      <c r="B215" s="3052" t="s">
        <v>1380</v>
      </c>
      <c r="C215" s="3052"/>
      <c r="D215" s="3052"/>
      <c r="E215" s="3052"/>
      <c r="F215" s="3052"/>
      <c r="G215" s="3052"/>
      <c r="I215" s="3017"/>
      <c r="J215" s="3017"/>
      <c r="K215" s="3017"/>
      <c r="L215" s="1709"/>
      <c r="N215" s="3014"/>
      <c r="O215" s="3014"/>
      <c r="P215" s="3014"/>
      <c r="Q215" s="3014"/>
      <c r="R215" s="3014"/>
      <c r="T215" s="3013"/>
      <c r="U215" s="3013"/>
      <c r="V215" s="3013"/>
      <c r="W215" s="3013"/>
      <c r="X215" s="3013"/>
      <c r="Y215" s="3013"/>
      <c r="Z215" s="1400"/>
      <c r="AA215" s="1400"/>
      <c r="AB215" s="3011">
        <f t="shared" si="0"/>
        <v>0</v>
      </c>
      <c r="AC215" s="3011"/>
      <c r="AD215" s="3011"/>
      <c r="AE215" s="3011"/>
      <c r="AF215" s="3011"/>
      <c r="AG215" s="3011"/>
      <c r="AH215" s="1367"/>
      <c r="AI215" s="1367"/>
      <c r="AJ215" s="1367"/>
      <c r="AK215" s="1020"/>
    </row>
    <row r="216" spans="1:37">
      <c r="A216" s="1012"/>
      <c r="B216" s="3052" t="s">
        <v>1380</v>
      </c>
      <c r="C216" s="3052"/>
      <c r="D216" s="3052"/>
      <c r="E216" s="3052"/>
      <c r="F216" s="3052"/>
      <c r="G216" s="3052"/>
      <c r="I216" s="3213"/>
      <c r="J216" s="3213"/>
      <c r="K216" s="3213"/>
      <c r="L216" s="1709"/>
      <c r="N216" s="3014"/>
      <c r="O216" s="3014"/>
      <c r="P216" s="3014"/>
      <c r="Q216" s="3014"/>
      <c r="R216" s="3014"/>
      <c r="T216" s="3013"/>
      <c r="U216" s="3013"/>
      <c r="V216" s="3013"/>
      <c r="W216" s="3013"/>
      <c r="X216" s="3013"/>
      <c r="Y216" s="3013"/>
      <c r="Z216" s="1400"/>
      <c r="AA216" s="1400"/>
      <c r="AB216" s="3019">
        <f t="shared" si="0"/>
        <v>0</v>
      </c>
      <c r="AC216" s="3019"/>
      <c r="AD216" s="3019"/>
      <c r="AE216" s="3019"/>
      <c r="AF216" s="3019"/>
      <c r="AG216" s="3019"/>
      <c r="AH216" s="1367"/>
      <c r="AI216" s="1367"/>
      <c r="AJ216" s="1367"/>
      <c r="AK216" s="1020"/>
    </row>
    <row r="217" spans="1:37">
      <c r="A217" s="1012"/>
      <c r="B217" s="994"/>
      <c r="C217" s="1401"/>
      <c r="D217" s="990"/>
      <c r="K217" s="923"/>
      <c r="L217" s="923"/>
      <c r="M217" s="923"/>
      <c r="N217" s="923"/>
      <c r="O217" s="923"/>
      <c r="P217" s="923"/>
      <c r="Q217" s="923"/>
      <c r="R217" s="923"/>
      <c r="S217" s="923"/>
      <c r="T217" s="923"/>
      <c r="U217" s="923"/>
      <c r="V217" s="923"/>
      <c r="W217" s="923"/>
      <c r="X217" s="923"/>
      <c r="Y217" s="1402" t="s">
        <v>1900</v>
      </c>
      <c r="AA217" s="1696"/>
      <c r="AB217" s="3011">
        <f>SUM(AB207:AB216)</f>
        <v>1519780.7999999998</v>
      </c>
      <c r="AC217" s="3011"/>
      <c r="AD217" s="3011"/>
      <c r="AE217" s="3011"/>
      <c r="AF217" s="3011"/>
      <c r="AG217" s="3011"/>
      <c r="AH217" s="1367"/>
      <c r="AI217" s="1367"/>
      <c r="AJ217" s="1367"/>
      <c r="AK217" s="1020"/>
    </row>
    <row r="218" spans="1:37">
      <c r="A218" s="1012"/>
      <c r="B218" s="1012"/>
      <c r="C218" s="1102"/>
      <c r="D218" s="1367"/>
      <c r="E218" s="1367"/>
      <c r="F218" s="1367"/>
      <c r="G218" s="1367"/>
      <c r="H218" s="1367"/>
      <c r="I218" s="1367"/>
      <c r="J218" s="1367"/>
      <c r="K218" s="939"/>
      <c r="L218" s="939"/>
      <c r="M218" s="939"/>
      <c r="N218" s="939"/>
      <c r="O218" s="939"/>
      <c r="P218" s="939"/>
      <c r="Q218" s="939"/>
      <c r="R218" s="939"/>
      <c r="S218" s="939"/>
      <c r="T218" s="939"/>
      <c r="U218" s="939"/>
      <c r="V218" s="939"/>
      <c r="W218" s="939"/>
      <c r="X218" s="939"/>
      <c r="Y218" s="1076"/>
      <c r="Z218" s="1076"/>
      <c r="AA218" s="1076"/>
      <c r="AB218" s="1076"/>
      <c r="AC218" s="939"/>
      <c r="AD218" s="939"/>
      <c r="AE218" s="1020"/>
      <c r="AF218" s="1020"/>
      <c r="AG218" s="1020"/>
      <c r="AH218" s="1020"/>
      <c r="AI218" s="1020"/>
      <c r="AJ218" s="1020"/>
      <c r="AK218" s="1020"/>
    </row>
    <row r="219" spans="1:37">
      <c r="A219" s="1012"/>
      <c r="B219" s="1376" t="s">
        <v>1890</v>
      </c>
      <c r="C219" s="1102"/>
      <c r="D219" s="1367"/>
      <c r="E219" s="1367"/>
      <c r="F219" s="1367"/>
      <c r="G219" s="1367"/>
      <c r="H219" s="1367"/>
      <c r="I219" s="1367"/>
      <c r="J219" s="1367"/>
      <c r="K219" s="923"/>
      <c r="L219" s="923"/>
      <c r="M219" s="923"/>
      <c r="N219" s="923"/>
      <c r="O219" s="923"/>
      <c r="P219" s="923"/>
      <c r="Q219" s="923"/>
      <c r="R219" s="923"/>
      <c r="S219" s="923"/>
      <c r="T219" s="923"/>
      <c r="U219" s="923"/>
      <c r="V219" s="923"/>
      <c r="W219" s="923"/>
      <c r="X219" s="923"/>
      <c r="Y219" s="1076"/>
      <c r="Z219" s="1076"/>
      <c r="AA219" s="1076"/>
      <c r="AB219" s="1076"/>
      <c r="AC219" s="923"/>
      <c r="AD219" s="923"/>
      <c r="AE219" s="1020"/>
      <c r="AF219" s="1020"/>
      <c r="AG219" s="1020"/>
      <c r="AH219" s="1020"/>
      <c r="AI219" s="1020"/>
      <c r="AJ219" s="1020"/>
      <c r="AK219" s="1020"/>
    </row>
    <row r="220" spans="1:37">
      <c r="A220" s="1012"/>
      <c r="B220" s="994" t="s">
        <v>1918</v>
      </c>
      <c r="C220" s="1102"/>
      <c r="D220" s="1367"/>
      <c r="E220" s="1367"/>
      <c r="F220" s="1367"/>
      <c r="G220" s="1367"/>
      <c r="H220" s="1367"/>
      <c r="I220" s="1367"/>
      <c r="J220" s="1367"/>
      <c r="K220" s="923"/>
      <c r="L220" s="923"/>
      <c r="M220" s="923"/>
      <c r="N220" s="923"/>
      <c r="O220" s="923"/>
      <c r="P220" s="923"/>
      <c r="Q220" s="923"/>
      <c r="R220" s="923"/>
      <c r="S220" s="923"/>
      <c r="T220" s="923"/>
      <c r="U220" s="923"/>
      <c r="V220" s="923"/>
      <c r="W220" s="923"/>
      <c r="X220" s="923"/>
      <c r="Y220" s="1076"/>
      <c r="Z220" s="1076"/>
      <c r="AA220" s="1076"/>
      <c r="AB220" s="1076"/>
      <c r="AC220" s="923"/>
      <c r="AD220" s="923"/>
      <c r="AE220" s="1020"/>
      <c r="AF220" s="1020"/>
      <c r="AG220" s="1020"/>
      <c r="AH220" s="1020"/>
      <c r="AI220" s="1020"/>
      <c r="AJ220" s="1020"/>
      <c r="AK220" s="1020"/>
    </row>
    <row r="221" spans="1:37">
      <c r="A221" s="1012"/>
      <c r="B221" s="994"/>
      <c r="C221" s="1102"/>
      <c r="D221" s="1367"/>
      <c r="E221" s="1367"/>
      <c r="F221" s="1367"/>
      <c r="G221" s="1367"/>
      <c r="H221" s="1367"/>
      <c r="I221" s="1367"/>
      <c r="J221" s="1367"/>
      <c r="K221" s="923"/>
      <c r="L221" s="923"/>
      <c r="M221" s="923"/>
      <c r="N221" s="923"/>
      <c r="O221" s="923"/>
      <c r="P221" s="923"/>
      <c r="Q221" s="923"/>
      <c r="R221" s="923"/>
      <c r="S221" s="923"/>
      <c r="T221" s="923"/>
      <c r="U221" s="923"/>
      <c r="V221" s="923"/>
      <c r="W221" s="923"/>
      <c r="X221" s="923"/>
      <c r="Y221" s="1076"/>
      <c r="Z221" s="1076"/>
      <c r="AA221" s="1076"/>
      <c r="AB221" s="1076"/>
      <c r="AC221" s="923"/>
      <c r="AD221" s="923"/>
      <c r="AE221" s="1020"/>
      <c r="AF221" s="1020"/>
      <c r="AG221" s="1020"/>
      <c r="AH221" s="1020"/>
      <c r="AI221" s="1020"/>
      <c r="AJ221" s="1020"/>
      <c r="AK221" s="1020"/>
    </row>
    <row r="222" spans="1:37">
      <c r="A222" s="1012"/>
      <c r="B222" s="1377" t="s">
        <v>1916</v>
      </c>
      <c r="C222" s="1102"/>
      <c r="D222" s="1367"/>
      <c r="E222" s="1367"/>
      <c r="F222" s="1367"/>
      <c r="G222" s="1367"/>
      <c r="H222" s="1367"/>
      <c r="I222" s="1367"/>
      <c r="J222" s="1367"/>
      <c r="K222" s="923"/>
      <c r="L222" s="923"/>
      <c r="M222" s="923"/>
      <c r="N222" s="923"/>
      <c r="O222" s="923"/>
      <c r="P222" s="923"/>
      <c r="Q222" s="923"/>
      <c r="R222" s="923"/>
      <c r="S222" s="923"/>
      <c r="T222" s="923"/>
      <c r="U222" s="923"/>
      <c r="V222" s="923"/>
      <c r="W222" s="923"/>
      <c r="X222" s="923"/>
      <c r="Y222" s="1076"/>
      <c r="Z222" s="1076"/>
      <c r="AA222" s="1076"/>
      <c r="AB222" s="1076"/>
      <c r="AC222" s="923"/>
      <c r="AD222" s="923"/>
      <c r="AE222" s="1020"/>
      <c r="AF222" s="1020"/>
      <c r="AG222" s="1020"/>
      <c r="AH222" s="1020"/>
      <c r="AI222" s="1020"/>
      <c r="AJ222" s="1020"/>
      <c r="AK222" s="1020"/>
    </row>
    <row r="223" spans="1:37">
      <c r="A223" s="1012"/>
      <c r="B223" s="1377" t="s">
        <v>1910</v>
      </c>
      <c r="C223" s="1102"/>
      <c r="D223" s="1367"/>
      <c r="E223" s="1367"/>
      <c r="F223" s="1367"/>
      <c r="G223" s="1367"/>
      <c r="H223" s="1367"/>
      <c r="I223" s="1367"/>
      <c r="J223" s="1367"/>
      <c r="K223" s="923"/>
      <c r="L223" s="923"/>
      <c r="M223" s="923"/>
      <c r="N223" s="923"/>
      <c r="O223" s="923"/>
      <c r="P223" s="923"/>
      <c r="Q223" s="923"/>
      <c r="R223" s="923"/>
      <c r="S223" s="923"/>
      <c r="T223" s="923"/>
      <c r="U223" s="923"/>
      <c r="V223" s="923"/>
      <c r="W223" s="923"/>
      <c r="X223" s="923"/>
      <c r="Y223" s="1076"/>
      <c r="Z223" s="1076"/>
      <c r="AA223" s="1076"/>
      <c r="AB223" s="3054"/>
      <c r="AC223" s="3054"/>
      <c r="AD223" s="3054"/>
      <c r="AE223" s="3054"/>
      <c r="AF223" s="3054"/>
      <c r="AG223" s="3054"/>
      <c r="AH223" s="1020"/>
      <c r="AI223" s="1020"/>
      <c r="AJ223" s="1020"/>
      <c r="AK223" s="1020"/>
    </row>
    <row r="224" spans="1:37">
      <c r="A224" s="1012"/>
      <c r="B224" s="1379" t="s">
        <v>1915</v>
      </c>
      <c r="C224" s="1031"/>
      <c r="D224" s="1375"/>
      <c r="E224" s="1367"/>
      <c r="F224" s="1367"/>
      <c r="G224" s="1367"/>
      <c r="H224" s="1367"/>
      <c r="I224" s="1367"/>
      <c r="J224" s="1367"/>
      <c r="K224" s="923"/>
      <c r="L224" s="923"/>
      <c r="M224" s="923"/>
      <c r="N224" s="923"/>
      <c r="O224" s="923"/>
      <c r="P224" s="923"/>
      <c r="Q224" s="923"/>
      <c r="R224" s="923"/>
      <c r="S224" s="923"/>
      <c r="T224" s="923"/>
      <c r="U224" s="923"/>
      <c r="V224" s="923"/>
      <c r="W224" s="923"/>
      <c r="X224" s="923"/>
      <c r="Y224" s="1076"/>
      <c r="Z224" s="1076"/>
      <c r="AA224" s="1076"/>
      <c r="AB224" s="1076"/>
      <c r="AC224" s="923"/>
      <c r="AD224" s="923"/>
      <c r="AE224" s="1020"/>
      <c r="AF224" s="1020"/>
      <c r="AG224" s="1020"/>
      <c r="AH224" s="1020"/>
      <c r="AI224" s="1020"/>
      <c r="AJ224" s="1020"/>
      <c r="AK224" s="1020"/>
    </row>
    <row r="225" spans="1:37">
      <c r="A225" s="1012"/>
      <c r="B225" s="1380" t="s">
        <v>1917</v>
      </c>
      <c r="C225" s="1102"/>
      <c r="D225" s="1367"/>
      <c r="E225" s="1367"/>
      <c r="F225" s="1367"/>
      <c r="G225" s="1367"/>
      <c r="H225" s="1367"/>
      <c r="I225" s="1367"/>
      <c r="J225" s="1367"/>
      <c r="K225" s="923"/>
      <c r="L225" s="923"/>
      <c r="M225" s="923"/>
      <c r="N225" s="923"/>
      <c r="O225" s="923"/>
      <c r="P225" s="923"/>
      <c r="Q225" s="923"/>
      <c r="R225" s="923"/>
      <c r="S225" s="923"/>
      <c r="T225" s="923"/>
      <c r="U225" s="923"/>
      <c r="V225" s="923"/>
      <c r="W225" s="923"/>
      <c r="X225" s="923"/>
      <c r="Y225" s="1076"/>
      <c r="Z225" s="1076"/>
      <c r="AA225" s="1076"/>
      <c r="AB225" s="1076"/>
      <c r="AC225" s="923"/>
      <c r="AD225" s="923"/>
      <c r="AE225" s="1020"/>
      <c r="AF225" s="1020"/>
      <c r="AG225" s="1020"/>
      <c r="AH225" s="1020"/>
      <c r="AI225" s="1020"/>
      <c r="AJ225" s="1020"/>
      <c r="AK225" s="1020"/>
    </row>
    <row r="226" spans="1:37">
      <c r="A226" s="1012"/>
      <c r="B226" s="1380" t="s">
        <v>1911</v>
      </c>
      <c r="C226" s="1102"/>
      <c r="D226" s="1367"/>
      <c r="E226" s="1367"/>
      <c r="F226" s="1367"/>
      <c r="G226" s="1367"/>
      <c r="H226" s="1367"/>
      <c r="I226" s="1367"/>
      <c r="J226" s="1367"/>
      <c r="K226" s="923"/>
      <c r="L226" s="923"/>
      <c r="M226" s="923"/>
      <c r="N226" s="923"/>
      <c r="O226" s="923"/>
      <c r="P226" s="923"/>
      <c r="Q226" s="923"/>
      <c r="R226" s="923"/>
      <c r="S226" s="923"/>
      <c r="T226" s="923"/>
      <c r="U226" s="923"/>
      <c r="V226" s="923"/>
      <c r="W226" s="923"/>
      <c r="X226" s="923"/>
      <c r="Y226" s="1076"/>
      <c r="Z226" s="1076"/>
      <c r="AA226" s="1076"/>
      <c r="AB226" s="3054"/>
      <c r="AC226" s="3054"/>
      <c r="AD226" s="3054"/>
      <c r="AE226" s="3054"/>
      <c r="AF226" s="3054"/>
      <c r="AG226" s="3054"/>
      <c r="AH226" s="1020"/>
      <c r="AI226" s="1020"/>
      <c r="AJ226" s="1020"/>
      <c r="AK226" s="1020"/>
    </row>
    <row r="227" spans="1:37">
      <c r="A227" s="1012"/>
      <c r="B227" s="1380" t="s">
        <v>1912</v>
      </c>
      <c r="C227" s="1102"/>
      <c r="D227" s="1367"/>
      <c r="E227" s="1367"/>
      <c r="F227" s="1367"/>
      <c r="G227" s="1367"/>
      <c r="H227" s="1367"/>
      <c r="I227" s="1367"/>
      <c r="J227" s="1367"/>
      <c r="K227" s="923"/>
      <c r="L227" s="923"/>
      <c r="M227" s="923"/>
      <c r="N227" s="923"/>
      <c r="O227" s="923"/>
      <c r="P227" s="923"/>
      <c r="Q227" s="923"/>
      <c r="R227" s="923"/>
      <c r="S227" s="923"/>
      <c r="T227" s="923"/>
      <c r="U227" s="923"/>
      <c r="V227" s="923"/>
      <c r="W227" s="923"/>
      <c r="X227" s="923"/>
      <c r="Y227" s="1076"/>
      <c r="Z227" s="1076"/>
      <c r="AA227" s="1076"/>
      <c r="AB227" s="3010"/>
      <c r="AC227" s="3010"/>
      <c r="AD227" s="3010"/>
      <c r="AE227" s="3010"/>
      <c r="AF227" s="3010"/>
      <c r="AG227" s="3010"/>
      <c r="AH227" s="1020"/>
      <c r="AI227" s="1020"/>
      <c r="AJ227" s="1020"/>
      <c r="AK227" s="1020"/>
    </row>
    <row r="228" spans="1:37">
      <c r="A228" s="1012"/>
      <c r="B228" s="1380" t="s">
        <v>1913</v>
      </c>
      <c r="C228" s="1102"/>
      <c r="D228" s="1367"/>
      <c r="E228" s="1367"/>
      <c r="F228" s="1367"/>
      <c r="G228" s="1367"/>
      <c r="H228" s="1367"/>
      <c r="I228" s="1367"/>
      <c r="J228" s="1367"/>
      <c r="K228" s="923"/>
      <c r="L228" s="923"/>
      <c r="M228" s="923"/>
      <c r="N228" s="923"/>
      <c r="O228" s="923"/>
      <c r="P228" s="923"/>
      <c r="Q228" s="923"/>
      <c r="R228" s="923"/>
      <c r="S228" s="923"/>
      <c r="T228" s="923"/>
      <c r="U228" s="923"/>
      <c r="V228" s="923"/>
      <c r="W228" s="923"/>
      <c r="X228" s="923"/>
      <c r="Y228" s="1076"/>
      <c r="Z228" s="1076"/>
      <c r="AA228" s="1076"/>
      <c r="AB228" s="3020">
        <f>IFERROR(AB226/AB227,0)</f>
        <v>0</v>
      </c>
      <c r="AC228" s="3020"/>
      <c r="AD228" s="3020"/>
      <c r="AE228" s="3020"/>
      <c r="AF228" s="3020"/>
      <c r="AG228" s="3020"/>
      <c r="AH228" s="1020"/>
      <c r="AI228" s="1020"/>
      <c r="AJ228" s="1020"/>
      <c r="AK228" s="1020"/>
    </row>
    <row r="229" spans="1:37">
      <c r="A229" s="1012"/>
      <c r="B229" s="1378"/>
      <c r="C229" s="1102"/>
      <c r="D229" s="1367"/>
      <c r="E229" s="1367"/>
      <c r="F229" s="1367"/>
      <c r="G229" s="1367"/>
      <c r="H229" s="1367"/>
      <c r="I229" s="1367"/>
      <c r="J229" s="1367"/>
      <c r="K229" s="923"/>
      <c r="L229" s="923"/>
      <c r="M229" s="923"/>
      <c r="N229" s="923"/>
      <c r="O229" s="923"/>
      <c r="P229" s="923"/>
      <c r="Q229" s="923"/>
      <c r="R229" s="923"/>
      <c r="S229" s="923"/>
      <c r="T229" s="923"/>
      <c r="U229" s="923"/>
      <c r="V229" s="923"/>
      <c r="W229" s="923"/>
      <c r="X229" s="923"/>
      <c r="Y229" s="1076"/>
      <c r="Z229" s="1076"/>
      <c r="AA229" s="1076"/>
      <c r="AB229" s="1076"/>
      <c r="AC229" s="987"/>
      <c r="AD229" s="987"/>
      <c r="AE229" s="1020"/>
      <c r="AF229" s="1020"/>
      <c r="AG229" s="1020"/>
      <c r="AH229" s="1020"/>
      <c r="AI229" s="1020"/>
      <c r="AJ229" s="1020"/>
      <c r="AK229" s="1020"/>
    </row>
    <row r="230" spans="1:37">
      <c r="A230" s="1012"/>
      <c r="B230" s="1381" t="s">
        <v>1914</v>
      </c>
      <c r="C230" s="1102"/>
      <c r="D230" s="1367"/>
      <c r="E230" s="1367"/>
      <c r="F230" s="1367"/>
      <c r="G230" s="1367"/>
      <c r="H230" s="1367"/>
      <c r="I230" s="1367"/>
      <c r="J230" s="1367"/>
      <c r="K230" s="923"/>
      <c r="L230" s="923"/>
      <c r="M230" s="923"/>
      <c r="N230" s="923"/>
      <c r="O230" s="923"/>
      <c r="P230" s="923"/>
      <c r="Q230" s="923"/>
      <c r="R230" s="923"/>
      <c r="S230" s="923"/>
      <c r="T230" s="923"/>
      <c r="U230" s="923"/>
      <c r="V230" s="923"/>
      <c r="W230" s="923"/>
      <c r="X230" s="923"/>
      <c r="Y230" s="1076"/>
      <c r="Z230" s="1076"/>
      <c r="AA230" s="1076"/>
      <c r="AB230" s="3048">
        <f>MAX(AB223,AB228)</f>
        <v>0</v>
      </c>
      <c r="AC230" s="3048"/>
      <c r="AD230" s="3048"/>
      <c r="AE230" s="3048"/>
      <c r="AF230" s="3048"/>
      <c r="AG230" s="3048"/>
      <c r="AH230" s="1020"/>
      <c r="AI230" s="1020"/>
      <c r="AJ230" s="1020"/>
      <c r="AK230" s="1020"/>
    </row>
    <row r="231" spans="1:37">
      <c r="A231" s="1012"/>
      <c r="B231" s="1381"/>
      <c r="C231" s="1102"/>
      <c r="D231" s="1367"/>
      <c r="E231" s="1367"/>
      <c r="F231" s="1367"/>
      <c r="G231" s="1367"/>
      <c r="H231" s="1367"/>
      <c r="I231" s="1367"/>
      <c r="J231" s="1367"/>
      <c r="K231" s="923"/>
      <c r="L231" s="923"/>
      <c r="M231" s="923"/>
      <c r="N231" s="923"/>
      <c r="O231" s="923"/>
      <c r="P231" s="923"/>
      <c r="Q231" s="923"/>
      <c r="R231" s="923"/>
      <c r="S231" s="923"/>
      <c r="T231" s="923"/>
      <c r="U231" s="923"/>
      <c r="V231" s="923"/>
      <c r="W231" s="923"/>
      <c r="X231" s="923"/>
      <c r="Y231" s="1076"/>
      <c r="Z231" s="1076"/>
      <c r="AA231" s="1076"/>
      <c r="AB231" s="1076"/>
      <c r="AC231" s="923"/>
      <c r="AD231" s="923"/>
      <c r="AE231" s="1020"/>
      <c r="AF231" s="1020"/>
      <c r="AG231" s="1020"/>
      <c r="AH231" s="1020"/>
      <c r="AI231" s="1020"/>
      <c r="AJ231" s="1020"/>
      <c r="AK231" s="1020"/>
    </row>
    <row r="232" spans="1:37">
      <c r="A232" s="1012"/>
      <c r="B232" s="1381"/>
      <c r="C232" s="1102"/>
      <c r="D232" s="1367"/>
      <c r="E232" s="1367"/>
      <c r="F232" s="1367"/>
      <c r="G232" s="1367"/>
      <c r="H232" s="1367"/>
      <c r="I232" s="1367"/>
      <c r="J232" s="1367"/>
      <c r="K232" s="923"/>
      <c r="L232" s="923"/>
      <c r="M232" s="923"/>
      <c r="N232" s="923"/>
      <c r="O232" s="923"/>
      <c r="P232" s="923"/>
      <c r="Q232" s="923"/>
      <c r="R232" s="923"/>
      <c r="S232" s="923"/>
      <c r="T232" s="923"/>
      <c r="U232" s="923"/>
      <c r="V232" s="923"/>
      <c r="W232" s="923"/>
      <c r="X232" s="923"/>
      <c r="Y232" s="1076"/>
      <c r="Z232" s="1076"/>
      <c r="AA232" s="1076"/>
      <c r="AB232" s="1076"/>
      <c r="AC232" s="923"/>
      <c r="AD232" s="923"/>
      <c r="AE232" s="1020"/>
      <c r="AF232" s="1020"/>
      <c r="AG232" s="1020"/>
      <c r="AH232" s="1020"/>
      <c r="AI232" s="1020"/>
      <c r="AJ232" s="1020"/>
      <c r="AK232" s="1020"/>
    </row>
    <row r="233" spans="1:37">
      <c r="A233" s="1012"/>
      <c r="B233" s="994" t="s">
        <v>1903</v>
      </c>
      <c r="C233" s="1102"/>
      <c r="D233" s="1367"/>
      <c r="E233" s="1367"/>
      <c r="F233" s="1367"/>
      <c r="G233" s="1367"/>
      <c r="H233" s="1367"/>
      <c r="I233" s="1367"/>
      <c r="J233" s="1367"/>
      <c r="K233" s="923"/>
      <c r="L233" s="923"/>
      <c r="M233" s="923"/>
      <c r="N233" s="923"/>
      <c r="O233" s="923"/>
      <c r="P233" s="923"/>
      <c r="Q233" s="923"/>
      <c r="R233" s="923"/>
      <c r="S233" s="923"/>
      <c r="U233" s="1382"/>
      <c r="V233" s="1382"/>
      <c r="W233" s="1382"/>
      <c r="X233" s="1382"/>
      <c r="Y233" s="1382"/>
      <c r="Z233" s="1076"/>
      <c r="AA233" s="1076"/>
      <c r="AB233" s="3018">
        <f>AB217+AB230</f>
        <v>1519780.7999999998</v>
      </c>
      <c r="AC233" s="3018"/>
      <c r="AD233" s="3018"/>
      <c r="AE233" s="3018"/>
      <c r="AF233" s="3018"/>
      <c r="AG233" s="3018"/>
      <c r="AH233" s="1020"/>
      <c r="AI233" s="1020"/>
      <c r="AJ233" s="1020"/>
      <c r="AK233" s="1020"/>
    </row>
    <row r="234" spans="1:37">
      <c r="A234" s="1012"/>
      <c r="B234" s="994" t="s">
        <v>901</v>
      </c>
      <c r="C234" s="1102"/>
      <c r="D234" s="1367"/>
      <c r="E234" s="1367"/>
      <c r="F234" s="1367"/>
      <c r="G234" s="1367"/>
      <c r="H234" s="1367"/>
      <c r="I234" s="1367"/>
      <c r="J234" s="1367"/>
      <c r="K234" s="923"/>
      <c r="L234" s="923"/>
      <c r="M234" s="923"/>
      <c r="N234" s="923"/>
      <c r="O234" s="923"/>
      <c r="P234" s="923"/>
      <c r="Q234" s="923"/>
      <c r="R234" s="923"/>
      <c r="S234" s="923"/>
      <c r="T234" s="1058"/>
      <c r="U234" s="1383"/>
      <c r="V234" s="1383"/>
      <c r="W234" s="1383"/>
      <c r="X234" s="1383"/>
      <c r="Y234" s="1383"/>
      <c r="Z234" s="1076"/>
      <c r="AA234" s="1076"/>
      <c r="AB234" s="3195">
        <v>0.05</v>
      </c>
      <c r="AC234" s="3195"/>
      <c r="AD234" s="3195"/>
      <c r="AE234" s="3195"/>
      <c r="AF234" s="3195"/>
      <c r="AG234" s="3195"/>
      <c r="AH234" s="1020"/>
      <c r="AI234" s="1020"/>
      <c r="AJ234" s="1020"/>
      <c r="AK234" s="1020"/>
    </row>
    <row r="235" spans="1:37">
      <c r="A235" s="1012"/>
      <c r="B235" s="994" t="s">
        <v>1904</v>
      </c>
      <c r="C235" s="1102"/>
      <c r="D235" s="1367"/>
      <c r="E235" s="1367"/>
      <c r="F235" s="1367"/>
      <c r="G235" s="1367"/>
      <c r="H235" s="1367"/>
      <c r="I235" s="1367"/>
      <c r="J235" s="1367"/>
      <c r="K235" s="923"/>
      <c r="L235" s="923"/>
      <c r="M235" s="923"/>
      <c r="N235" s="923"/>
      <c r="O235" s="923"/>
      <c r="P235" s="923"/>
      <c r="Q235" s="923"/>
      <c r="R235" s="923"/>
      <c r="S235" s="923"/>
      <c r="T235" s="1058"/>
      <c r="U235" s="1384"/>
      <c r="V235" s="1384"/>
      <c r="W235" s="1384"/>
      <c r="X235" s="1384"/>
      <c r="Y235" s="1384"/>
      <c r="Z235" s="1076"/>
      <c r="AA235" s="1076"/>
      <c r="AB235" s="3196">
        <f>AB233-(AB233*AB234)</f>
        <v>1443791.7599999998</v>
      </c>
      <c r="AC235" s="3196"/>
      <c r="AD235" s="3196"/>
      <c r="AE235" s="3196"/>
      <c r="AF235" s="3196"/>
      <c r="AG235" s="3196"/>
      <c r="AH235" s="1020"/>
      <c r="AI235" s="1020"/>
      <c r="AJ235" s="1020"/>
      <c r="AK235" s="1020"/>
    </row>
    <row r="236" spans="1:37">
      <c r="A236" s="1012"/>
      <c r="B236" s="994" t="s">
        <v>1905</v>
      </c>
      <c r="C236" s="1102"/>
      <c r="D236" s="1367"/>
      <c r="E236" s="1367"/>
      <c r="F236" s="1367"/>
      <c r="G236" s="1367"/>
      <c r="H236" s="1367"/>
      <c r="I236" s="1367"/>
      <c r="J236" s="1367"/>
      <c r="K236" s="923"/>
      <c r="L236" s="923"/>
      <c r="M236" s="923"/>
      <c r="N236" s="923"/>
      <c r="O236" s="923"/>
      <c r="P236" s="923"/>
      <c r="Q236" s="923"/>
      <c r="R236" s="923"/>
      <c r="S236" s="923"/>
      <c r="T236" s="1058"/>
      <c r="U236" s="1002"/>
      <c r="V236" s="1002"/>
      <c r="W236" s="1002"/>
      <c r="X236" s="1002"/>
      <c r="Y236" s="1385"/>
      <c r="Z236" s="1076"/>
      <c r="AA236" s="1076"/>
      <c r="AB236" s="923"/>
      <c r="AC236" s="923"/>
      <c r="AD236" s="923"/>
      <c r="AE236" s="1020"/>
      <c r="AF236" s="1020"/>
      <c r="AG236" s="1020"/>
      <c r="AH236" s="1020"/>
      <c r="AI236" s="1020"/>
      <c r="AJ236" s="1020"/>
      <c r="AK236" s="1020"/>
    </row>
    <row r="237" spans="1:37">
      <c r="A237" s="1012"/>
      <c r="B237" s="994" t="s">
        <v>1906</v>
      </c>
      <c r="C237" s="1102"/>
      <c r="D237" s="1367"/>
      <c r="E237" s="1367"/>
      <c r="F237" s="1367"/>
      <c r="G237" s="1367"/>
      <c r="H237" s="1367"/>
      <c r="I237" s="1367"/>
      <c r="J237" s="1367"/>
      <c r="K237" s="923"/>
      <c r="L237" s="923"/>
      <c r="M237" s="923"/>
      <c r="N237" s="923"/>
      <c r="O237" s="923"/>
      <c r="P237" s="923"/>
      <c r="Q237" s="923"/>
      <c r="R237" s="923"/>
      <c r="S237" s="923"/>
      <c r="T237" s="1058"/>
      <c r="U237" s="1384"/>
      <c r="V237" s="1384"/>
      <c r="W237" s="1384"/>
      <c r="X237" s="1384"/>
      <c r="Y237" s="1384"/>
      <c r="Z237" s="1076"/>
      <c r="AA237" s="1076"/>
      <c r="AB237" s="3018">
        <f>AB235/AB241</f>
        <v>1255471.0956521737</v>
      </c>
      <c r="AC237" s="3018"/>
      <c r="AD237" s="3018"/>
      <c r="AE237" s="3018"/>
      <c r="AF237" s="3018"/>
      <c r="AG237" s="3018"/>
      <c r="AH237" s="1020"/>
      <c r="AI237" s="1020"/>
      <c r="AJ237" s="1020"/>
      <c r="AK237" s="1020"/>
    </row>
    <row r="238" spans="1:37">
      <c r="A238" s="1012"/>
      <c r="B238" s="994"/>
      <c r="C238" s="1102"/>
      <c r="D238" s="1367"/>
      <c r="E238" s="1367"/>
      <c r="F238" s="1367"/>
      <c r="G238" s="1367"/>
      <c r="H238" s="1367"/>
      <c r="I238" s="1367"/>
      <c r="J238" s="1367"/>
      <c r="K238" s="923"/>
      <c r="L238" s="923"/>
      <c r="M238" s="923"/>
      <c r="N238" s="923"/>
      <c r="O238" s="923"/>
      <c r="P238" s="923"/>
      <c r="Q238" s="923"/>
      <c r="R238" s="923"/>
      <c r="S238" s="923"/>
      <c r="T238" s="1058"/>
      <c r="U238" s="1002"/>
      <c r="V238" s="1002"/>
      <c r="W238" s="1002"/>
      <c r="X238" s="1002"/>
      <c r="Y238" s="1386"/>
      <c r="Z238" s="1076"/>
      <c r="AA238" s="1076"/>
      <c r="AB238" s="923"/>
      <c r="AC238" s="923"/>
      <c r="AD238" s="923"/>
      <c r="AE238" s="1020"/>
      <c r="AF238" s="1020"/>
      <c r="AG238" s="1020"/>
      <c r="AH238" s="1020"/>
      <c r="AI238" s="1020"/>
      <c r="AJ238" s="1020"/>
      <c r="AK238" s="1020"/>
    </row>
    <row r="239" spans="1:37">
      <c r="A239" s="1012"/>
      <c r="B239" s="994" t="s">
        <v>1907</v>
      </c>
      <c r="C239" s="1102"/>
      <c r="D239" s="1367"/>
      <c r="E239" s="1367"/>
      <c r="F239" s="1367"/>
      <c r="G239" s="1367"/>
      <c r="H239" s="1367"/>
      <c r="I239" s="1367"/>
      <c r="J239" s="1367"/>
      <c r="K239" s="923"/>
      <c r="L239" s="923"/>
      <c r="M239" s="923"/>
      <c r="N239" s="923"/>
      <c r="O239" s="923"/>
      <c r="P239" s="923"/>
      <c r="Q239" s="923"/>
      <c r="R239" s="923"/>
      <c r="S239" s="923"/>
      <c r="T239" s="1058"/>
      <c r="U239" s="1387"/>
      <c r="V239" s="1387"/>
      <c r="W239" s="1387"/>
      <c r="X239" s="1387"/>
      <c r="Y239" s="1387"/>
      <c r="Z239" s="1076"/>
      <c r="AA239" s="1076"/>
      <c r="AB239" s="3209">
        <v>15</v>
      </c>
      <c r="AC239" s="3209"/>
      <c r="AD239" s="3209"/>
      <c r="AE239" s="3209"/>
      <c r="AF239" s="3209"/>
      <c r="AG239" s="3209"/>
      <c r="AH239" s="1020"/>
      <c r="AI239" s="1020"/>
      <c r="AJ239" s="1020"/>
      <c r="AK239" s="1020"/>
    </row>
    <row r="240" spans="1:37">
      <c r="A240" s="1012"/>
      <c r="B240" s="994" t="s">
        <v>1908</v>
      </c>
      <c r="C240" s="1102"/>
      <c r="D240" s="1367"/>
      <c r="E240" s="1367"/>
      <c r="F240" s="1367"/>
      <c r="G240" s="1367"/>
      <c r="H240" s="1367"/>
      <c r="I240" s="1367"/>
      <c r="J240" s="1367"/>
      <c r="K240" s="923"/>
      <c r="L240" s="923"/>
      <c r="M240" s="923"/>
      <c r="N240" s="923"/>
      <c r="O240" s="923"/>
      <c r="P240" s="923"/>
      <c r="Q240" s="923"/>
      <c r="R240" s="923"/>
      <c r="S240" s="923"/>
      <c r="T240" s="1058"/>
      <c r="U240" s="1383"/>
      <c r="V240" s="1383"/>
      <c r="W240" s="1383"/>
      <c r="X240" s="1383"/>
      <c r="Y240" s="1383"/>
      <c r="Z240" s="1076"/>
      <c r="AA240" s="1076"/>
      <c r="AB240" s="3198">
        <v>0.04</v>
      </c>
      <c r="AC240" s="3198"/>
      <c r="AD240" s="3198"/>
      <c r="AE240" s="3198"/>
      <c r="AF240" s="3198"/>
      <c r="AG240" s="3198"/>
      <c r="AH240" s="1020"/>
      <c r="AI240" s="1020"/>
      <c r="AJ240" s="1020"/>
      <c r="AK240" s="1020"/>
    </row>
    <row r="241" spans="1:39">
      <c r="A241" s="1012"/>
      <c r="B241" s="994" t="s">
        <v>913</v>
      </c>
      <c r="C241" s="1102"/>
      <c r="D241" s="1367"/>
      <c r="E241" s="1367"/>
      <c r="F241" s="1367"/>
      <c r="G241" s="1367"/>
      <c r="H241" s="1367"/>
      <c r="I241" s="1367"/>
      <c r="J241" s="1367"/>
      <c r="K241" s="923"/>
      <c r="L241" s="923"/>
      <c r="M241" s="923"/>
      <c r="N241" s="923"/>
      <c r="O241" s="923"/>
      <c r="P241" s="923"/>
      <c r="Q241" s="923"/>
      <c r="R241" s="923"/>
      <c r="S241" s="923"/>
      <c r="T241" s="1058"/>
      <c r="U241" s="1388"/>
      <c r="V241" s="1388"/>
      <c r="W241" s="1388"/>
      <c r="X241" s="1388"/>
      <c r="Y241" s="1388"/>
      <c r="Z241" s="1076"/>
      <c r="AA241" s="1076"/>
      <c r="AB241" s="3199">
        <v>1.1499999999999999</v>
      </c>
      <c r="AC241" s="3199"/>
      <c r="AD241" s="3199"/>
      <c r="AE241" s="3199"/>
      <c r="AF241" s="3199"/>
      <c r="AG241" s="3199"/>
      <c r="AH241" s="1020"/>
      <c r="AI241" s="1020"/>
      <c r="AJ241" s="1020"/>
      <c r="AK241" s="1020"/>
    </row>
    <row r="242" spans="1:39">
      <c r="A242" s="1012"/>
      <c r="B242" s="990"/>
      <c r="C242" s="1102"/>
      <c r="D242" s="1367"/>
      <c r="E242" s="1367"/>
      <c r="F242" s="1367"/>
      <c r="G242" s="1367"/>
      <c r="H242" s="1367"/>
      <c r="I242" s="1367"/>
      <c r="J242" s="1367"/>
      <c r="K242" s="923"/>
      <c r="L242" s="923"/>
      <c r="M242" s="923"/>
      <c r="N242" s="923"/>
      <c r="O242" s="923"/>
      <c r="P242" s="923"/>
      <c r="Q242" s="923"/>
      <c r="R242" s="923"/>
      <c r="S242" s="923"/>
      <c r="T242" s="1058"/>
      <c r="U242" s="1002"/>
      <c r="V242" s="1002"/>
      <c r="W242" s="1002"/>
      <c r="X242" s="1002"/>
      <c r="Y242" s="1389"/>
      <c r="Z242" s="1076"/>
      <c r="AA242" s="1076"/>
      <c r="AB242" s="923"/>
      <c r="AC242" s="923"/>
      <c r="AD242" s="923"/>
      <c r="AE242" s="1020"/>
      <c r="AF242" s="1020"/>
      <c r="AG242" s="1020"/>
      <c r="AH242" s="1020"/>
      <c r="AI242" s="1020"/>
      <c r="AJ242" s="1020"/>
      <c r="AK242" s="1020"/>
    </row>
    <row r="243" spans="1:39">
      <c r="A243" s="1012"/>
      <c r="B243" s="1404" t="s">
        <v>1909</v>
      </c>
      <c r="C243" s="1102"/>
      <c r="D243" s="1367"/>
      <c r="E243" s="1367"/>
      <c r="F243" s="1367"/>
      <c r="G243" s="1367"/>
      <c r="H243" s="1367"/>
      <c r="I243" s="1367"/>
      <c r="J243" s="1367"/>
      <c r="K243" s="923"/>
      <c r="L243" s="923"/>
      <c r="M243" s="923"/>
      <c r="N243" s="923"/>
      <c r="O243" s="923"/>
      <c r="P243" s="923"/>
      <c r="Q243" s="923"/>
      <c r="R243" s="923"/>
      <c r="S243" s="923"/>
      <c r="T243" s="1058"/>
      <c r="U243" s="1390"/>
      <c r="V243" s="1390"/>
      <c r="W243" s="1390"/>
      <c r="X243" s="1390"/>
      <c r="Y243" s="1390"/>
      <c r="Z243" s="1076"/>
      <c r="AA243" s="1076"/>
      <c r="AB243" s="3188">
        <f>PV(AB240/12,AB239*12,-AB237/12, ,0)</f>
        <v>14144152.916674117</v>
      </c>
      <c r="AC243" s="3189"/>
      <c r="AD243" s="3189"/>
      <c r="AE243" s="3189"/>
      <c r="AF243" s="3189"/>
      <c r="AG243" s="3190"/>
      <c r="AH243" s="1020"/>
      <c r="AI243" s="1020"/>
      <c r="AJ243" s="1020"/>
      <c r="AK243" s="1020"/>
    </row>
    <row r="244" spans="1:39">
      <c r="A244" s="1012"/>
      <c r="B244" s="1404"/>
      <c r="C244" s="1102"/>
      <c r="D244" s="1367"/>
      <c r="E244" s="1367"/>
      <c r="F244" s="1367"/>
      <c r="G244" s="1367"/>
      <c r="H244" s="1367"/>
      <c r="I244" s="1367"/>
      <c r="J244" s="1367"/>
      <c r="K244" s="923"/>
      <c r="L244" s="923"/>
      <c r="M244" s="923"/>
      <c r="N244" s="923"/>
      <c r="O244" s="923"/>
      <c r="P244" s="923"/>
      <c r="Q244" s="923"/>
      <c r="R244" s="923"/>
      <c r="S244" s="923"/>
      <c r="T244" s="1058"/>
      <c r="U244" s="1390"/>
      <c r="V244" s="1390"/>
      <c r="W244" s="1390"/>
      <c r="X244" s="1390"/>
      <c r="Y244" s="1390"/>
      <c r="Z244" s="1076"/>
      <c r="AA244" s="1076"/>
      <c r="AB244" s="1405"/>
      <c r="AC244" s="1405"/>
      <c r="AD244" s="1405"/>
      <c r="AE244" s="1405"/>
      <c r="AF244" s="1405"/>
      <c r="AG244" s="1405"/>
      <c r="AH244" s="1020"/>
      <c r="AI244" s="1020"/>
      <c r="AJ244" s="1020"/>
      <c r="AK244" s="1020"/>
    </row>
    <row r="245" spans="1:39">
      <c r="A245" s="1012"/>
      <c r="B245" s="1404"/>
      <c r="C245" s="1102"/>
      <c r="D245" s="1367"/>
      <c r="E245" s="1367"/>
      <c r="F245" s="1367"/>
      <c r="G245" s="1367"/>
      <c r="H245" s="1367"/>
      <c r="I245" s="1367"/>
      <c r="J245" s="1367"/>
      <c r="K245" s="923"/>
      <c r="L245" s="923"/>
      <c r="M245" s="923"/>
      <c r="N245" s="923"/>
      <c r="O245" s="923"/>
      <c r="P245" s="923"/>
      <c r="Q245" s="923"/>
      <c r="R245" s="923"/>
      <c r="S245" s="923"/>
      <c r="T245" s="1058"/>
      <c r="U245" s="1390"/>
      <c r="V245" s="1390"/>
      <c r="W245" s="1390"/>
      <c r="X245" s="1390"/>
      <c r="Y245" s="1390"/>
      <c r="Z245" s="1076"/>
      <c r="AA245" s="1076"/>
      <c r="AB245" s="1405"/>
      <c r="AC245" s="1405"/>
      <c r="AD245" s="1405"/>
      <c r="AE245" s="1405"/>
      <c r="AF245" s="1405"/>
      <c r="AG245" s="1405"/>
      <c r="AH245" s="1020"/>
      <c r="AI245" s="1020"/>
      <c r="AJ245" s="1020"/>
      <c r="AK245" s="1020"/>
    </row>
    <row r="246" spans="1:39">
      <c r="A246" s="1012"/>
      <c r="B246" s="1394" t="s">
        <v>1885</v>
      </c>
      <c r="C246" s="1394"/>
      <c r="D246" s="1367"/>
      <c r="E246" s="1367"/>
      <c r="F246" s="1367"/>
      <c r="G246" s="1367"/>
      <c r="H246" s="1367"/>
      <c r="I246" s="1367"/>
      <c r="J246" s="1367"/>
      <c r="K246" s="923"/>
      <c r="L246" s="923"/>
      <c r="M246" s="923"/>
      <c r="N246" s="923"/>
      <c r="O246" s="923"/>
      <c r="P246" s="923"/>
      <c r="Q246" s="923"/>
      <c r="R246" s="923"/>
      <c r="S246" s="923"/>
      <c r="T246" s="923"/>
      <c r="U246" s="923"/>
      <c r="V246" s="923"/>
      <c r="W246" s="923"/>
      <c r="X246" s="923"/>
      <c r="Y246" s="1076"/>
      <c r="Z246" s="1076"/>
      <c r="AA246" s="1076"/>
      <c r="AB246" s="1076"/>
      <c r="AC246" s="923"/>
      <c r="AD246" s="923"/>
      <c r="AE246" s="1020"/>
      <c r="AF246" s="1020"/>
      <c r="AG246" s="1020"/>
      <c r="AH246" s="1020"/>
      <c r="AI246" s="1020"/>
      <c r="AJ246" s="1020"/>
      <c r="AK246" s="1020"/>
    </row>
    <row r="247" spans="1:39">
      <c r="A247" s="1012"/>
      <c r="B247" s="1012" t="s">
        <v>1888</v>
      </c>
      <c r="C247" s="1102"/>
      <c r="D247" s="1367"/>
      <c r="E247" s="1367"/>
      <c r="F247" s="1367"/>
      <c r="G247" s="1367"/>
      <c r="H247" s="1367"/>
      <c r="I247" s="1367"/>
      <c r="J247" s="1367"/>
      <c r="K247" s="923"/>
      <c r="L247" s="923"/>
      <c r="M247" s="923"/>
      <c r="N247" s="923"/>
      <c r="O247" s="923"/>
      <c r="P247" s="923"/>
      <c r="Q247" s="923"/>
      <c r="R247" s="923"/>
      <c r="S247" s="923"/>
      <c r="T247" s="923"/>
      <c r="U247" s="923"/>
      <c r="V247" s="923"/>
      <c r="W247" s="923"/>
      <c r="X247" s="923"/>
      <c r="Y247" s="1076"/>
      <c r="Z247" s="1076"/>
      <c r="AA247" s="1076"/>
      <c r="AB247" s="1076"/>
      <c r="AC247" s="923"/>
      <c r="AD247" s="923"/>
      <c r="AE247" s="1020"/>
      <c r="AF247" s="1020"/>
      <c r="AG247" s="1020"/>
      <c r="AH247" s="1020"/>
      <c r="AI247" s="1020"/>
      <c r="AJ247" s="1020"/>
      <c r="AK247" s="1020"/>
    </row>
    <row r="248" spans="1:39">
      <c r="A248" s="1012"/>
      <c r="B248" s="1012" t="s">
        <v>1887</v>
      </c>
      <c r="C248" s="1102"/>
      <c r="D248" s="1367"/>
      <c r="E248" s="1367"/>
      <c r="F248" s="1367"/>
      <c r="G248" s="1367"/>
      <c r="H248" s="1367"/>
      <c r="I248" s="1367"/>
      <c r="J248" s="1367"/>
      <c r="K248" s="923"/>
      <c r="L248" s="923"/>
      <c r="M248" s="923"/>
      <c r="N248" s="923"/>
      <c r="O248" s="923"/>
      <c r="P248" s="923"/>
      <c r="Q248" s="923"/>
      <c r="R248" s="923"/>
      <c r="S248" s="923"/>
      <c r="T248" s="923"/>
      <c r="U248" s="923"/>
      <c r="V248" s="923"/>
      <c r="W248" s="923"/>
      <c r="X248" s="923"/>
      <c r="Y248" s="1076"/>
      <c r="Z248" s="1076"/>
      <c r="AA248" s="1076"/>
      <c r="AB248" s="1076"/>
      <c r="AC248" s="923"/>
      <c r="AD248" s="923"/>
      <c r="AE248" s="1020"/>
      <c r="AF248" s="1020"/>
      <c r="AG248" s="1020"/>
      <c r="AH248" s="1020"/>
      <c r="AI248" s="1020"/>
      <c r="AJ248" s="1020"/>
      <c r="AK248" s="1020"/>
    </row>
    <row r="249" spans="1:39">
      <c r="A249" s="1012"/>
      <c r="B249" s="1012" t="s">
        <v>1886</v>
      </c>
      <c r="C249" s="1102"/>
      <c r="D249" s="1367"/>
      <c r="E249" s="1367"/>
      <c r="F249" s="1367"/>
      <c r="G249" s="1367"/>
      <c r="H249" s="1367"/>
      <c r="I249" s="1367"/>
      <c r="J249" s="1367"/>
      <c r="K249" s="923"/>
      <c r="L249" s="923"/>
      <c r="M249" s="923"/>
      <c r="N249" s="923"/>
      <c r="O249" s="923"/>
      <c r="P249" s="923"/>
      <c r="Q249" s="923"/>
      <c r="R249" s="923"/>
      <c r="S249" s="923"/>
      <c r="T249" s="923"/>
      <c r="U249" s="923"/>
      <c r="V249" s="923"/>
      <c r="W249" s="923"/>
      <c r="X249" s="923"/>
      <c r="Y249" s="1076"/>
      <c r="Z249" s="1076"/>
      <c r="AA249" s="1076"/>
      <c r="AB249" s="3192">
        <f>IFERROR(('Sources and Uses Budget'!D105/'Sources and Uses Budget'!B105),0)</f>
        <v>0</v>
      </c>
      <c r="AC249" s="3193"/>
      <c r="AD249" s="3193"/>
      <c r="AE249" s="3193"/>
      <c r="AF249" s="3193"/>
      <c r="AG249" s="3194"/>
      <c r="AH249" s="1407"/>
      <c r="AI249" s="1407"/>
      <c r="AJ249" s="1407"/>
      <c r="AK249" s="1020"/>
    </row>
    <row r="250" spans="1:39">
      <c r="A250" s="1012"/>
      <c r="B250" s="994"/>
      <c r="C250" s="1102"/>
      <c r="D250" s="1367"/>
      <c r="E250" s="1367"/>
      <c r="F250" s="1367"/>
      <c r="G250" s="1367"/>
      <c r="H250" s="1367"/>
      <c r="I250" s="1367"/>
      <c r="J250" s="1367"/>
      <c r="K250" s="923"/>
      <c r="L250" s="923"/>
      <c r="M250" s="923"/>
      <c r="N250" s="923"/>
      <c r="O250" s="923"/>
      <c r="P250" s="923"/>
      <c r="Q250" s="923"/>
      <c r="R250" s="923"/>
      <c r="S250" s="923"/>
      <c r="T250" s="923"/>
      <c r="U250" s="923"/>
      <c r="V250" s="923"/>
      <c r="W250" s="923"/>
      <c r="X250" s="923"/>
      <c r="Y250" s="1076"/>
      <c r="Z250" s="1076"/>
      <c r="AA250" s="1076"/>
      <c r="AB250" s="1076"/>
      <c r="AC250" s="923"/>
      <c r="AD250" s="923"/>
      <c r="AE250" s="1020"/>
      <c r="AF250" s="1020"/>
      <c r="AG250" s="1020"/>
      <c r="AH250" s="1020"/>
      <c r="AI250" s="1020"/>
      <c r="AJ250" s="1020"/>
      <c r="AK250" s="1020"/>
    </row>
    <row r="251" spans="1:39">
      <c r="A251" s="1041"/>
      <c r="B251" s="920" t="s">
        <v>1634</v>
      </c>
      <c r="C251" s="1042"/>
      <c r="D251" s="1042"/>
      <c r="E251" s="1043"/>
      <c r="F251" s="1043"/>
      <c r="H251" s="1044"/>
      <c r="I251" s="1044"/>
      <c r="J251" s="1044"/>
      <c r="K251" s="1044"/>
      <c r="L251" s="1044"/>
      <c r="M251" s="1044"/>
      <c r="N251" s="1044"/>
      <c r="O251" s="1044"/>
      <c r="P251" s="1044"/>
      <c r="Q251" s="1044"/>
      <c r="R251" s="1044"/>
      <c r="Y251" s="1044"/>
      <c r="Z251" s="1044"/>
      <c r="AA251" s="1044"/>
      <c r="AB251" s="1041"/>
      <c r="AC251" s="1041"/>
      <c r="AD251" s="1041"/>
      <c r="AE251" s="1041"/>
      <c r="AG251" s="3026">
        <f>AD194*(1-AB249)</f>
        <v>41794152.916674115</v>
      </c>
      <c r="AH251" s="3026"/>
      <c r="AI251" s="3026"/>
      <c r="AJ251" s="3026"/>
      <c r="AK251" s="3026"/>
    </row>
    <row r="252" spans="1:39">
      <c r="A252" s="1041"/>
      <c r="B252" s="1045" t="s">
        <v>1635</v>
      </c>
      <c r="C252" s="1046"/>
      <c r="D252" s="1044"/>
      <c r="E252" s="1044"/>
      <c r="F252" s="1046"/>
      <c r="G252" s="1046"/>
      <c r="H252" s="1046"/>
      <c r="I252" s="1046"/>
      <c r="J252" s="1046"/>
      <c r="K252" s="1046"/>
      <c r="L252" s="1046"/>
      <c r="M252" s="1044"/>
      <c r="N252" s="1046"/>
      <c r="O252" s="1046"/>
      <c r="P252" s="1046"/>
      <c r="Q252" s="1046"/>
      <c r="R252" s="1046"/>
      <c r="Y252" s="1044"/>
      <c r="Z252" s="1044"/>
      <c r="AA252" s="1044"/>
      <c r="AB252" s="1041"/>
      <c r="AC252" s="1041"/>
      <c r="AD252" s="1041"/>
      <c r="AE252" s="1041"/>
      <c r="AG252" s="3026">
        <f>'Sources and Uses Budget'!C105</f>
        <v>81178423</v>
      </c>
      <c r="AH252" s="3026"/>
      <c r="AI252" s="3026"/>
      <c r="AJ252" s="3026"/>
      <c r="AK252" s="3026"/>
    </row>
    <row r="253" spans="1:39">
      <c r="A253" s="1041"/>
      <c r="B253" s="1044" t="s">
        <v>13</v>
      </c>
      <c r="C253" s="1044"/>
      <c r="D253" s="1044"/>
      <c r="E253" s="1044"/>
      <c r="F253" s="1044"/>
      <c r="G253" s="1044"/>
      <c r="H253" s="1044"/>
      <c r="I253" s="1044"/>
      <c r="J253" s="1044"/>
      <c r="K253" s="1044"/>
      <c r="L253" s="1044"/>
      <c r="M253" s="1044"/>
      <c r="N253" s="1044"/>
      <c r="O253" s="1044"/>
      <c r="P253" s="1044"/>
      <c r="Q253" s="1044"/>
      <c r="R253" s="1044"/>
      <c r="Y253" s="1044"/>
      <c r="Z253" s="1044"/>
      <c r="AA253" s="1044"/>
      <c r="AB253" s="1041"/>
      <c r="AC253" s="1041"/>
      <c r="AD253" s="1041"/>
      <c r="AE253" s="1041"/>
      <c r="AG253" s="3184">
        <f>ROUNDDOWN(IF(AND(C274="Yes",AK72=10),((AG251*2)/AG252),AG251/AG252),2)</f>
        <v>0.51</v>
      </c>
      <c r="AH253" s="3184"/>
      <c r="AI253" s="3184"/>
      <c r="AJ253" s="3184"/>
      <c r="AK253" s="3184"/>
    </row>
    <row r="254" spans="1:39">
      <c r="A254" s="1041"/>
      <c r="B254" s="1601" t="s">
        <v>2168</v>
      </c>
      <c r="C254" s="1044"/>
      <c r="D254" s="1044"/>
      <c r="E254" s="1044"/>
      <c r="F254" s="1044"/>
      <c r="G254" s="1044"/>
      <c r="H254" s="1044"/>
      <c r="I254" s="1044"/>
      <c r="J254" s="1044"/>
      <c r="K254" s="1044"/>
      <c r="L254" s="1044"/>
      <c r="M254" s="1044"/>
      <c r="N254" s="1044"/>
      <c r="O254" s="1044"/>
      <c r="P254" s="1044"/>
      <c r="Q254" s="1044"/>
      <c r="R254" s="1044"/>
      <c r="Y254" s="1044"/>
      <c r="Z254" s="1044"/>
      <c r="AA254" s="1044"/>
      <c r="AB254" s="1041"/>
      <c r="AC254" s="1041"/>
      <c r="AD254" s="1041"/>
      <c r="AE254" s="1041"/>
      <c r="AG254" s="1600"/>
      <c r="AH254" s="1600"/>
      <c r="AI254" s="1600"/>
      <c r="AJ254" s="1600"/>
      <c r="AK254" s="1600"/>
    </row>
    <row r="255" spans="1:39">
      <c r="A255" s="1047"/>
      <c r="B255" s="1047"/>
      <c r="C255" s="1047"/>
      <c r="D255" s="1047"/>
      <c r="E255" s="1047"/>
      <c r="F255" s="1047"/>
      <c r="G255" s="1047"/>
      <c r="H255" s="1047"/>
      <c r="I255" s="1047"/>
      <c r="J255" s="1047"/>
      <c r="K255" s="1047"/>
      <c r="L255" s="1047"/>
      <c r="M255" s="1047"/>
      <c r="N255" s="1047"/>
      <c r="O255" s="1047"/>
      <c r="P255" s="1047"/>
      <c r="Q255" s="1047"/>
      <c r="R255" s="1047"/>
      <c r="S255" s="1047"/>
      <c r="T255" s="1047"/>
      <c r="U255" s="1047"/>
      <c r="V255" s="1047"/>
      <c r="W255" s="1047"/>
      <c r="X255" s="1047"/>
      <c r="Y255" s="1047"/>
      <c r="Z255" s="1047"/>
      <c r="AA255" s="1047"/>
      <c r="AB255" s="1047"/>
      <c r="AC255" s="1047"/>
      <c r="AD255" s="1047"/>
      <c r="AE255" s="1047"/>
      <c r="AF255" s="1047"/>
      <c r="AG255" s="1047"/>
      <c r="AH255" s="1047"/>
      <c r="AI255" s="1047"/>
      <c r="AJ255" s="1047"/>
    </row>
    <row r="256" spans="1:39">
      <c r="A256" s="1048"/>
      <c r="B256" s="1048"/>
      <c r="C256" s="1048"/>
      <c r="D256" s="1048"/>
      <c r="E256" s="1048"/>
      <c r="F256" s="1048"/>
      <c r="G256" s="1048"/>
      <c r="H256" s="1048"/>
      <c r="I256" s="1048"/>
      <c r="J256" s="1048"/>
      <c r="K256" s="1048"/>
      <c r="L256" s="1048"/>
      <c r="M256" s="1048"/>
      <c r="N256" s="1048"/>
      <c r="O256" s="1048"/>
      <c r="P256" s="1048"/>
      <c r="Q256" s="1048"/>
      <c r="R256" s="1048"/>
      <c r="S256" s="1048"/>
      <c r="T256" s="1048"/>
      <c r="U256" s="1048"/>
      <c r="V256" s="1048"/>
      <c r="W256" s="1048"/>
      <c r="X256" s="1048"/>
      <c r="Y256" s="1048"/>
      <c r="Z256" s="1048"/>
      <c r="AA256" s="1048"/>
      <c r="AB256" s="1048"/>
      <c r="AC256" s="1048"/>
      <c r="AD256" s="1048"/>
      <c r="AE256" s="1048"/>
      <c r="AF256" s="1048"/>
      <c r="AG256" s="1048"/>
      <c r="AH256" s="1049"/>
      <c r="AI256" s="955"/>
      <c r="AJ256" s="955" t="s">
        <v>1636</v>
      </c>
      <c r="AK256" s="3177">
        <f>IF(AG253=0,0,IF((AG253*100)&gt;8,8,(AG253*100)))</f>
        <v>8</v>
      </c>
      <c r="AL256" s="3177"/>
      <c r="AM256" s="3178"/>
    </row>
    <row r="257" spans="1:81" ht="13.5" thickBot="1"/>
    <row r="258" spans="1:81" s="939" customFormat="1" ht="12.75" customHeight="1" thickTop="1">
      <c r="A258" s="1050"/>
      <c r="B258" s="1051"/>
      <c r="C258" s="1051"/>
      <c r="D258" s="1051"/>
      <c r="E258" s="1051"/>
      <c r="F258" s="1051"/>
      <c r="G258" s="1051"/>
      <c r="H258" s="1051"/>
      <c r="I258" s="1051"/>
      <c r="J258" s="1051"/>
      <c r="K258" s="1051"/>
      <c r="L258" s="1051"/>
      <c r="M258" s="1051"/>
      <c r="N258" s="1051"/>
      <c r="O258" s="1051"/>
      <c r="P258" s="1051"/>
      <c r="Q258" s="1051"/>
      <c r="R258" s="1051"/>
      <c r="S258" s="1051"/>
      <c r="T258" s="1051"/>
      <c r="U258" s="1051"/>
      <c r="V258" s="1051"/>
      <c r="W258" s="1051"/>
      <c r="X258" s="1051"/>
      <c r="Y258" s="1051"/>
      <c r="Z258" s="1051"/>
      <c r="AA258" s="1051"/>
      <c r="AB258" s="1051"/>
      <c r="AC258" s="1052"/>
      <c r="AD258" s="1051"/>
      <c r="AE258" s="1051"/>
      <c r="AF258" s="1051"/>
      <c r="AG258" s="1051"/>
      <c r="AH258" s="1025"/>
      <c r="AI258" s="1053"/>
      <c r="AJ258" s="1053"/>
      <c r="AK258" s="1054"/>
      <c r="AL258" s="1054"/>
      <c r="AM258" s="1055"/>
      <c r="AN258" s="996"/>
      <c r="AO258" s="1022"/>
      <c r="AP258" s="1002"/>
      <c r="AQ258" s="1002"/>
      <c r="AR258" s="1002"/>
      <c r="AS258" s="1002"/>
      <c r="AT258" s="1002"/>
      <c r="AU258" s="1002"/>
      <c r="AV258" s="1002"/>
      <c r="AW258" s="1002"/>
      <c r="AX258" s="1002"/>
      <c r="AY258" s="1002"/>
      <c r="AZ258" s="1002"/>
      <c r="BA258" s="1022"/>
      <c r="BB258" s="1022"/>
      <c r="BC258" s="1022"/>
      <c r="BD258" s="1022"/>
      <c r="BE258" s="1022"/>
      <c r="BF258" s="1022"/>
      <c r="BG258" s="1022"/>
      <c r="BH258" s="1022"/>
      <c r="BI258" s="1022"/>
      <c r="BJ258" s="1022"/>
      <c r="BK258" s="1022"/>
      <c r="BL258" s="1022"/>
      <c r="BM258" s="1022"/>
      <c r="BN258" s="1022"/>
      <c r="BO258" s="1022"/>
      <c r="BP258" s="1022"/>
      <c r="BQ258" s="1022"/>
      <c r="BR258" s="1022"/>
      <c r="BS258" s="1022"/>
      <c r="BT258" s="1022"/>
      <c r="BU258" s="1022"/>
      <c r="BV258" s="1022"/>
      <c r="BW258" s="1022"/>
      <c r="BX258" s="1022"/>
      <c r="BY258" s="1022"/>
      <c r="BZ258" s="1022"/>
      <c r="CA258" s="1022"/>
      <c r="CB258" s="1022"/>
      <c r="CC258" s="1022"/>
    </row>
    <row r="259" spans="1:81">
      <c r="A259" s="984" t="s">
        <v>1637</v>
      </c>
      <c r="B259" s="984" t="s">
        <v>1638</v>
      </c>
      <c r="C259" s="1008"/>
      <c r="D259" s="939"/>
      <c r="E259" s="1056"/>
      <c r="F259" s="1022"/>
      <c r="G259" s="1022"/>
      <c r="H259" s="1022"/>
      <c r="I259" s="1022"/>
      <c r="J259" s="1022"/>
      <c r="K259" s="1022"/>
      <c r="L259" s="1022"/>
      <c r="M259" s="1022"/>
      <c r="N259" s="1022"/>
      <c r="O259" s="1022"/>
      <c r="P259" s="1022"/>
      <c r="Q259" s="1022"/>
      <c r="R259" s="1022"/>
      <c r="S259" s="1022"/>
      <c r="T259" s="1022"/>
      <c r="U259" s="1022"/>
      <c r="V259" s="1022"/>
      <c r="W259" s="1022"/>
      <c r="X259" s="1022"/>
      <c r="Y259" s="1022"/>
      <c r="Z259" s="1022"/>
      <c r="AA259" s="1022"/>
      <c r="AB259" s="1022"/>
      <c r="AC259" s="1022"/>
      <c r="AD259" s="1022"/>
      <c r="AE259" s="1022"/>
      <c r="AF259" s="1022"/>
      <c r="AG259" s="1022"/>
      <c r="AH259" s="1030" t="s">
        <v>1575</v>
      </c>
      <c r="AI259" s="1022"/>
      <c r="AJ259" s="939"/>
      <c r="AK259" s="1022"/>
      <c r="AL259" s="1022"/>
      <c r="AM259" s="1022"/>
      <c r="AN259" s="1057"/>
      <c r="AO259" s="1022"/>
      <c r="AP259" s="1058"/>
      <c r="AQ259" s="1058"/>
      <c r="AR259" s="1059"/>
      <c r="AS259" s="1059"/>
      <c r="AT259" s="1059"/>
      <c r="AU259" s="1058"/>
      <c r="AV259" s="1058"/>
      <c r="AW259" s="1058"/>
      <c r="AX259" s="1058"/>
      <c r="AY259" s="1058"/>
      <c r="AZ259" s="1058"/>
      <c r="BA259" s="1058"/>
      <c r="BB259" s="1058"/>
      <c r="BC259" s="1058"/>
      <c r="BD259" s="1060"/>
      <c r="BE259" s="1060"/>
      <c r="BF259" s="1060"/>
      <c r="BG259" s="1060"/>
      <c r="BH259" s="1060"/>
      <c r="BI259" s="1058"/>
      <c r="BJ259" s="1058"/>
      <c r="BK259" s="1058"/>
      <c r="BL259" s="1058"/>
      <c r="BM259" s="1058"/>
      <c r="BN259" s="1058"/>
      <c r="BO259" s="1058"/>
      <c r="BP259" s="1058"/>
      <c r="BQ259" s="1058"/>
      <c r="BR259" s="1058"/>
      <c r="BS259" s="1058"/>
      <c r="BT259" s="1058"/>
      <c r="BU259" s="1058"/>
      <c r="BV259" s="1058"/>
      <c r="BW259" s="1058"/>
      <c r="BX259" s="1058"/>
      <c r="BY259" s="1058"/>
      <c r="BZ259" s="1058"/>
      <c r="CA259" s="1058"/>
      <c r="CB259" s="1058"/>
      <c r="CC259" s="1058"/>
    </row>
    <row r="260" spans="1:81" ht="14.25" customHeight="1">
      <c r="A260" s="1030"/>
      <c r="AI260" s="940"/>
      <c r="AJ260" s="939"/>
      <c r="AK260" s="1022"/>
      <c r="AL260" s="1022"/>
      <c r="AM260" s="1022"/>
      <c r="AN260" s="1057"/>
      <c r="AO260" s="1022"/>
      <c r="AP260" s="1058"/>
      <c r="AQ260" s="1058"/>
      <c r="AR260" s="1059"/>
      <c r="AS260" s="1059"/>
      <c r="AT260" s="1059"/>
      <c r="AU260" s="1058"/>
      <c r="AV260" s="1058"/>
      <c r="AW260" s="1058"/>
      <c r="AX260" s="1058"/>
      <c r="AY260" s="1058"/>
      <c r="AZ260" s="1058"/>
      <c r="BA260" s="1058"/>
      <c r="BB260" s="1058"/>
      <c r="BC260" s="1058"/>
      <c r="BD260" s="1060"/>
      <c r="BE260" s="1060"/>
      <c r="BF260" s="1060"/>
      <c r="BG260" s="1060"/>
      <c r="BH260" s="1060"/>
      <c r="BI260" s="1058"/>
      <c r="BJ260" s="1058"/>
      <c r="BK260" s="1058"/>
      <c r="BL260" s="1058"/>
      <c r="BM260" s="1058"/>
      <c r="BN260" s="1058"/>
      <c r="BO260" s="1058"/>
      <c r="BP260" s="1058"/>
      <c r="BQ260" s="1058"/>
      <c r="BR260" s="1058"/>
      <c r="BS260" s="1058"/>
      <c r="BT260" s="1058"/>
      <c r="BU260" s="1058"/>
      <c r="BV260" s="1058"/>
      <c r="BW260" s="1058"/>
      <c r="BX260" s="1058"/>
      <c r="BY260" s="1058"/>
      <c r="BZ260" s="1058"/>
      <c r="CA260" s="1058"/>
      <c r="CB260" s="1058"/>
      <c r="CC260" s="1058"/>
    </row>
    <row r="261" spans="1:81" ht="13.7" customHeight="1">
      <c r="A261" s="1056"/>
      <c r="B261" s="1061"/>
      <c r="C261" s="3043" t="s">
        <v>578</v>
      </c>
      <c r="D261" s="3043"/>
      <c r="E261" s="936"/>
      <c r="F261" s="2994" t="s">
        <v>2327</v>
      </c>
      <c r="G261" s="2995"/>
      <c r="H261" s="2995"/>
      <c r="I261" s="2995"/>
      <c r="J261" s="2995"/>
      <c r="K261" s="2995"/>
      <c r="L261" s="2995"/>
      <c r="M261" s="2995"/>
      <c r="N261" s="2995"/>
      <c r="O261" s="2995"/>
      <c r="P261" s="2995"/>
      <c r="Q261" s="2995"/>
      <c r="R261" s="2995"/>
      <c r="S261" s="2995"/>
      <c r="T261" s="2995"/>
      <c r="U261" s="2995"/>
      <c r="V261" s="2995"/>
      <c r="W261" s="2995"/>
      <c r="X261" s="2995"/>
      <c r="Y261" s="2995"/>
      <c r="Z261" s="2995"/>
      <c r="AA261" s="2995"/>
      <c r="AB261" s="2995"/>
      <c r="AC261" s="2995"/>
      <c r="AD261" s="2996"/>
      <c r="AE261" s="939"/>
      <c r="AF261" s="1062"/>
      <c r="AG261" s="3182" t="s">
        <v>1624</v>
      </c>
      <c r="AH261" s="3182"/>
      <c r="AI261" s="3182"/>
      <c r="AJ261" s="3182"/>
      <c r="AK261" s="1022"/>
      <c r="AL261" s="1022"/>
      <c r="AM261" s="1022"/>
      <c r="AN261" s="1057"/>
      <c r="AO261" s="939"/>
      <c r="AS261" s="21"/>
      <c r="AT261" s="21"/>
    </row>
    <row r="262" spans="1:81" ht="13.7" customHeight="1">
      <c r="A262" s="1056"/>
      <c r="B262" s="1061"/>
      <c r="C262" s="1063"/>
      <c r="D262" s="939"/>
      <c r="E262" s="936"/>
      <c r="F262" s="2997"/>
      <c r="G262" s="2998"/>
      <c r="H262" s="2998"/>
      <c r="I262" s="2998"/>
      <c r="J262" s="2998"/>
      <c r="K262" s="2998"/>
      <c r="L262" s="2998"/>
      <c r="M262" s="2998"/>
      <c r="N262" s="2998"/>
      <c r="O262" s="2998"/>
      <c r="P262" s="2998"/>
      <c r="Q262" s="2998"/>
      <c r="R262" s="2998"/>
      <c r="S262" s="2998"/>
      <c r="T262" s="2998"/>
      <c r="U262" s="2998"/>
      <c r="V262" s="2998"/>
      <c r="W262" s="2998"/>
      <c r="X262" s="2998"/>
      <c r="Y262" s="2998"/>
      <c r="Z262" s="2998"/>
      <c r="AA262" s="2998"/>
      <c r="AB262" s="2998"/>
      <c r="AC262" s="2998"/>
      <c r="AD262" s="2999"/>
      <c r="AE262" s="939"/>
      <c r="AF262" s="1062"/>
      <c r="AG262" s="1062"/>
      <c r="AH262" s="1062"/>
      <c r="AI262" s="1062"/>
      <c r="AJ262" s="939"/>
      <c r="AK262" s="1022"/>
      <c r="AL262" s="1022"/>
      <c r="AM262" s="1022"/>
      <c r="AN262" s="1057"/>
      <c r="AO262" s="939"/>
      <c r="AS262" s="21"/>
      <c r="AT262" s="21"/>
    </row>
    <row r="263" spans="1:81">
      <c r="A263" s="1056"/>
      <c r="B263" s="1061"/>
      <c r="C263" s="1063"/>
      <c r="D263" s="939"/>
      <c r="E263" s="936"/>
      <c r="F263" s="2997"/>
      <c r="G263" s="2998"/>
      <c r="H263" s="2998"/>
      <c r="I263" s="2998"/>
      <c r="J263" s="2998"/>
      <c r="K263" s="2998"/>
      <c r="L263" s="2998"/>
      <c r="M263" s="2998"/>
      <c r="N263" s="2998"/>
      <c r="O263" s="2998"/>
      <c r="P263" s="2998"/>
      <c r="Q263" s="2998"/>
      <c r="R263" s="2998"/>
      <c r="S263" s="2998"/>
      <c r="T263" s="2998"/>
      <c r="U263" s="2998"/>
      <c r="V263" s="2998"/>
      <c r="W263" s="2998"/>
      <c r="X263" s="2998"/>
      <c r="Y263" s="2998"/>
      <c r="Z263" s="2998"/>
      <c r="AA263" s="2998"/>
      <c r="AB263" s="2998"/>
      <c r="AC263" s="2998"/>
      <c r="AD263" s="2999"/>
      <c r="AE263" s="939"/>
      <c r="AF263" s="1062"/>
      <c r="AG263" s="1062"/>
      <c r="AH263" s="1062"/>
      <c r="AI263" s="1062"/>
      <c r="AJ263" s="939"/>
      <c r="AK263" s="1022"/>
      <c r="AL263" s="1022"/>
      <c r="AM263" s="1022"/>
      <c r="AN263" s="1057"/>
      <c r="AO263" s="939"/>
      <c r="AP263" s="1064"/>
      <c r="AS263" s="21"/>
      <c r="AT263" s="21"/>
    </row>
    <row r="264" spans="1:81" ht="13.7" customHeight="1">
      <c r="A264" s="1056"/>
      <c r="B264" s="1061"/>
      <c r="C264" s="3183"/>
      <c r="D264" s="3183"/>
      <c r="E264" s="936"/>
      <c r="F264" s="3000"/>
      <c r="G264" s="3001"/>
      <c r="H264" s="3001"/>
      <c r="I264" s="3001"/>
      <c r="J264" s="3001"/>
      <c r="K264" s="3001"/>
      <c r="L264" s="3001"/>
      <c r="M264" s="3001"/>
      <c r="N264" s="3001"/>
      <c r="O264" s="3001"/>
      <c r="P264" s="3001"/>
      <c r="Q264" s="3001"/>
      <c r="R264" s="3001"/>
      <c r="S264" s="3001"/>
      <c r="T264" s="3001"/>
      <c r="U264" s="3001"/>
      <c r="V264" s="3001"/>
      <c r="W264" s="3001"/>
      <c r="X264" s="3001"/>
      <c r="Y264" s="3001"/>
      <c r="Z264" s="3001"/>
      <c r="AA264" s="3001"/>
      <c r="AB264" s="3001"/>
      <c r="AC264" s="3001"/>
      <c r="AD264" s="3002"/>
      <c r="AE264" s="939"/>
      <c r="AF264" s="1062"/>
      <c r="AG264" s="3182"/>
      <c r="AH264" s="3182"/>
      <c r="AI264" s="3182"/>
      <c r="AJ264" s="3182"/>
      <c r="AK264" s="1022"/>
      <c r="AL264" s="1022"/>
      <c r="AM264" s="1022"/>
      <c r="AN264" s="1057"/>
      <c r="AS264" s="21"/>
      <c r="AT264" s="21"/>
    </row>
    <row r="265" spans="1:81" ht="13.7" hidden="1" customHeight="1">
      <c r="A265" s="1056"/>
      <c r="C265" s="1065"/>
      <c r="D265" s="1065"/>
      <c r="E265" s="1065"/>
      <c r="F265" s="1727"/>
      <c r="G265" s="1728"/>
      <c r="H265" s="1728"/>
      <c r="I265" s="1728"/>
      <c r="J265" s="1728"/>
      <c r="K265" s="1728"/>
      <c r="L265" s="1728"/>
      <c r="M265" s="1728"/>
      <c r="N265" s="1728"/>
      <c r="O265" s="1728"/>
      <c r="P265" s="1728"/>
      <c r="Q265" s="1728"/>
      <c r="R265" s="1728"/>
      <c r="S265" s="1728"/>
      <c r="T265" s="1728"/>
      <c r="U265" s="1728"/>
      <c r="V265" s="1728"/>
      <c r="W265" s="1728"/>
      <c r="X265" s="1728"/>
      <c r="Y265" s="1728"/>
      <c r="Z265" s="1728"/>
      <c r="AA265" s="1728"/>
      <c r="AB265" s="1728"/>
      <c r="AC265" s="1728"/>
      <c r="AD265" s="1729"/>
      <c r="AE265" s="1065"/>
      <c r="AF265" s="1065"/>
      <c r="AG265" s="1065"/>
      <c r="AH265" s="1065"/>
      <c r="AI265" s="1062"/>
      <c r="AJ265" s="939"/>
      <c r="AK265" s="1022"/>
      <c r="AL265" s="1022"/>
      <c r="AM265" s="1022"/>
      <c r="AN265" s="1057"/>
      <c r="AQ265" s="21"/>
      <c r="AR265" s="21"/>
      <c r="AS265" s="21"/>
      <c r="AT265" s="21"/>
    </row>
    <row r="266" spans="1:81">
      <c r="A266" s="1066"/>
      <c r="B266" s="1065"/>
      <c r="C266" s="1065"/>
      <c r="D266" s="1065"/>
      <c r="E266" s="1065"/>
      <c r="F266" s="1065"/>
      <c r="G266" s="1065"/>
      <c r="H266" s="1065"/>
      <c r="I266" s="1065"/>
      <c r="J266" s="1065"/>
      <c r="K266" s="1065"/>
      <c r="L266" s="1065"/>
      <c r="M266" s="1065"/>
      <c r="N266" s="1065"/>
      <c r="O266" s="1065"/>
      <c r="P266" s="1065"/>
      <c r="Q266" s="1065"/>
      <c r="R266" s="1065"/>
      <c r="S266" s="1065"/>
      <c r="T266" s="1065"/>
      <c r="U266" s="1065"/>
      <c r="V266" s="1065"/>
      <c r="W266" s="1065"/>
      <c r="X266" s="1065"/>
      <c r="Y266" s="1065"/>
      <c r="Z266" s="1065"/>
      <c r="AA266" s="1065"/>
      <c r="AB266" s="1065"/>
      <c r="AC266" s="1065"/>
      <c r="AD266" s="1065"/>
      <c r="AE266" s="1065"/>
      <c r="AF266" s="1065"/>
      <c r="AG266" s="1065"/>
      <c r="AH266" s="1065"/>
      <c r="AI266" s="1065"/>
      <c r="AJ266" s="1065"/>
      <c r="AK266" s="1065"/>
      <c r="AL266" s="1022"/>
      <c r="AM266" s="1022"/>
      <c r="AN266" s="110"/>
      <c r="AR266" s="21"/>
    </row>
    <row r="267" spans="1:81">
      <c r="A267" s="1067"/>
      <c r="B267" s="954"/>
      <c r="C267" s="1014"/>
      <c r="D267" s="1014"/>
      <c r="E267" s="954"/>
      <c r="F267" s="1014"/>
      <c r="G267" s="1014"/>
      <c r="H267" s="1014"/>
      <c r="I267" s="1014"/>
      <c r="J267" s="1014"/>
      <c r="K267" s="1014"/>
      <c r="L267" s="1014"/>
      <c r="M267" s="1014"/>
      <c r="N267" s="1014"/>
      <c r="O267" s="1014"/>
      <c r="P267" s="1014"/>
      <c r="Q267" s="1014"/>
      <c r="R267" s="1014"/>
      <c r="S267" s="1014"/>
      <c r="T267" s="1014"/>
      <c r="U267" s="1014"/>
      <c r="V267" s="1014"/>
      <c r="W267" s="1014"/>
      <c r="X267" s="1014"/>
      <c r="Y267" s="1014"/>
      <c r="Z267" s="1014"/>
      <c r="AA267" s="1014"/>
      <c r="AB267" s="1014"/>
      <c r="AC267" s="1014"/>
      <c r="AD267" s="1014"/>
      <c r="AE267" s="1014"/>
      <c r="AF267" s="1014"/>
      <c r="AG267" s="1014"/>
      <c r="AH267" s="1014"/>
      <c r="AI267" s="955"/>
      <c r="AJ267" s="955" t="s">
        <v>1640</v>
      </c>
      <c r="AK267" s="3177">
        <f>IF($C$261="yes",10,0)</f>
        <v>10</v>
      </c>
      <c r="AL267" s="3177"/>
      <c r="AM267" s="3178"/>
      <c r="AN267" s="110"/>
      <c r="AR267" s="21"/>
    </row>
    <row r="268" spans="1:81" ht="13.5" thickBot="1"/>
    <row r="269" spans="1:81" ht="13.5" thickTop="1">
      <c r="A269" s="1068"/>
      <c r="B269" s="1068"/>
      <c r="C269" s="1068"/>
      <c r="D269" s="1068"/>
      <c r="E269" s="1068"/>
      <c r="F269" s="1068"/>
      <c r="G269" s="1068"/>
      <c r="H269" s="1068"/>
      <c r="I269" s="1068"/>
      <c r="J269" s="1068"/>
      <c r="K269" s="1068"/>
      <c r="L269" s="1068"/>
      <c r="M269" s="1068"/>
      <c r="N269" s="1068"/>
      <c r="O269" s="1068"/>
      <c r="P269" s="1068"/>
      <c r="Q269" s="1068"/>
      <c r="R269" s="1068"/>
      <c r="S269" s="1068"/>
      <c r="T269" s="1068"/>
      <c r="U269" s="1068"/>
      <c r="V269" s="1068"/>
      <c r="W269" s="1068"/>
      <c r="X269" s="1068"/>
      <c r="Y269" s="1068"/>
      <c r="Z269" s="1068"/>
      <c r="AA269" s="1068"/>
      <c r="AB269" s="1068"/>
      <c r="AC269" s="1068"/>
      <c r="AD269" s="1068"/>
      <c r="AE269" s="1068"/>
      <c r="AF269" s="1068"/>
      <c r="AG269" s="1068"/>
      <c r="AH269" s="1068"/>
      <c r="AI269" s="1068"/>
      <c r="AJ269" s="1068"/>
      <c r="AK269" s="1068"/>
      <c r="AL269" s="1068"/>
      <c r="AM269" s="1069"/>
    </row>
    <row r="270" spans="1:81">
      <c r="A270" s="984" t="s">
        <v>1641</v>
      </c>
      <c r="B270" s="984" t="s">
        <v>2294</v>
      </c>
      <c r="AH270" s="1030" t="s">
        <v>1554</v>
      </c>
    </row>
    <row r="271" spans="1:81" ht="15" customHeight="1">
      <c r="B271" s="928" t="s">
        <v>2293</v>
      </c>
    </row>
    <row r="272" spans="1:81" ht="15" customHeight="1">
      <c r="B272" s="928" t="s">
        <v>2295</v>
      </c>
    </row>
    <row r="273" spans="1:53">
      <c r="B273" s="939"/>
      <c r="C273" s="1070"/>
      <c r="D273" s="939"/>
      <c r="E273" s="939"/>
      <c r="F273" s="939"/>
      <c r="G273" s="939"/>
      <c r="H273" s="939"/>
      <c r="I273" s="939"/>
      <c r="J273" s="939"/>
      <c r="K273" s="939"/>
      <c r="L273" s="939"/>
      <c r="M273" s="939"/>
      <c r="N273" s="939"/>
      <c r="O273" s="939"/>
      <c r="P273" s="939"/>
      <c r="Q273" s="939"/>
      <c r="R273" s="939"/>
      <c r="S273" s="939"/>
      <c r="T273" s="939"/>
      <c r="U273" s="939"/>
      <c r="V273" s="939"/>
      <c r="W273" s="939"/>
      <c r="X273" s="939"/>
      <c r="Y273" s="939"/>
      <c r="Z273" s="939"/>
      <c r="AA273" s="939"/>
      <c r="AB273" s="939"/>
      <c r="AC273" s="939"/>
      <c r="AD273" s="939"/>
      <c r="AG273" s="939"/>
      <c r="AI273" s="939"/>
      <c r="AJ273" s="939"/>
      <c r="AK273" s="1022"/>
      <c r="AL273" s="1022"/>
      <c r="AM273" s="1022"/>
      <c r="AN273" s="110"/>
      <c r="AO273" s="51"/>
      <c r="AP273" s="1071"/>
      <c r="AQ273" s="1072"/>
      <c r="AR273" s="1071"/>
      <c r="AS273" s="1071"/>
      <c r="AT273" s="1071"/>
      <c r="AU273" s="1071"/>
      <c r="AV273" s="1073"/>
      <c r="AW273" s="1073"/>
      <c r="AX273" s="112"/>
      <c r="AY273" s="112"/>
      <c r="AZ273" s="112"/>
      <c r="BA273" s="112"/>
    </row>
    <row r="274" spans="1:53" ht="12.75" customHeight="1">
      <c r="A274" s="3155" t="s">
        <v>1643</v>
      </c>
      <c r="B274" s="3155"/>
      <c r="C274" s="3043" t="s">
        <v>626</v>
      </c>
      <c r="D274" s="3043"/>
      <c r="E274" s="936"/>
      <c r="F274" s="3179" t="s">
        <v>1644</v>
      </c>
      <c r="G274" s="3180"/>
      <c r="H274" s="3180"/>
      <c r="I274" s="3180"/>
      <c r="J274" s="3180"/>
      <c r="K274" s="3180"/>
      <c r="L274" s="3180"/>
      <c r="M274" s="3180"/>
      <c r="N274" s="3180"/>
      <c r="O274" s="3180"/>
      <c r="P274" s="3180"/>
      <c r="Q274" s="3180"/>
      <c r="R274" s="3180"/>
      <c r="S274" s="3180"/>
      <c r="T274" s="3180"/>
      <c r="U274" s="3180"/>
      <c r="V274" s="3180"/>
      <c r="W274" s="3180"/>
      <c r="X274" s="3180"/>
      <c r="Y274" s="3180"/>
      <c r="Z274" s="3180"/>
      <c r="AA274" s="3180"/>
      <c r="AB274" s="3180"/>
      <c r="AC274" s="3180"/>
      <c r="AD274" s="3181"/>
      <c r="AE274" s="1074"/>
      <c r="AF274" s="939"/>
      <c r="AG274" s="982" t="s">
        <v>1645</v>
      </c>
      <c r="AH274" s="939"/>
      <c r="AI274" s="939"/>
      <c r="AJ274" s="939"/>
      <c r="AK274" s="1022"/>
      <c r="AL274" s="1022"/>
      <c r="AM274" s="1022"/>
      <c r="AN274" s="110"/>
      <c r="AO274" s="51"/>
      <c r="AP274" s="126"/>
      <c r="AS274" s="1071"/>
      <c r="AT274" s="1071"/>
      <c r="AU274" s="1071"/>
      <c r="AV274" s="1073"/>
      <c r="AW274" s="1073"/>
      <c r="AX274" s="112"/>
      <c r="AY274" s="112"/>
      <c r="AZ274" s="112"/>
      <c r="BA274" s="112"/>
    </row>
    <row r="275" spans="1:53">
      <c r="A275" s="1070"/>
      <c r="B275" s="1061"/>
      <c r="F275" s="3172"/>
      <c r="G275" s="3047"/>
      <c r="H275" s="3047"/>
      <c r="I275" s="3047"/>
      <c r="J275" s="3047"/>
      <c r="K275" s="3047"/>
      <c r="L275" s="3047"/>
      <c r="M275" s="3047"/>
      <c r="N275" s="3047"/>
      <c r="O275" s="3047"/>
      <c r="P275" s="3047"/>
      <c r="Q275" s="3047"/>
      <c r="R275" s="3047"/>
      <c r="S275" s="3047"/>
      <c r="T275" s="3047"/>
      <c r="U275" s="3047"/>
      <c r="V275" s="3047"/>
      <c r="W275" s="3047"/>
      <c r="X275" s="3047"/>
      <c r="Y275" s="3047"/>
      <c r="Z275" s="3047"/>
      <c r="AA275" s="3047"/>
      <c r="AB275" s="3047"/>
      <c r="AC275" s="3047"/>
      <c r="AD275" s="3173"/>
      <c r="AE275" s="1074"/>
      <c r="AF275" s="940"/>
      <c r="AH275" s="940"/>
      <c r="AI275" s="940"/>
      <c r="AJ275" s="939"/>
      <c r="AK275" s="1022"/>
      <c r="AL275" s="1022"/>
      <c r="AM275" s="1022"/>
      <c r="AN275" s="110"/>
      <c r="AO275" s="51"/>
      <c r="AP275" s="939">
        <f>IF($C$274="yes",20,0)</f>
        <v>0</v>
      </c>
      <c r="AR275" s="21"/>
      <c r="AS275" s="1071"/>
      <c r="AT275" s="1071"/>
      <c r="AU275" s="1071"/>
      <c r="AV275" s="1073"/>
      <c r="AW275" s="1073"/>
      <c r="AX275" s="112"/>
      <c r="AY275" s="112"/>
      <c r="AZ275" s="112"/>
      <c r="BA275" s="112"/>
    </row>
    <row r="276" spans="1:53" ht="15" customHeight="1">
      <c r="A276" s="1070"/>
      <c r="B276" s="1061"/>
      <c r="F276" s="3172"/>
      <c r="G276" s="3047"/>
      <c r="H276" s="3047"/>
      <c r="I276" s="3047"/>
      <c r="J276" s="3047"/>
      <c r="K276" s="3047"/>
      <c r="L276" s="3047"/>
      <c r="M276" s="3047"/>
      <c r="N276" s="3047"/>
      <c r="O276" s="3047"/>
      <c r="P276" s="3047"/>
      <c r="Q276" s="3047"/>
      <c r="R276" s="3047"/>
      <c r="S276" s="3047"/>
      <c r="T276" s="3047"/>
      <c r="U276" s="3047"/>
      <c r="V276" s="3047"/>
      <c r="W276" s="3047"/>
      <c r="X276" s="3047"/>
      <c r="Y276" s="3047"/>
      <c r="Z276" s="3047"/>
      <c r="AA276" s="3047"/>
      <c r="AB276" s="3047"/>
      <c r="AC276" s="3047"/>
      <c r="AD276" s="3173"/>
      <c r="AE276" s="1074"/>
      <c r="AF276" s="940"/>
      <c r="AH276" s="940"/>
      <c r="AI276" s="940"/>
      <c r="AJ276" s="939"/>
      <c r="AK276" s="1022"/>
      <c r="AL276" s="1022"/>
      <c r="AM276" s="1022"/>
      <c r="AN276" s="110"/>
      <c r="AO276" s="51"/>
      <c r="AP276" s="939">
        <f>IF($C$284="yes",9,0)</f>
        <v>0</v>
      </c>
      <c r="AR276" s="21"/>
      <c r="AS276" s="1071"/>
      <c r="AT276" s="1071"/>
      <c r="AU276" s="1071"/>
      <c r="AV276" s="1073"/>
      <c r="AW276" s="1073"/>
      <c r="AX276" s="112"/>
      <c r="AY276" s="112"/>
      <c r="AZ276" s="112"/>
      <c r="BA276" s="112"/>
    </row>
    <row r="277" spans="1:53" ht="12.75" customHeight="1">
      <c r="A277" s="1070"/>
      <c r="B277" s="1061"/>
      <c r="F277" s="3172" t="s">
        <v>1646</v>
      </c>
      <c r="G277" s="3047"/>
      <c r="H277" s="3047"/>
      <c r="I277" s="3047"/>
      <c r="J277" s="3047"/>
      <c r="K277" s="3047"/>
      <c r="L277" s="3047"/>
      <c r="M277" s="3047"/>
      <c r="N277" s="3047"/>
      <c r="O277" s="3047"/>
      <c r="P277" s="3047"/>
      <c r="Q277" s="3047"/>
      <c r="R277" s="3047"/>
      <c r="S277" s="3047"/>
      <c r="T277" s="3047"/>
      <c r="U277" s="3047"/>
      <c r="V277" s="3047"/>
      <c r="W277" s="3047"/>
      <c r="X277" s="3047"/>
      <c r="Y277" s="3047"/>
      <c r="Z277" s="3047"/>
      <c r="AA277" s="3047"/>
      <c r="AB277" s="3047"/>
      <c r="AC277" s="3047"/>
      <c r="AD277" s="3173"/>
      <c r="AE277" s="1074"/>
      <c r="AF277" s="940"/>
      <c r="AH277" s="940"/>
      <c r="AI277" s="940"/>
      <c r="AJ277" s="939"/>
      <c r="AK277" s="1022"/>
      <c r="AL277" s="1022"/>
      <c r="AM277" s="1022"/>
      <c r="AN277" s="110"/>
      <c r="AO277" s="51"/>
      <c r="AP277" s="939">
        <f>IF($C$292="yes",9,0)</f>
        <v>0</v>
      </c>
      <c r="AQ277" s="21"/>
      <c r="AR277" s="21"/>
      <c r="AS277" s="1071"/>
      <c r="AT277" s="1071"/>
      <c r="AU277" s="1071"/>
      <c r="AV277" s="1073"/>
      <c r="AW277" s="1073"/>
      <c r="AX277" s="112"/>
      <c r="AY277" s="112"/>
      <c r="AZ277" s="112"/>
      <c r="BA277" s="112"/>
    </row>
    <row r="278" spans="1:53">
      <c r="A278" s="1070"/>
      <c r="B278" s="1061"/>
      <c r="F278" s="3172"/>
      <c r="G278" s="3047"/>
      <c r="H278" s="3047"/>
      <c r="I278" s="3047"/>
      <c r="J278" s="3047"/>
      <c r="K278" s="3047"/>
      <c r="L278" s="3047"/>
      <c r="M278" s="3047"/>
      <c r="N278" s="3047"/>
      <c r="O278" s="3047"/>
      <c r="P278" s="3047"/>
      <c r="Q278" s="3047"/>
      <c r="R278" s="3047"/>
      <c r="S278" s="3047"/>
      <c r="T278" s="3047"/>
      <c r="U278" s="3047"/>
      <c r="V278" s="3047"/>
      <c r="W278" s="3047"/>
      <c r="X278" s="3047"/>
      <c r="Y278" s="3047"/>
      <c r="Z278" s="3047"/>
      <c r="AA278" s="3047"/>
      <c r="AB278" s="3047"/>
      <c r="AC278" s="3047"/>
      <c r="AD278" s="3173"/>
      <c r="AE278" s="1074"/>
      <c r="AF278" s="940"/>
      <c r="AH278" s="940"/>
      <c r="AI278" s="940"/>
      <c r="AJ278" s="939"/>
      <c r="AK278" s="1022"/>
      <c r="AL278" s="1022"/>
      <c r="AM278" s="1022"/>
      <c r="AN278" s="110"/>
      <c r="AO278" s="51"/>
      <c r="AP278" s="939">
        <f>IF($C$315="yes",9,0)</f>
        <v>9</v>
      </c>
      <c r="AR278" s="21"/>
      <c r="AS278" s="1071"/>
      <c r="AT278" s="1071"/>
      <c r="AU278" s="1071"/>
      <c r="AV278" s="1073"/>
      <c r="AW278" s="1073"/>
      <c r="AX278" s="112"/>
      <c r="AY278" s="112"/>
      <c r="AZ278" s="112"/>
      <c r="BA278" s="112"/>
    </row>
    <row r="279" spans="1:53" ht="12.75" customHeight="1">
      <c r="A279" s="1056"/>
      <c r="B279" s="940"/>
      <c r="C279" s="939"/>
      <c r="D279" s="940"/>
      <c r="E279" s="939"/>
      <c r="F279" s="3172" t="s">
        <v>1647</v>
      </c>
      <c r="G279" s="3047"/>
      <c r="H279" s="3047"/>
      <c r="I279" s="3047"/>
      <c r="J279" s="3047"/>
      <c r="K279" s="3047"/>
      <c r="L279" s="3047"/>
      <c r="M279" s="3047"/>
      <c r="N279" s="3047"/>
      <c r="O279" s="3047"/>
      <c r="P279" s="3047"/>
      <c r="Q279" s="3047"/>
      <c r="R279" s="3047"/>
      <c r="S279" s="3047"/>
      <c r="T279" s="3047"/>
      <c r="U279" s="3047"/>
      <c r="V279" s="3047"/>
      <c r="W279" s="3047"/>
      <c r="X279" s="3047"/>
      <c r="Y279" s="3047"/>
      <c r="Z279" s="3047"/>
      <c r="AA279" s="3047"/>
      <c r="AB279" s="3047"/>
      <c r="AC279" s="3047"/>
      <c r="AD279" s="3173"/>
      <c r="AE279" s="1074"/>
      <c r="AF279" s="940"/>
      <c r="AG279" s="940"/>
      <c r="AH279" s="940"/>
      <c r="AI279" s="940"/>
      <c r="AJ279" s="939"/>
      <c r="AK279" s="1022"/>
      <c r="AL279" s="1022"/>
      <c r="AM279" s="1022"/>
      <c r="AN279" s="110"/>
      <c r="AO279" s="51"/>
      <c r="AP279" s="1075">
        <f>MAX(AP275,AP276,AP277,AP278)</f>
        <v>9</v>
      </c>
      <c r="AQ279" s="964" t="s">
        <v>1577</v>
      </c>
      <c r="AR279" s="21"/>
      <c r="AS279" s="1071"/>
      <c r="AT279" s="1071"/>
      <c r="AU279" s="1071"/>
      <c r="AV279" s="1073"/>
      <c r="AW279" s="1073"/>
      <c r="AX279" s="112"/>
      <c r="AY279" s="112"/>
      <c r="AZ279" s="112"/>
      <c r="BA279" s="112"/>
    </row>
    <row r="280" spans="1:53" ht="15" customHeight="1">
      <c r="A280" s="1056"/>
      <c r="B280" s="940"/>
      <c r="C280" s="940"/>
      <c r="D280" s="940"/>
      <c r="E280" s="940"/>
      <c r="F280" s="3172"/>
      <c r="G280" s="3047"/>
      <c r="H280" s="3047"/>
      <c r="I280" s="3047"/>
      <c r="J280" s="3047"/>
      <c r="K280" s="3047"/>
      <c r="L280" s="3047"/>
      <c r="M280" s="3047"/>
      <c r="N280" s="3047"/>
      <c r="O280" s="3047"/>
      <c r="P280" s="3047"/>
      <c r="Q280" s="3047"/>
      <c r="R280" s="3047"/>
      <c r="S280" s="3047"/>
      <c r="T280" s="3047"/>
      <c r="U280" s="3047"/>
      <c r="V280" s="3047"/>
      <c r="W280" s="3047"/>
      <c r="X280" s="3047"/>
      <c r="Y280" s="3047"/>
      <c r="Z280" s="3047"/>
      <c r="AA280" s="3047"/>
      <c r="AB280" s="3047"/>
      <c r="AC280" s="3047"/>
      <c r="AD280" s="3173"/>
      <c r="AE280" s="1074"/>
      <c r="AF280" s="940"/>
      <c r="AG280" s="940"/>
      <c r="AH280" s="940"/>
      <c r="AI280" s="940"/>
      <c r="AJ280" s="939"/>
      <c r="AK280" s="1022"/>
      <c r="AL280" s="1022"/>
      <c r="AM280" s="1022"/>
      <c r="AN280" s="110"/>
      <c r="AO280" s="51"/>
      <c r="AR280" s="21"/>
      <c r="AS280" s="1071"/>
      <c r="AT280" s="1071"/>
      <c r="AU280" s="1071"/>
      <c r="AV280" s="1073"/>
      <c r="AW280" s="1073"/>
      <c r="AX280" s="112"/>
      <c r="AY280" s="112"/>
      <c r="AZ280" s="112"/>
      <c r="BA280" s="112"/>
    </row>
    <row r="281" spans="1:53" ht="12.75" customHeight="1">
      <c r="A281" s="1056"/>
      <c r="B281" s="940"/>
      <c r="C281" s="940"/>
      <c r="D281" s="940"/>
      <c r="E281" s="940"/>
      <c r="F281" s="3172" t="s">
        <v>1648</v>
      </c>
      <c r="G281" s="3047"/>
      <c r="H281" s="3047"/>
      <c r="I281" s="3047"/>
      <c r="J281" s="3047"/>
      <c r="K281" s="3047"/>
      <c r="L281" s="3047"/>
      <c r="M281" s="3047"/>
      <c r="N281" s="3047"/>
      <c r="O281" s="3047"/>
      <c r="P281" s="3047"/>
      <c r="Q281" s="3047"/>
      <c r="R281" s="3047"/>
      <c r="S281" s="3047"/>
      <c r="T281" s="3047"/>
      <c r="U281" s="3047"/>
      <c r="V281" s="3047"/>
      <c r="W281" s="3047"/>
      <c r="X281" s="3047"/>
      <c r="Y281" s="3047"/>
      <c r="Z281" s="3047"/>
      <c r="AA281" s="3047"/>
      <c r="AB281" s="3047"/>
      <c r="AC281" s="3047"/>
      <c r="AD281" s="3173"/>
      <c r="AE281" s="1076"/>
      <c r="AF281" s="940"/>
      <c r="AG281" s="940"/>
      <c r="AH281" s="940"/>
      <c r="AI281" s="940"/>
      <c r="AJ281" s="939"/>
      <c r="AK281" s="1022"/>
      <c r="AL281" s="1022"/>
      <c r="AM281" s="1022"/>
      <c r="AN281" s="110"/>
      <c r="AO281" s="51"/>
      <c r="AP281" s="939"/>
      <c r="AR281" s="21"/>
      <c r="AS281" s="1071"/>
      <c r="AT281" s="1071"/>
      <c r="AU281" s="1071"/>
      <c r="AV281" s="1073"/>
      <c r="AW281" s="1073"/>
      <c r="AX281" s="112"/>
      <c r="AY281" s="112"/>
      <c r="AZ281" s="112"/>
      <c r="BA281" s="112"/>
    </row>
    <row r="282" spans="1:53">
      <c r="A282" s="1056"/>
      <c r="B282" s="940"/>
      <c r="C282" s="940"/>
      <c r="D282" s="940"/>
      <c r="E282" s="940"/>
      <c r="F282" s="3174"/>
      <c r="G282" s="3175"/>
      <c r="H282" s="3175"/>
      <c r="I282" s="3175"/>
      <c r="J282" s="3175"/>
      <c r="K282" s="3175"/>
      <c r="L282" s="3175"/>
      <c r="M282" s="3175"/>
      <c r="N282" s="3175"/>
      <c r="O282" s="3175"/>
      <c r="P282" s="3175"/>
      <c r="Q282" s="3175"/>
      <c r="R282" s="3175"/>
      <c r="S282" s="3175"/>
      <c r="T282" s="3175"/>
      <c r="U282" s="3175"/>
      <c r="V282" s="3175"/>
      <c r="W282" s="3175"/>
      <c r="X282" s="3175"/>
      <c r="Y282" s="3175"/>
      <c r="Z282" s="3175"/>
      <c r="AA282" s="3175"/>
      <c r="AB282" s="3175"/>
      <c r="AC282" s="3175"/>
      <c r="AD282" s="3176"/>
      <c r="AE282" s="1076"/>
      <c r="AF282" s="940"/>
      <c r="AG282" s="940"/>
      <c r="AH282" s="940"/>
      <c r="AI282" s="940"/>
      <c r="AJ282" s="939"/>
      <c r="AK282" s="1022"/>
      <c r="AL282" s="1022"/>
      <c r="AM282" s="1022"/>
      <c r="AN282" s="110"/>
      <c r="AO282" s="51"/>
      <c r="AP282" s="939"/>
      <c r="AR282" s="21"/>
      <c r="AS282" s="1071"/>
      <c r="AT282" s="1071"/>
      <c r="AU282" s="1071"/>
      <c r="AV282" s="1073"/>
      <c r="AW282" s="1073"/>
      <c r="AX282" s="112"/>
      <c r="AY282" s="112"/>
      <c r="AZ282" s="112"/>
      <c r="BA282" s="112"/>
    </row>
    <row r="283" spans="1:53">
      <c r="A283" s="1056"/>
      <c r="B283" s="940"/>
      <c r="C283" s="940"/>
      <c r="D283" s="940"/>
      <c r="E283" s="940"/>
      <c r="F283" s="1076"/>
      <c r="G283" s="1076"/>
      <c r="H283" s="1076"/>
      <c r="I283" s="1076"/>
      <c r="J283" s="1076"/>
      <c r="K283" s="1076"/>
      <c r="L283" s="1076"/>
      <c r="M283" s="1076"/>
      <c r="N283" s="1076"/>
      <c r="O283" s="1076"/>
      <c r="P283" s="1076"/>
      <c r="Q283" s="1076"/>
      <c r="R283" s="1076"/>
      <c r="S283" s="1076"/>
      <c r="T283" s="1076"/>
      <c r="U283" s="1076"/>
      <c r="V283" s="1076"/>
      <c r="W283" s="1076"/>
      <c r="X283" s="1076"/>
      <c r="Y283" s="1076"/>
      <c r="Z283" s="1076"/>
      <c r="AA283" s="1076"/>
      <c r="AB283" s="1076"/>
      <c r="AC283" s="1076"/>
      <c r="AD283" s="1076"/>
      <c r="AE283" s="940"/>
      <c r="AF283" s="940"/>
      <c r="AG283" s="940"/>
      <c r="AH283" s="940"/>
      <c r="AI283" s="940"/>
      <c r="AJ283" s="939"/>
      <c r="AK283" s="1022"/>
      <c r="AL283" s="1022"/>
      <c r="AM283" s="1022"/>
      <c r="AN283" s="110"/>
      <c r="AO283" s="51"/>
      <c r="AR283" s="21"/>
      <c r="AS283" s="1077"/>
      <c r="AT283" s="1077"/>
      <c r="AU283" s="1077"/>
      <c r="AV283" s="54"/>
      <c r="AW283" s="54"/>
    </row>
    <row r="284" spans="1:53" ht="15" customHeight="1">
      <c r="A284" s="3155" t="s">
        <v>1649</v>
      </c>
      <c r="B284" s="3155"/>
      <c r="C284" s="3043" t="s">
        <v>626</v>
      </c>
      <c r="D284" s="3043"/>
      <c r="E284" s="936"/>
      <c r="F284" s="1078" t="s">
        <v>1650</v>
      </c>
      <c r="G284" s="1079"/>
      <c r="H284" s="1079"/>
      <c r="I284" s="1079"/>
      <c r="J284" s="1079"/>
      <c r="K284" s="1079"/>
      <c r="L284" s="1079"/>
      <c r="M284" s="1079"/>
      <c r="N284" s="1079"/>
      <c r="O284" s="1079"/>
      <c r="P284" s="1079"/>
      <c r="Q284" s="1079"/>
      <c r="R284" s="1079"/>
      <c r="S284" s="1079"/>
      <c r="T284" s="1079"/>
      <c r="U284" s="1079"/>
      <c r="V284" s="1079"/>
      <c r="W284" s="1079"/>
      <c r="X284" s="1079"/>
      <c r="Y284" s="1079"/>
      <c r="Z284" s="1079"/>
      <c r="AA284" s="1079"/>
      <c r="AB284" s="1079"/>
      <c r="AC284" s="1079"/>
      <c r="AD284" s="1080"/>
      <c r="AE284" s="940"/>
      <c r="AF284" s="940"/>
      <c r="AG284" s="982" t="s">
        <v>1651</v>
      </c>
      <c r="AH284" s="940"/>
      <c r="AI284" s="940"/>
      <c r="AJ284" s="939"/>
      <c r="AK284" s="1022"/>
      <c r="AL284" s="1022"/>
      <c r="AM284" s="1022"/>
      <c r="AN284" s="1081"/>
      <c r="AO284" s="51"/>
      <c r="AR284" s="21"/>
    </row>
    <row r="285" spans="1:53">
      <c r="A285" s="1056"/>
      <c r="B285" s="940"/>
      <c r="C285" s="939"/>
      <c r="D285" s="940"/>
      <c r="E285" s="939"/>
      <c r="F285" s="3172" t="s">
        <v>1652</v>
      </c>
      <c r="G285" s="3047"/>
      <c r="H285" s="3047"/>
      <c r="I285" s="3047"/>
      <c r="J285" s="3047"/>
      <c r="K285" s="3047"/>
      <c r="L285" s="3047"/>
      <c r="M285" s="3047"/>
      <c r="N285" s="3047"/>
      <c r="O285" s="3047"/>
      <c r="P285" s="3047"/>
      <c r="Q285" s="3047"/>
      <c r="R285" s="3047"/>
      <c r="S285" s="3047"/>
      <c r="T285" s="3047"/>
      <c r="U285" s="3047"/>
      <c r="V285" s="3047"/>
      <c r="W285" s="3047"/>
      <c r="X285" s="3047"/>
      <c r="Y285" s="3047"/>
      <c r="Z285" s="3047"/>
      <c r="AA285" s="3047"/>
      <c r="AB285" s="3047"/>
      <c r="AC285" s="3047"/>
      <c r="AD285" s="3173"/>
      <c r="AE285" s="940"/>
      <c r="AF285" s="940"/>
      <c r="AG285" s="940"/>
      <c r="AH285" s="940"/>
      <c r="AI285" s="940"/>
      <c r="AJ285" s="939"/>
      <c r="AK285" s="1022"/>
      <c r="AL285" s="1022"/>
      <c r="AM285" s="1022"/>
      <c r="AR285" s="1082"/>
    </row>
    <row r="286" spans="1:53" ht="15" customHeight="1">
      <c r="A286" s="1056"/>
      <c r="B286" s="940"/>
      <c r="C286" s="939"/>
      <c r="D286" s="940"/>
      <c r="E286" s="939"/>
      <c r="F286" s="3172"/>
      <c r="G286" s="3047"/>
      <c r="H286" s="3047"/>
      <c r="I286" s="3047"/>
      <c r="J286" s="3047"/>
      <c r="K286" s="3047"/>
      <c r="L286" s="3047"/>
      <c r="M286" s="3047"/>
      <c r="N286" s="3047"/>
      <c r="O286" s="3047"/>
      <c r="P286" s="3047"/>
      <c r="Q286" s="3047"/>
      <c r="R286" s="3047"/>
      <c r="S286" s="3047"/>
      <c r="T286" s="3047"/>
      <c r="U286" s="3047"/>
      <c r="V286" s="3047"/>
      <c r="W286" s="3047"/>
      <c r="X286" s="3047"/>
      <c r="Y286" s="3047"/>
      <c r="Z286" s="3047"/>
      <c r="AA286" s="3047"/>
      <c r="AB286" s="3047"/>
      <c r="AC286" s="3047"/>
      <c r="AD286" s="3173"/>
      <c r="AE286" s="940"/>
      <c r="AF286" s="940"/>
      <c r="AG286" s="940"/>
      <c r="AH286" s="940"/>
      <c r="AI286" s="940"/>
      <c r="AJ286" s="939"/>
      <c r="AK286" s="1022"/>
      <c r="AL286" s="1022"/>
      <c r="AM286" s="1022"/>
      <c r="AR286" s="1082"/>
    </row>
    <row r="287" spans="1:53">
      <c r="A287" s="1056"/>
      <c r="B287" s="940"/>
      <c r="C287" s="939"/>
      <c r="D287" s="940"/>
      <c r="E287" s="939"/>
      <c r="F287" s="3172" t="s">
        <v>1647</v>
      </c>
      <c r="G287" s="3047"/>
      <c r="H287" s="3047"/>
      <c r="I287" s="3047"/>
      <c r="J287" s="3047"/>
      <c r="K287" s="3047"/>
      <c r="L287" s="3047"/>
      <c r="M287" s="3047"/>
      <c r="N287" s="3047"/>
      <c r="O287" s="3047"/>
      <c r="P287" s="3047"/>
      <c r="Q287" s="3047"/>
      <c r="R287" s="3047"/>
      <c r="S287" s="3047"/>
      <c r="T287" s="3047"/>
      <c r="U287" s="3047"/>
      <c r="V287" s="3047"/>
      <c r="W287" s="3047"/>
      <c r="X287" s="3047"/>
      <c r="Y287" s="3047"/>
      <c r="Z287" s="3047"/>
      <c r="AA287" s="3047"/>
      <c r="AB287" s="3047"/>
      <c r="AC287" s="3047"/>
      <c r="AD287" s="3173"/>
      <c r="AE287" s="940"/>
      <c r="AF287" s="940"/>
      <c r="AG287" s="940"/>
      <c r="AH287" s="940"/>
      <c r="AI287" s="940"/>
      <c r="AJ287" s="939"/>
      <c r="AK287" s="1022"/>
      <c r="AL287" s="1022"/>
      <c r="AM287" s="1022"/>
      <c r="AP287" s="1075"/>
      <c r="AQ287" s="964"/>
      <c r="AR287" s="1082"/>
    </row>
    <row r="288" spans="1:53" ht="15" customHeight="1">
      <c r="A288" s="1056"/>
      <c r="B288" s="940"/>
      <c r="C288" s="939"/>
      <c r="D288" s="940"/>
      <c r="E288" s="939"/>
      <c r="F288" s="3172"/>
      <c r="G288" s="3047"/>
      <c r="H288" s="3047"/>
      <c r="I288" s="3047"/>
      <c r="J288" s="3047"/>
      <c r="K288" s="3047"/>
      <c r="L288" s="3047"/>
      <c r="M288" s="3047"/>
      <c r="N288" s="3047"/>
      <c r="O288" s="3047"/>
      <c r="P288" s="3047"/>
      <c r="Q288" s="3047"/>
      <c r="R288" s="3047"/>
      <c r="S288" s="3047"/>
      <c r="T288" s="3047"/>
      <c r="U288" s="3047"/>
      <c r="V288" s="3047"/>
      <c r="W288" s="3047"/>
      <c r="X288" s="3047"/>
      <c r="Y288" s="3047"/>
      <c r="Z288" s="3047"/>
      <c r="AA288" s="3047"/>
      <c r="AB288" s="3047"/>
      <c r="AC288" s="3047"/>
      <c r="AD288" s="3173"/>
      <c r="AE288" s="940"/>
      <c r="AF288" s="940"/>
      <c r="AG288" s="940"/>
      <c r="AH288" s="940"/>
      <c r="AI288" s="940"/>
      <c r="AJ288" s="939"/>
      <c r="AK288" s="1022"/>
      <c r="AL288" s="1022"/>
      <c r="AM288" s="1022"/>
      <c r="AP288" s="1075"/>
      <c r="AQ288" s="964"/>
      <c r="AR288" s="1082"/>
    </row>
    <row r="289" spans="1:60">
      <c r="A289" s="1056"/>
      <c r="B289" s="940"/>
      <c r="C289" s="939"/>
      <c r="D289" s="940"/>
      <c r="E289" s="939"/>
      <c r="F289" s="3172" t="s">
        <v>1653</v>
      </c>
      <c r="G289" s="3047"/>
      <c r="H289" s="3047"/>
      <c r="I289" s="3047"/>
      <c r="J289" s="3047"/>
      <c r="K289" s="3047"/>
      <c r="L289" s="3047"/>
      <c r="M289" s="3047"/>
      <c r="N289" s="3047"/>
      <c r="O289" s="3047"/>
      <c r="P289" s="3047"/>
      <c r="Q289" s="3047"/>
      <c r="R289" s="3047"/>
      <c r="S289" s="3047"/>
      <c r="T289" s="3047"/>
      <c r="U289" s="3047"/>
      <c r="V289" s="3047"/>
      <c r="W289" s="3047"/>
      <c r="X289" s="3047"/>
      <c r="Y289" s="3047"/>
      <c r="Z289" s="3047"/>
      <c r="AA289" s="3047"/>
      <c r="AB289" s="3047"/>
      <c r="AC289" s="3047"/>
      <c r="AD289" s="3173"/>
      <c r="AE289" s="940"/>
      <c r="AF289" s="940"/>
      <c r="AG289" s="940"/>
      <c r="AH289" s="940"/>
      <c r="AI289" s="940"/>
      <c r="AJ289" s="939"/>
      <c r="AK289" s="1022"/>
      <c r="AL289" s="1022"/>
      <c r="AM289" s="1022"/>
      <c r="AP289" s="1075"/>
      <c r="AQ289" s="964"/>
      <c r="AR289" s="1082"/>
    </row>
    <row r="290" spans="1:60">
      <c r="A290" s="1056"/>
      <c r="B290" s="940"/>
      <c r="C290" s="939"/>
      <c r="D290" s="940"/>
      <c r="E290" s="939"/>
      <c r="F290" s="3174"/>
      <c r="G290" s="3175"/>
      <c r="H290" s="3175"/>
      <c r="I290" s="3175"/>
      <c r="J290" s="3175"/>
      <c r="K290" s="3175"/>
      <c r="L290" s="3175"/>
      <c r="M290" s="3175"/>
      <c r="N290" s="3175"/>
      <c r="O290" s="3175"/>
      <c r="P290" s="3175"/>
      <c r="Q290" s="3175"/>
      <c r="R290" s="3175"/>
      <c r="S290" s="3175"/>
      <c r="T290" s="3175"/>
      <c r="U290" s="3175"/>
      <c r="V290" s="3175"/>
      <c r="W290" s="3175"/>
      <c r="X290" s="3175"/>
      <c r="Y290" s="3175"/>
      <c r="Z290" s="3175"/>
      <c r="AA290" s="3175"/>
      <c r="AB290" s="3175"/>
      <c r="AC290" s="3175"/>
      <c r="AD290" s="3176"/>
      <c r="AE290" s="940"/>
      <c r="AF290" s="940"/>
      <c r="AG290" s="940"/>
      <c r="AH290" s="940"/>
      <c r="AI290" s="940"/>
      <c r="AJ290" s="939"/>
      <c r="AK290" s="1022"/>
      <c r="AL290" s="1022"/>
      <c r="AM290" s="1022"/>
      <c r="AP290" s="1075"/>
      <c r="AQ290" s="964"/>
      <c r="AR290" s="1082"/>
    </row>
    <row r="291" spans="1:60">
      <c r="A291" s="1056"/>
      <c r="B291" s="940"/>
      <c r="C291" s="940"/>
      <c r="D291" s="940"/>
      <c r="E291" s="940"/>
      <c r="F291" s="940"/>
      <c r="G291" s="940"/>
      <c r="H291" s="940"/>
      <c r="I291" s="940"/>
      <c r="J291" s="940"/>
      <c r="K291" s="940"/>
      <c r="L291" s="940"/>
      <c r="M291" s="940"/>
      <c r="N291" s="940"/>
      <c r="O291" s="940"/>
      <c r="P291" s="940"/>
      <c r="Q291" s="940"/>
      <c r="R291" s="940"/>
      <c r="S291" s="940"/>
      <c r="T291" s="940"/>
      <c r="U291" s="940"/>
      <c r="V291" s="940"/>
      <c r="W291" s="940"/>
      <c r="X291" s="940"/>
      <c r="Y291" s="940"/>
      <c r="Z291" s="940"/>
      <c r="AA291" s="940"/>
      <c r="AB291" s="940"/>
      <c r="AC291" s="940"/>
      <c r="AD291" s="940"/>
      <c r="AE291" s="940"/>
      <c r="AF291" s="940"/>
      <c r="AG291" s="940"/>
      <c r="AH291" s="940"/>
      <c r="AI291" s="940"/>
      <c r="AJ291" s="939"/>
      <c r="AK291" s="1022"/>
      <c r="AL291" s="1022"/>
      <c r="AM291" s="1022"/>
      <c r="AN291" s="110"/>
      <c r="AO291" s="51"/>
      <c r="AR291" s="21"/>
    </row>
    <row r="292" spans="1:60">
      <c r="A292" s="3155" t="s">
        <v>1654</v>
      </c>
      <c r="B292" s="3155"/>
      <c r="C292" s="3043" t="s">
        <v>626</v>
      </c>
      <c r="D292" s="3043"/>
      <c r="E292" s="936"/>
      <c r="F292" s="1078" t="s">
        <v>1650</v>
      </c>
      <c r="G292" s="1083"/>
      <c r="H292" s="1083"/>
      <c r="I292" s="1083"/>
      <c r="J292" s="1083"/>
      <c r="K292" s="1083"/>
      <c r="L292" s="1083"/>
      <c r="M292" s="1083"/>
      <c r="N292" s="1083"/>
      <c r="O292" s="1083"/>
      <c r="P292" s="1083"/>
      <c r="Q292" s="1083"/>
      <c r="R292" s="1083"/>
      <c r="S292" s="1083"/>
      <c r="T292" s="1083"/>
      <c r="U292" s="1083"/>
      <c r="V292" s="1083"/>
      <c r="W292" s="1083"/>
      <c r="X292" s="1083"/>
      <c r="Y292" s="1083"/>
      <c r="Z292" s="1083"/>
      <c r="AA292" s="1083"/>
      <c r="AB292" s="1083"/>
      <c r="AC292" s="1083"/>
      <c r="AD292" s="1084"/>
      <c r="AE292" s="940"/>
      <c r="AF292" s="940"/>
      <c r="AG292" s="1008" t="s">
        <v>1651</v>
      </c>
      <c r="AH292" s="940"/>
      <c r="AI292" s="940"/>
      <c r="AJ292" s="939"/>
      <c r="AK292" s="1022"/>
      <c r="AL292" s="1022"/>
      <c r="AM292" s="1022"/>
      <c r="AN292" s="110"/>
      <c r="AO292" s="51"/>
      <c r="AR292" s="21"/>
    </row>
    <row r="293" spans="1:60">
      <c r="A293" s="1694"/>
      <c r="B293" s="1694"/>
      <c r="C293" s="1690"/>
      <c r="D293" s="1690"/>
      <c r="E293" s="936"/>
      <c r="F293" s="3172" t="s">
        <v>1655</v>
      </c>
      <c r="G293" s="3047"/>
      <c r="H293" s="3047"/>
      <c r="I293" s="3047"/>
      <c r="J293" s="3047"/>
      <c r="K293" s="3047"/>
      <c r="L293" s="3047"/>
      <c r="M293" s="3047"/>
      <c r="N293" s="3047"/>
      <c r="O293" s="3047"/>
      <c r="P293" s="3047"/>
      <c r="Q293" s="3047"/>
      <c r="R293" s="3047"/>
      <c r="S293" s="3047"/>
      <c r="T293" s="3047"/>
      <c r="U293" s="3047"/>
      <c r="V293" s="3047"/>
      <c r="W293" s="3047"/>
      <c r="X293" s="3047"/>
      <c r="Y293" s="3047"/>
      <c r="Z293" s="3047"/>
      <c r="AA293" s="3047"/>
      <c r="AB293" s="3047"/>
      <c r="AC293" s="3047"/>
      <c r="AD293" s="3173"/>
      <c r="AE293" s="940"/>
      <c r="AF293" s="940"/>
      <c r="AG293" s="1008"/>
      <c r="AH293" s="940"/>
      <c r="AI293" s="940"/>
      <c r="AJ293" s="939"/>
      <c r="AK293" s="1022"/>
      <c r="AL293" s="1022"/>
      <c r="AM293" s="1022"/>
      <c r="AN293" s="110"/>
      <c r="AO293" s="51"/>
      <c r="AP293" s="946" t="s">
        <v>1380</v>
      </c>
      <c r="AR293" s="21"/>
    </row>
    <row r="294" spans="1:60" s="21" customFormat="1">
      <c r="F294" s="3172"/>
      <c r="G294" s="3047"/>
      <c r="H294" s="3047"/>
      <c r="I294" s="3047"/>
      <c r="J294" s="3047"/>
      <c r="K294" s="3047"/>
      <c r="L294" s="3047"/>
      <c r="M294" s="3047"/>
      <c r="N294" s="3047"/>
      <c r="O294" s="3047"/>
      <c r="P294" s="3047"/>
      <c r="Q294" s="3047"/>
      <c r="R294" s="3047"/>
      <c r="S294" s="3047"/>
      <c r="T294" s="3047"/>
      <c r="U294" s="3047"/>
      <c r="V294" s="3047"/>
      <c r="W294" s="3047"/>
      <c r="X294" s="3047"/>
      <c r="Y294" s="3047"/>
      <c r="Z294" s="3047"/>
      <c r="AA294" s="3047"/>
      <c r="AB294" s="3047"/>
      <c r="AC294" s="3047"/>
      <c r="AD294" s="3173"/>
      <c r="AE294" s="940"/>
      <c r="AF294" s="940"/>
      <c r="AH294" s="940"/>
      <c r="AI294" s="940"/>
      <c r="AJ294" s="1085"/>
      <c r="AK294" s="1056"/>
      <c r="AL294" s="1056"/>
      <c r="AM294" s="1056"/>
      <c r="AN294" s="1086"/>
      <c r="AP294" s="1087" t="s">
        <v>2156</v>
      </c>
      <c r="BD294" s="1088"/>
      <c r="BE294" s="1088"/>
      <c r="BF294" s="1088"/>
      <c r="BG294" s="1088"/>
      <c r="BH294" s="1088"/>
    </row>
    <row r="295" spans="1:60">
      <c r="A295" s="1056"/>
      <c r="B295" s="940"/>
      <c r="C295" s="1690"/>
      <c r="D295" s="1690"/>
      <c r="E295" s="936"/>
      <c r="F295" s="1090" t="s">
        <v>1656</v>
      </c>
      <c r="G295" s="1102"/>
      <c r="H295" s="1102"/>
      <c r="I295" s="1102"/>
      <c r="J295" s="1102"/>
      <c r="K295" s="1102"/>
      <c r="L295" s="1102"/>
      <c r="M295" s="1102"/>
      <c r="N295" s="1102"/>
      <c r="O295" s="1102"/>
      <c r="P295" s="1102"/>
      <c r="Q295" s="1102"/>
      <c r="R295" s="1102"/>
      <c r="S295" s="1102"/>
      <c r="T295" s="1102"/>
      <c r="U295" s="1102"/>
      <c r="V295" s="1102"/>
      <c r="W295" s="1102"/>
      <c r="X295" s="1102"/>
      <c r="Y295" s="1102"/>
      <c r="Z295" s="1102"/>
      <c r="AA295" s="1102"/>
      <c r="AB295" s="1102"/>
      <c r="AC295" s="1102"/>
      <c r="AD295" s="1717"/>
      <c r="AE295" s="940"/>
      <c r="AF295" s="940"/>
      <c r="AG295" s="982"/>
      <c r="AH295" s="940"/>
      <c r="AI295" s="940"/>
      <c r="AJ295" s="939"/>
      <c r="AK295" s="1022"/>
      <c r="AL295" s="1022"/>
      <c r="AM295" s="1022"/>
      <c r="AN295" s="110"/>
      <c r="AO295" s="51"/>
      <c r="AP295" s="1087" t="s">
        <v>2158</v>
      </c>
      <c r="AR295" s="21"/>
    </row>
    <row r="296" spans="1:60">
      <c r="A296" s="1056"/>
      <c r="B296" s="940"/>
      <c r="C296" s="1690"/>
      <c r="D296" s="1690"/>
      <c r="E296" s="936"/>
      <c r="F296" s="1090"/>
      <c r="G296" s="1102"/>
      <c r="H296" s="1102"/>
      <c r="I296" s="1102"/>
      <c r="J296" s="1102"/>
      <c r="K296" s="1102"/>
      <c r="L296" s="1102"/>
      <c r="M296" s="1102"/>
      <c r="N296" s="1102"/>
      <c r="O296" s="1102"/>
      <c r="P296" s="1102"/>
      <c r="Q296" s="1102"/>
      <c r="R296" s="1102"/>
      <c r="S296" s="1102"/>
      <c r="T296" s="1102"/>
      <c r="U296" s="1102"/>
      <c r="V296" s="1102"/>
      <c r="W296" s="1102"/>
      <c r="X296" s="1102"/>
      <c r="Y296" s="1102"/>
      <c r="Z296" s="1102"/>
      <c r="AA296" s="1102"/>
      <c r="AB296" s="1102"/>
      <c r="AC296" s="1102"/>
      <c r="AD296" s="1717"/>
      <c r="AE296" s="940"/>
      <c r="AF296" s="940"/>
      <c r="AG296" s="982"/>
      <c r="AH296" s="940"/>
      <c r="AI296" s="940"/>
      <c r="AJ296" s="1021"/>
      <c r="AK296" s="1022"/>
      <c r="AL296" s="1022"/>
      <c r="AM296" s="1022"/>
      <c r="AN296" s="110"/>
      <c r="AO296" s="51"/>
      <c r="AP296" s="1087" t="s">
        <v>2297</v>
      </c>
      <c r="AR296" s="21"/>
    </row>
    <row r="297" spans="1:60" ht="12.75" customHeight="1">
      <c r="A297" s="1056"/>
      <c r="B297" s="940"/>
      <c r="C297" s="1690"/>
      <c r="D297" s="1690"/>
      <c r="E297" s="936"/>
      <c r="F297" s="1090"/>
      <c r="G297" s="1074"/>
      <c r="H297" s="1074"/>
      <c r="I297" s="1074"/>
      <c r="J297" s="1074"/>
      <c r="K297" s="1074"/>
      <c r="L297" s="1074"/>
      <c r="M297" s="1074"/>
      <c r="N297" s="1074"/>
      <c r="O297" s="1074"/>
      <c r="P297" s="1074"/>
      <c r="Q297" s="1074"/>
      <c r="R297" s="1074"/>
      <c r="S297" s="1074"/>
      <c r="T297" s="1074"/>
      <c r="U297" s="1074"/>
      <c r="V297" s="1074"/>
      <c r="W297" s="1074"/>
      <c r="X297" s="1074"/>
      <c r="Y297" s="1074"/>
      <c r="Z297" s="1074"/>
      <c r="AA297" s="1074"/>
      <c r="AB297" s="1074"/>
      <c r="AC297" s="1074"/>
      <c r="AD297" s="1091"/>
      <c r="AE297" s="940"/>
      <c r="AF297" s="940"/>
      <c r="AG297" s="982"/>
      <c r="AH297" s="940"/>
      <c r="AI297" s="940"/>
      <c r="AJ297" s="1022"/>
      <c r="AK297" s="1022"/>
      <c r="AL297" s="1022"/>
      <c r="AM297" s="1022"/>
      <c r="AN297" s="110"/>
      <c r="AO297" s="51"/>
      <c r="AP297" s="126"/>
      <c r="AR297" s="21"/>
    </row>
    <row r="298" spans="1:60" ht="12.75" customHeight="1">
      <c r="A298" s="1056"/>
      <c r="B298" s="940"/>
      <c r="C298" s="1690"/>
      <c r="D298" s="1690"/>
      <c r="E298" s="936"/>
      <c r="F298" s="3162" t="s">
        <v>1380</v>
      </c>
      <c r="G298" s="3163"/>
      <c r="H298" s="3163"/>
      <c r="I298" s="3163"/>
      <c r="J298" s="3163"/>
      <c r="K298" s="3163"/>
      <c r="L298" s="3163"/>
      <c r="M298" s="3163"/>
      <c r="N298" s="3163"/>
      <c r="O298" s="3163"/>
      <c r="P298" s="3163"/>
      <c r="Q298" s="3163"/>
      <c r="R298" s="3163"/>
      <c r="S298" s="3163"/>
      <c r="T298" s="3163"/>
      <c r="U298" s="3163"/>
      <c r="V298" s="3163"/>
      <c r="W298" s="3163"/>
      <c r="X298" s="3163"/>
      <c r="Y298" s="3163"/>
      <c r="Z298" s="3163"/>
      <c r="AA298" s="3163"/>
      <c r="AB298" s="3163"/>
      <c r="AC298" s="3163"/>
      <c r="AD298" s="3164"/>
      <c r="AE298" s="1074"/>
      <c r="AF298" s="1074"/>
      <c r="AG298" s="1074"/>
      <c r="AH298" s="1074"/>
      <c r="AI298" s="1074"/>
      <c r="AJ298" s="1074"/>
      <c r="AK298" s="1074"/>
      <c r="AL298" s="1022"/>
      <c r="AM298" s="1022"/>
      <c r="AN298" s="110"/>
      <c r="AO298" s="51"/>
      <c r="AP298" s="126"/>
      <c r="AR298" s="21"/>
    </row>
    <row r="299" spans="1:60">
      <c r="A299" s="1056"/>
      <c r="B299" s="940"/>
      <c r="C299" s="1690"/>
      <c r="D299" s="1690"/>
      <c r="E299" s="936"/>
      <c r="F299" s="3162"/>
      <c r="G299" s="3163"/>
      <c r="H299" s="3163"/>
      <c r="I299" s="3163"/>
      <c r="J299" s="3163"/>
      <c r="K299" s="3163"/>
      <c r="L299" s="3163"/>
      <c r="M299" s="3163"/>
      <c r="N299" s="3163"/>
      <c r="O299" s="3163"/>
      <c r="P299" s="3163"/>
      <c r="Q299" s="3163"/>
      <c r="R299" s="3163"/>
      <c r="S299" s="3163"/>
      <c r="T299" s="3163"/>
      <c r="U299" s="3163"/>
      <c r="V299" s="3163"/>
      <c r="W299" s="3163"/>
      <c r="X299" s="3163"/>
      <c r="Y299" s="3163"/>
      <c r="Z299" s="3163"/>
      <c r="AA299" s="3163"/>
      <c r="AB299" s="3163"/>
      <c r="AC299" s="3163"/>
      <c r="AD299" s="3164"/>
      <c r="AE299" s="940"/>
      <c r="AF299" s="940"/>
      <c r="AG299" s="982"/>
      <c r="AH299" s="940"/>
      <c r="AI299" s="940"/>
      <c r="AJ299" s="1022"/>
      <c r="AK299" s="1022"/>
      <c r="AL299" s="1022"/>
      <c r="AM299" s="1022"/>
      <c r="AN299" s="110"/>
      <c r="AO299" s="51"/>
      <c r="AP299" s="126"/>
      <c r="AR299" s="21"/>
    </row>
    <row r="300" spans="1:60">
      <c r="A300" s="1056"/>
      <c r="B300" s="940"/>
      <c r="C300" s="1690"/>
      <c r="D300" s="1690"/>
      <c r="E300" s="936"/>
      <c r="F300" s="3162"/>
      <c r="G300" s="3163"/>
      <c r="H300" s="3163"/>
      <c r="I300" s="3163"/>
      <c r="J300" s="3163"/>
      <c r="K300" s="3163"/>
      <c r="L300" s="3163"/>
      <c r="M300" s="3163"/>
      <c r="N300" s="3163"/>
      <c r="O300" s="3163"/>
      <c r="P300" s="3163"/>
      <c r="Q300" s="3163"/>
      <c r="R300" s="3163"/>
      <c r="S300" s="3163"/>
      <c r="T300" s="3163"/>
      <c r="U300" s="3163"/>
      <c r="V300" s="3163"/>
      <c r="W300" s="3163"/>
      <c r="X300" s="3163"/>
      <c r="Y300" s="3163"/>
      <c r="Z300" s="3163"/>
      <c r="AA300" s="3163"/>
      <c r="AB300" s="3163"/>
      <c r="AC300" s="3163"/>
      <c r="AD300" s="3164"/>
      <c r="AE300" s="940"/>
      <c r="AF300" s="940"/>
      <c r="AG300" s="982"/>
      <c r="AH300" s="940"/>
      <c r="AI300" s="940"/>
      <c r="AJ300" s="1022"/>
      <c r="AK300" s="1022"/>
      <c r="AL300" s="1022"/>
      <c r="AM300" s="1022"/>
      <c r="AN300" s="110"/>
      <c r="AO300" s="51"/>
      <c r="AP300" s="126"/>
      <c r="AR300" s="21"/>
    </row>
    <row r="301" spans="1:60">
      <c r="A301" s="1056"/>
      <c r="B301" s="940"/>
      <c r="C301" s="1690"/>
      <c r="D301" s="1690"/>
      <c r="E301" s="936"/>
      <c r="F301" s="3162"/>
      <c r="G301" s="3163"/>
      <c r="H301" s="3163"/>
      <c r="I301" s="3163"/>
      <c r="J301" s="3163"/>
      <c r="K301" s="3163"/>
      <c r="L301" s="3163"/>
      <c r="M301" s="3163"/>
      <c r="N301" s="3163"/>
      <c r="O301" s="3163"/>
      <c r="P301" s="3163"/>
      <c r="Q301" s="3163"/>
      <c r="R301" s="3163"/>
      <c r="S301" s="3163"/>
      <c r="T301" s="3163"/>
      <c r="U301" s="3163"/>
      <c r="V301" s="3163"/>
      <c r="W301" s="3163"/>
      <c r="X301" s="3163"/>
      <c r="Y301" s="3163"/>
      <c r="Z301" s="3163"/>
      <c r="AA301" s="3163"/>
      <c r="AB301" s="3163"/>
      <c r="AC301" s="3163"/>
      <c r="AD301" s="3164"/>
      <c r="AE301" s="940"/>
      <c r="AF301" s="940"/>
      <c r="AG301" s="982"/>
      <c r="AH301" s="940"/>
      <c r="AI301" s="940"/>
      <c r="AJ301" s="1022"/>
      <c r="AK301" s="1022"/>
      <c r="AL301" s="1022"/>
      <c r="AM301" s="1022"/>
      <c r="AN301" s="110"/>
      <c r="AO301" s="51"/>
      <c r="AP301" s="126"/>
      <c r="AR301" s="21"/>
    </row>
    <row r="302" spans="1:60">
      <c r="A302" s="1056"/>
      <c r="B302" s="940"/>
      <c r="C302" s="1690"/>
      <c r="D302" s="1690"/>
      <c r="E302" s="936"/>
      <c r="F302" s="3165"/>
      <c r="G302" s="3166"/>
      <c r="H302" s="3166"/>
      <c r="I302" s="3166"/>
      <c r="J302" s="3166"/>
      <c r="K302" s="3166"/>
      <c r="L302" s="3166"/>
      <c r="M302" s="3166"/>
      <c r="N302" s="3166"/>
      <c r="O302" s="3166"/>
      <c r="P302" s="3166"/>
      <c r="Q302" s="3166"/>
      <c r="R302" s="3166"/>
      <c r="S302" s="3166"/>
      <c r="T302" s="3166"/>
      <c r="U302" s="3166"/>
      <c r="V302" s="3166"/>
      <c r="W302" s="3166"/>
      <c r="X302" s="3166"/>
      <c r="Y302" s="3166"/>
      <c r="Z302" s="3166"/>
      <c r="AA302" s="3166"/>
      <c r="AB302" s="3166"/>
      <c r="AC302" s="3166"/>
      <c r="AD302" s="3167"/>
      <c r="AE302" s="940"/>
      <c r="AF302" s="940"/>
      <c r="AG302" s="982"/>
      <c r="AH302" s="940"/>
      <c r="AI302" s="940"/>
      <c r="AJ302" s="1021"/>
      <c r="AK302" s="1022"/>
      <c r="AL302" s="1022"/>
      <c r="AM302" s="1022"/>
      <c r="AN302" s="110"/>
      <c r="AO302" s="51"/>
      <c r="AP302" s="126"/>
      <c r="AR302" s="21"/>
    </row>
    <row r="303" spans="1:60" s="56" customFormat="1">
      <c r="A303" s="1056"/>
      <c r="B303" s="940"/>
      <c r="C303" s="1690"/>
      <c r="D303" s="1690"/>
      <c r="E303" s="936"/>
      <c r="F303" s="1595"/>
      <c r="G303" s="1074"/>
      <c r="H303" s="1074"/>
      <c r="I303" s="1074"/>
      <c r="J303" s="1074"/>
      <c r="K303" s="1074"/>
      <c r="L303" s="1074"/>
      <c r="M303" s="1074"/>
      <c r="N303" s="1074"/>
      <c r="O303" s="1074"/>
      <c r="P303" s="1074"/>
      <c r="Q303" s="1074"/>
      <c r="R303" s="1074"/>
      <c r="S303" s="1074"/>
      <c r="T303" s="1074"/>
      <c r="U303" s="1074"/>
      <c r="V303" s="1074"/>
      <c r="W303" s="1074"/>
      <c r="X303" s="1074"/>
      <c r="Y303" s="1074"/>
      <c r="Z303" s="1074"/>
      <c r="AA303" s="1074"/>
      <c r="AB303" s="1074"/>
      <c r="AC303" s="1074"/>
      <c r="AD303" s="1091"/>
      <c r="AE303" s="940"/>
      <c r="AF303" s="940"/>
      <c r="AG303" s="982"/>
      <c r="AH303" s="940"/>
      <c r="AI303" s="940"/>
      <c r="AJ303" s="1022"/>
      <c r="AK303" s="1022"/>
      <c r="AL303" s="1022"/>
      <c r="AM303" s="1022"/>
      <c r="AN303" s="1596"/>
      <c r="AP303" s="1597"/>
      <c r="AR303" s="1598"/>
      <c r="BD303" s="55"/>
      <c r="BE303" s="55"/>
      <c r="BF303" s="55"/>
      <c r="BG303" s="55"/>
      <c r="BH303" s="55"/>
    </row>
    <row r="304" spans="1:60">
      <c r="A304" s="1056"/>
      <c r="B304" s="940"/>
      <c r="C304" s="1690"/>
      <c r="D304" s="1690"/>
      <c r="E304" s="936"/>
      <c r="F304" s="1092" t="s">
        <v>2157</v>
      </c>
      <c r="G304" s="940"/>
      <c r="H304" s="940"/>
      <c r="I304" s="940"/>
      <c r="J304" s="940"/>
      <c r="K304" s="940"/>
      <c r="L304" s="940"/>
      <c r="M304" s="940"/>
      <c r="N304" s="940"/>
      <c r="O304" s="940"/>
      <c r="P304" s="940"/>
      <c r="Q304" s="940"/>
      <c r="R304" s="940"/>
      <c r="S304" s="940"/>
      <c r="T304" s="940"/>
      <c r="U304" s="940"/>
      <c r="V304" s="940"/>
      <c r="W304" s="940"/>
      <c r="X304" s="940"/>
      <c r="Y304" s="940"/>
      <c r="Z304" s="940"/>
      <c r="AA304" s="940"/>
      <c r="AB304" s="940"/>
      <c r="AC304" s="940"/>
      <c r="AD304" s="1093"/>
      <c r="AE304" s="940"/>
      <c r="AF304" s="940"/>
      <c r="AG304" s="982"/>
      <c r="AH304" s="940"/>
      <c r="AI304" s="940"/>
      <c r="AJ304" s="939"/>
      <c r="AK304" s="1022"/>
      <c r="AL304" s="1022"/>
      <c r="AM304" s="1022"/>
      <c r="AN304" s="110"/>
      <c r="AO304" s="51"/>
      <c r="AP304" s="126"/>
      <c r="AR304" s="21"/>
    </row>
    <row r="305" spans="1:60">
      <c r="A305" s="1056"/>
      <c r="B305" s="940"/>
      <c r="C305" s="1690"/>
      <c r="D305" s="1690"/>
      <c r="E305" s="936"/>
      <c r="F305" s="1092"/>
      <c r="G305" s="940"/>
      <c r="H305" s="940"/>
      <c r="I305" s="940"/>
      <c r="J305" s="940"/>
      <c r="K305" s="940"/>
      <c r="L305" s="940"/>
      <c r="M305" s="940"/>
      <c r="N305" s="940"/>
      <c r="O305" s="940"/>
      <c r="P305" s="940"/>
      <c r="Q305" s="940"/>
      <c r="R305" s="940"/>
      <c r="S305" s="940"/>
      <c r="T305" s="940"/>
      <c r="U305" s="940"/>
      <c r="V305" s="940"/>
      <c r="W305" s="940"/>
      <c r="X305" s="940"/>
      <c r="Y305" s="940"/>
      <c r="Z305" s="940"/>
      <c r="AA305" s="940"/>
      <c r="AB305" s="940"/>
      <c r="AC305" s="940"/>
      <c r="AD305" s="1093"/>
      <c r="AE305" s="940"/>
      <c r="AF305" s="940"/>
      <c r="AG305" s="982"/>
      <c r="AH305" s="940"/>
      <c r="AI305" s="940"/>
      <c r="AJ305" s="939"/>
      <c r="AK305" s="1022"/>
      <c r="AL305" s="1022"/>
      <c r="AM305" s="1022"/>
      <c r="AN305" s="110"/>
      <c r="AO305" s="51"/>
      <c r="AP305" s="946" t="s">
        <v>1380</v>
      </c>
      <c r="AR305" s="21"/>
    </row>
    <row r="306" spans="1:60" ht="12.75" customHeight="1">
      <c r="A306" s="1056"/>
      <c r="B306" s="940"/>
      <c r="C306" s="1690"/>
      <c r="D306" s="1690"/>
      <c r="E306" s="936"/>
      <c r="F306" s="1094"/>
      <c r="G306" s="965" t="s">
        <v>725</v>
      </c>
      <c r="H306" s="965"/>
      <c r="I306" s="3168" t="s">
        <v>1380</v>
      </c>
      <c r="J306" s="3168"/>
      <c r="K306" s="3168"/>
      <c r="L306" s="3168"/>
      <c r="M306" s="3168"/>
      <c r="N306" s="3168"/>
      <c r="O306" s="3168"/>
      <c r="P306" s="3168"/>
      <c r="Q306" s="3168"/>
      <c r="R306" s="3168"/>
      <c r="S306" s="3168"/>
      <c r="T306" s="3168"/>
      <c r="U306" s="3168"/>
      <c r="V306" s="3168"/>
      <c r="W306" s="3168"/>
      <c r="X306" s="3168"/>
      <c r="Y306" s="3168"/>
      <c r="Z306" s="3168"/>
      <c r="AA306" s="3168"/>
      <c r="AB306" s="3168"/>
      <c r="AC306" s="3168"/>
      <c r="AD306" s="3169"/>
      <c r="AE306" s="940"/>
      <c r="AF306" s="940"/>
      <c r="AG306" s="982"/>
      <c r="AH306" s="940"/>
      <c r="AI306" s="940"/>
      <c r="AJ306" s="939"/>
      <c r="AK306" s="1022"/>
      <c r="AL306" s="1022"/>
      <c r="AM306" s="1022"/>
      <c r="AN306" s="110"/>
      <c r="AO306" s="51"/>
      <c r="AP306" s="946" t="s">
        <v>1939</v>
      </c>
      <c r="AR306" s="21"/>
    </row>
    <row r="307" spans="1:60">
      <c r="A307" s="1056"/>
      <c r="B307" s="940"/>
      <c r="C307" s="1690"/>
      <c r="D307" s="1690"/>
      <c r="E307" s="936"/>
      <c r="F307" s="1094"/>
      <c r="G307" s="965"/>
      <c r="H307" s="965"/>
      <c r="I307" s="3168"/>
      <c r="J307" s="3168"/>
      <c r="K307" s="3168"/>
      <c r="L307" s="3168"/>
      <c r="M307" s="3168"/>
      <c r="N307" s="3168"/>
      <c r="O307" s="3168"/>
      <c r="P307" s="3168"/>
      <c r="Q307" s="3168"/>
      <c r="R307" s="3168"/>
      <c r="S307" s="3168"/>
      <c r="T307" s="3168"/>
      <c r="U307" s="3168"/>
      <c r="V307" s="3168"/>
      <c r="W307" s="3168"/>
      <c r="X307" s="3168"/>
      <c r="Y307" s="3168"/>
      <c r="Z307" s="3168"/>
      <c r="AA307" s="3168"/>
      <c r="AB307" s="3168"/>
      <c r="AC307" s="3168"/>
      <c r="AD307" s="3169"/>
      <c r="AE307" s="940"/>
      <c r="AF307" s="940"/>
      <c r="AG307" s="982"/>
      <c r="AH307" s="940"/>
      <c r="AI307" s="940"/>
      <c r="AJ307" s="939"/>
      <c r="AK307" s="1022"/>
      <c r="AL307" s="1022"/>
      <c r="AM307" s="1022"/>
      <c r="AN307" s="110"/>
      <c r="AO307" s="51"/>
      <c r="AP307" s="946" t="s">
        <v>2159</v>
      </c>
      <c r="AR307" s="21"/>
    </row>
    <row r="308" spans="1:60">
      <c r="A308" s="1056"/>
      <c r="B308" s="940"/>
      <c r="C308" s="1089"/>
      <c r="D308" s="1089"/>
      <c r="E308" s="936"/>
      <c r="F308" s="1094"/>
      <c r="G308" s="965"/>
      <c r="H308" s="965"/>
      <c r="I308" s="3168"/>
      <c r="J308" s="3168"/>
      <c r="K308" s="3168"/>
      <c r="L308" s="3168"/>
      <c r="M308" s="3168"/>
      <c r="N308" s="3168"/>
      <c r="O308" s="3168"/>
      <c r="P308" s="3168"/>
      <c r="Q308" s="3168"/>
      <c r="R308" s="3168"/>
      <c r="S308" s="3168"/>
      <c r="T308" s="3168"/>
      <c r="U308" s="3168"/>
      <c r="V308" s="3168"/>
      <c r="W308" s="3168"/>
      <c r="X308" s="3168"/>
      <c r="Y308" s="3168"/>
      <c r="Z308" s="3168"/>
      <c r="AA308" s="3168"/>
      <c r="AB308" s="3168"/>
      <c r="AC308" s="3168"/>
      <c r="AD308" s="3169"/>
      <c r="AE308" s="940"/>
      <c r="AF308" s="940"/>
      <c r="AG308" s="982"/>
      <c r="AH308" s="940"/>
      <c r="AI308" s="940"/>
      <c r="AJ308" s="939"/>
      <c r="AK308" s="1022"/>
      <c r="AL308" s="1022"/>
      <c r="AM308" s="1022"/>
      <c r="AN308" s="110"/>
      <c r="AO308" s="51"/>
      <c r="AP308" s="946" t="s">
        <v>2161</v>
      </c>
      <c r="AR308" s="21"/>
    </row>
    <row r="309" spans="1:60">
      <c r="A309" s="1056"/>
      <c r="B309" s="940"/>
      <c r="C309" s="1089"/>
      <c r="D309" s="1089"/>
      <c r="E309" s="936"/>
      <c r="F309" s="1092"/>
      <c r="G309" s="940"/>
      <c r="H309" s="940"/>
      <c r="I309" s="3170"/>
      <c r="J309" s="3170"/>
      <c r="K309" s="3170"/>
      <c r="L309" s="3170"/>
      <c r="M309" s="3170"/>
      <c r="N309" s="3170"/>
      <c r="O309" s="3170"/>
      <c r="P309" s="3170"/>
      <c r="Q309" s="3170"/>
      <c r="R309" s="3170"/>
      <c r="S309" s="3170"/>
      <c r="T309" s="3170"/>
      <c r="U309" s="3170"/>
      <c r="V309" s="3170"/>
      <c r="W309" s="3170"/>
      <c r="X309" s="3170"/>
      <c r="Y309" s="3170"/>
      <c r="Z309" s="3170"/>
      <c r="AA309" s="3170"/>
      <c r="AB309" s="3170"/>
      <c r="AC309" s="3170"/>
      <c r="AD309" s="3171"/>
      <c r="AE309" s="940"/>
      <c r="AF309" s="940"/>
      <c r="AG309" s="982"/>
      <c r="AH309" s="940"/>
      <c r="AI309" s="940"/>
      <c r="AJ309" s="939"/>
      <c r="AK309" s="1022"/>
      <c r="AL309" s="1022"/>
      <c r="AM309" s="1022"/>
      <c r="AN309" s="110"/>
      <c r="AO309" s="51"/>
      <c r="AP309" s="946" t="s">
        <v>2160</v>
      </c>
      <c r="AR309" s="21"/>
    </row>
    <row r="310" spans="1:60">
      <c r="A310" s="1056"/>
      <c r="B310" s="940"/>
      <c r="C310" s="1089"/>
      <c r="D310" s="1089"/>
      <c r="E310" s="936"/>
      <c r="F310" s="1092"/>
      <c r="G310" s="940"/>
      <c r="H310" s="940"/>
      <c r="I310" s="940"/>
      <c r="J310" s="940"/>
      <c r="K310" s="940"/>
      <c r="L310" s="940"/>
      <c r="M310" s="940"/>
      <c r="N310" s="940"/>
      <c r="O310" s="940"/>
      <c r="P310" s="940"/>
      <c r="Q310" s="940"/>
      <c r="R310" s="940"/>
      <c r="S310" s="940"/>
      <c r="T310" s="940"/>
      <c r="U310" s="940"/>
      <c r="V310" s="940"/>
      <c r="W310" s="940"/>
      <c r="X310" s="940"/>
      <c r="Y310" s="940"/>
      <c r="Z310" s="940"/>
      <c r="AA310" s="940"/>
      <c r="AB310" s="940"/>
      <c r="AC310" s="940"/>
      <c r="AD310" s="1093"/>
      <c r="AE310" s="940"/>
      <c r="AF310" s="940"/>
      <c r="AG310" s="982"/>
      <c r="AH310" s="940"/>
      <c r="AI310" s="940"/>
      <c r="AJ310" s="939"/>
      <c r="AK310" s="1022"/>
      <c r="AL310" s="1022"/>
      <c r="AM310" s="1022"/>
      <c r="AN310" s="110"/>
      <c r="AO310" s="51"/>
      <c r="AP310" s="126"/>
      <c r="AR310" s="21"/>
    </row>
    <row r="311" spans="1:60">
      <c r="A311" s="1056"/>
      <c r="B311" s="940"/>
      <c r="C311" s="1089"/>
      <c r="D311" s="1089"/>
      <c r="E311" s="936"/>
      <c r="F311" s="1092"/>
      <c r="G311" s="940" t="s">
        <v>542</v>
      </c>
      <c r="H311" s="940"/>
      <c r="I311" s="3168" t="s">
        <v>1380</v>
      </c>
      <c r="J311" s="3168"/>
      <c r="K311" s="3168"/>
      <c r="L311" s="3168"/>
      <c r="M311" s="3168"/>
      <c r="N311" s="3168"/>
      <c r="O311" s="3168"/>
      <c r="P311" s="3168"/>
      <c r="Q311" s="3168"/>
      <c r="R311" s="3168"/>
      <c r="S311" s="3168"/>
      <c r="T311" s="3168"/>
      <c r="U311" s="3168"/>
      <c r="V311" s="3168"/>
      <c r="W311" s="3168"/>
      <c r="X311" s="3168"/>
      <c r="Y311" s="3168"/>
      <c r="Z311" s="3168"/>
      <c r="AA311" s="3168"/>
      <c r="AB311" s="3168"/>
      <c r="AC311" s="3168"/>
      <c r="AD311" s="3169"/>
      <c r="AE311" s="940"/>
      <c r="AF311" s="940"/>
      <c r="AG311" s="982"/>
      <c r="AH311" s="940"/>
      <c r="AI311" s="940"/>
      <c r="AJ311" s="939"/>
      <c r="AK311" s="1022"/>
      <c r="AL311" s="1022"/>
      <c r="AM311" s="1022"/>
      <c r="AN311" s="110"/>
      <c r="AO311" s="51"/>
      <c r="AR311" s="21"/>
    </row>
    <row r="312" spans="1:60">
      <c r="A312" s="1056"/>
      <c r="B312" s="940"/>
      <c r="C312" s="1089"/>
      <c r="D312" s="1089"/>
      <c r="E312" s="936"/>
      <c r="F312" s="1092"/>
      <c r="G312" s="940"/>
      <c r="H312" s="940"/>
      <c r="I312" s="3168"/>
      <c r="J312" s="3168"/>
      <c r="K312" s="3168"/>
      <c r="L312" s="3168"/>
      <c r="M312" s="3168"/>
      <c r="N312" s="3168"/>
      <c r="O312" s="3168"/>
      <c r="P312" s="3168"/>
      <c r="Q312" s="3168"/>
      <c r="R312" s="3168"/>
      <c r="S312" s="3168"/>
      <c r="T312" s="3168"/>
      <c r="U312" s="3168"/>
      <c r="V312" s="3168"/>
      <c r="W312" s="3168"/>
      <c r="X312" s="3168"/>
      <c r="Y312" s="3168"/>
      <c r="Z312" s="3168"/>
      <c r="AA312" s="3168"/>
      <c r="AB312" s="3168"/>
      <c r="AC312" s="3168"/>
      <c r="AD312" s="3169"/>
      <c r="AE312" s="940"/>
      <c r="AF312" s="940"/>
      <c r="AG312" s="982"/>
      <c r="AH312" s="940"/>
      <c r="AI312" s="940"/>
      <c r="AJ312" s="939"/>
      <c r="AK312" s="1022"/>
      <c r="AL312" s="1022"/>
      <c r="AM312" s="1022"/>
      <c r="AN312" s="110"/>
      <c r="AO312" s="51"/>
      <c r="AP312" s="946" t="s">
        <v>1380</v>
      </c>
      <c r="AR312" s="21"/>
    </row>
    <row r="313" spans="1:60">
      <c r="A313" s="1056"/>
      <c r="B313" s="940"/>
      <c r="C313" s="1089"/>
      <c r="D313" s="1089"/>
      <c r="E313" s="936"/>
      <c r="F313" s="1095"/>
      <c r="G313" s="1096"/>
      <c r="H313" s="1096"/>
      <c r="I313" s="3170"/>
      <c r="J313" s="3170"/>
      <c r="K313" s="3170"/>
      <c r="L313" s="3170"/>
      <c r="M313" s="3170"/>
      <c r="N313" s="3170"/>
      <c r="O313" s="3170"/>
      <c r="P313" s="3170"/>
      <c r="Q313" s="3170"/>
      <c r="R313" s="3170"/>
      <c r="S313" s="3170"/>
      <c r="T313" s="3170"/>
      <c r="U313" s="3170"/>
      <c r="V313" s="3170"/>
      <c r="W313" s="3170"/>
      <c r="X313" s="3170"/>
      <c r="Y313" s="3170"/>
      <c r="Z313" s="3170"/>
      <c r="AA313" s="3170"/>
      <c r="AB313" s="3170"/>
      <c r="AC313" s="3170"/>
      <c r="AD313" s="3171"/>
      <c r="AE313" s="940"/>
      <c r="AF313" s="940"/>
      <c r="AG313" s="982"/>
      <c r="AH313" s="940"/>
      <c r="AI313" s="940"/>
      <c r="AJ313" s="939"/>
      <c r="AK313" s="1022"/>
      <c r="AL313" s="1022"/>
      <c r="AM313" s="1022"/>
      <c r="AN313" s="110"/>
      <c r="AO313" s="51"/>
      <c r="AP313" s="946" t="s">
        <v>1657</v>
      </c>
      <c r="AR313" s="21"/>
    </row>
    <row r="314" spans="1:60">
      <c r="A314" s="1056"/>
      <c r="B314" s="940"/>
      <c r="C314" s="939"/>
      <c r="D314" s="940"/>
      <c r="E314" s="939"/>
      <c r="F314" s="1031"/>
      <c r="G314" s="940"/>
      <c r="H314" s="940"/>
      <c r="I314" s="940"/>
      <c r="J314" s="940"/>
      <c r="K314" s="940"/>
      <c r="L314" s="940"/>
      <c r="M314" s="940"/>
      <c r="N314" s="940"/>
      <c r="O314" s="940"/>
      <c r="P314" s="940"/>
      <c r="Q314" s="940"/>
      <c r="R314" s="940"/>
      <c r="S314" s="940"/>
      <c r="T314" s="940"/>
      <c r="U314" s="940"/>
      <c r="V314" s="940"/>
      <c r="W314" s="940"/>
      <c r="X314" s="940"/>
      <c r="Y314" s="940"/>
      <c r="Z314" s="940"/>
      <c r="AA314" s="940"/>
      <c r="AB314" s="940"/>
      <c r="AC314" s="940"/>
      <c r="AD314" s="940"/>
      <c r="AE314" s="940"/>
      <c r="AF314" s="940"/>
      <c r="AG314" s="940"/>
      <c r="AH314" s="940"/>
      <c r="AI314" s="940"/>
      <c r="AJ314" s="939"/>
      <c r="AK314" s="1022"/>
      <c r="AL314" s="1022"/>
      <c r="AM314" s="1022"/>
      <c r="AN314" s="110"/>
      <c r="AO314" s="51"/>
      <c r="AP314" s="946" t="s">
        <v>1940</v>
      </c>
    </row>
    <row r="315" spans="1:60" ht="12.75" customHeight="1">
      <c r="A315" s="3155" t="s">
        <v>1658</v>
      </c>
      <c r="B315" s="3155"/>
      <c r="C315" s="3043" t="s">
        <v>578</v>
      </c>
      <c r="D315" s="3043"/>
      <c r="E315" s="936"/>
      <c r="F315" s="3156" t="s">
        <v>1659</v>
      </c>
      <c r="G315" s="3157"/>
      <c r="H315" s="3157"/>
      <c r="I315" s="3157"/>
      <c r="J315" s="3157"/>
      <c r="K315" s="3157"/>
      <c r="L315" s="3157"/>
      <c r="M315" s="3157"/>
      <c r="N315" s="3157"/>
      <c r="O315" s="3157"/>
      <c r="P315" s="3157"/>
      <c r="Q315" s="3157"/>
      <c r="R315" s="3157"/>
      <c r="S315" s="3157"/>
      <c r="T315" s="3157"/>
      <c r="U315" s="3157"/>
      <c r="V315" s="3157"/>
      <c r="W315" s="3157"/>
      <c r="X315" s="3157"/>
      <c r="Y315" s="3157"/>
      <c r="Z315" s="3157"/>
      <c r="AA315" s="3157"/>
      <c r="AB315" s="3157"/>
      <c r="AC315" s="3157"/>
      <c r="AD315" s="3158"/>
      <c r="AE315" s="940"/>
      <c r="AF315" s="940"/>
      <c r="AG315" s="982" t="s">
        <v>1651</v>
      </c>
      <c r="AH315" s="940"/>
      <c r="AI315" s="940"/>
      <c r="AJ315" s="939"/>
      <c r="AK315" s="1022"/>
      <c r="AL315" s="1022"/>
      <c r="AM315" s="1022"/>
      <c r="AN315" s="110"/>
      <c r="AO315" s="51"/>
    </row>
    <row r="316" spans="1:60" ht="15" customHeight="1">
      <c r="A316" s="1056"/>
      <c r="B316" s="940"/>
      <c r="C316" s="940"/>
      <c r="D316" s="940"/>
      <c r="E316" s="940"/>
      <c r="F316" s="3159"/>
      <c r="G316" s="3160"/>
      <c r="H316" s="3160"/>
      <c r="I316" s="3160"/>
      <c r="J316" s="3160"/>
      <c r="K316" s="3160"/>
      <c r="L316" s="3160"/>
      <c r="M316" s="3160"/>
      <c r="N316" s="3160"/>
      <c r="O316" s="3160"/>
      <c r="P316" s="3160"/>
      <c r="Q316" s="3160"/>
      <c r="R316" s="3160"/>
      <c r="S316" s="3160"/>
      <c r="T316" s="3160"/>
      <c r="U316" s="3160"/>
      <c r="V316" s="3160"/>
      <c r="W316" s="3160"/>
      <c r="X316" s="3160"/>
      <c r="Y316" s="3160"/>
      <c r="Z316" s="3160"/>
      <c r="AA316" s="3160"/>
      <c r="AB316" s="3160"/>
      <c r="AC316" s="3160"/>
      <c r="AD316" s="3161"/>
      <c r="AE316" s="940"/>
      <c r="AF316" s="940"/>
      <c r="AG316" s="940"/>
      <c r="AH316" s="940"/>
      <c r="AI316" s="940"/>
      <c r="AJ316" s="939"/>
      <c r="AK316" s="1022"/>
      <c r="AL316" s="1022"/>
      <c r="AM316" s="1022"/>
      <c r="AN316" s="110"/>
      <c r="AO316" s="51"/>
    </row>
    <row r="317" spans="1:60" ht="15" customHeight="1">
      <c r="A317" s="1056"/>
      <c r="B317" s="940"/>
      <c r="C317" s="940"/>
      <c r="D317" s="940"/>
      <c r="E317" s="940"/>
      <c r="F317" s="3159"/>
      <c r="G317" s="3160"/>
      <c r="H317" s="3160"/>
      <c r="I317" s="3160"/>
      <c r="J317" s="3160"/>
      <c r="K317" s="3160"/>
      <c r="L317" s="3160"/>
      <c r="M317" s="3160"/>
      <c r="N317" s="3160"/>
      <c r="O317" s="3160"/>
      <c r="P317" s="3160"/>
      <c r="Q317" s="3160"/>
      <c r="R317" s="3160"/>
      <c r="S317" s="3160"/>
      <c r="T317" s="3160"/>
      <c r="U317" s="3160"/>
      <c r="V317" s="3160"/>
      <c r="W317" s="3160"/>
      <c r="X317" s="3160"/>
      <c r="Y317" s="3160"/>
      <c r="Z317" s="3160"/>
      <c r="AA317" s="3160"/>
      <c r="AB317" s="3160"/>
      <c r="AC317" s="3160"/>
      <c r="AD317" s="3161"/>
      <c r="AE317" s="940"/>
      <c r="AF317" s="940"/>
      <c r="AG317" s="940"/>
      <c r="AH317" s="940"/>
      <c r="AI317" s="940"/>
      <c r="AJ317" s="939"/>
      <c r="AK317" s="1022"/>
      <c r="AL317" s="1022"/>
      <c r="AM317" s="1097"/>
      <c r="AN317" s="112"/>
      <c r="AO317" s="51"/>
    </row>
    <row r="318" spans="1:60" s="1058" customFormat="1">
      <c r="A318" s="1056"/>
      <c r="B318" s="940"/>
      <c r="C318" s="1022"/>
      <c r="D318" s="940"/>
      <c r="E318" s="1022"/>
      <c r="F318" s="1098" t="s">
        <v>1660</v>
      </c>
      <c r="G318" s="1099"/>
      <c r="H318" s="1099"/>
      <c r="I318" s="1099"/>
      <c r="J318" s="1099"/>
      <c r="K318" s="1099"/>
      <c r="L318" s="1099"/>
      <c r="M318" s="1099"/>
      <c r="N318" s="1099"/>
      <c r="O318" s="1099"/>
      <c r="P318" s="1099"/>
      <c r="Q318" s="1099"/>
      <c r="R318" s="1099"/>
      <c r="S318" s="1099"/>
      <c r="T318" s="1099"/>
      <c r="U318" s="1099"/>
      <c r="V318" s="1099"/>
      <c r="W318" s="1099"/>
      <c r="X318" s="1099"/>
      <c r="Y318" s="1099"/>
      <c r="Z318" s="1099"/>
      <c r="AA318" s="1099"/>
      <c r="AB318" s="1099"/>
      <c r="AC318" s="1099"/>
      <c r="AD318" s="1100"/>
      <c r="AE318" s="940"/>
      <c r="AF318" s="940"/>
      <c r="AG318" s="940"/>
      <c r="AH318" s="940"/>
      <c r="AI318" s="940"/>
      <c r="AJ318" s="1022"/>
      <c r="AK318" s="1022"/>
      <c r="AL318" s="1022"/>
      <c r="AM318" s="1097"/>
      <c r="AN318" s="1101"/>
      <c r="AO318" s="1101"/>
      <c r="BD318" s="1060"/>
      <c r="BE318" s="1060"/>
      <c r="BF318" s="1060"/>
      <c r="BG318" s="1060"/>
      <c r="BH318" s="1060"/>
    </row>
    <row r="319" spans="1:60" s="1058" customFormat="1">
      <c r="A319" s="1056"/>
      <c r="B319" s="940"/>
      <c r="C319" s="1022"/>
      <c r="D319" s="940"/>
      <c r="E319" s="1022"/>
      <c r="F319" s="1102"/>
      <c r="G319" s="1102"/>
      <c r="H319" s="1102"/>
      <c r="I319" s="1102"/>
      <c r="J319" s="1102"/>
      <c r="K319" s="1102"/>
      <c r="L319" s="1102"/>
      <c r="M319" s="1102"/>
      <c r="N319" s="1102"/>
      <c r="O319" s="1102"/>
      <c r="P319" s="1102"/>
      <c r="Q319" s="1102"/>
      <c r="R319" s="1102"/>
      <c r="S319" s="1102"/>
      <c r="T319" s="1102"/>
      <c r="U319" s="1102"/>
      <c r="V319" s="1102"/>
      <c r="W319" s="1102"/>
      <c r="X319" s="1102"/>
      <c r="Y319" s="1102"/>
      <c r="Z319" s="1102"/>
      <c r="AA319" s="1102"/>
      <c r="AB319" s="1102"/>
      <c r="AC319" s="1102"/>
      <c r="AD319" s="1102"/>
      <c r="AE319" s="940"/>
      <c r="AF319" s="940"/>
      <c r="AG319" s="940"/>
      <c r="AH319" s="940"/>
      <c r="AI319" s="940"/>
      <c r="AJ319" s="1022"/>
      <c r="AK319" s="1022"/>
      <c r="AL319" s="1022"/>
      <c r="AM319" s="1097"/>
      <c r="AN319" s="1101"/>
      <c r="AO319" s="1101"/>
      <c r="BD319" s="1060"/>
      <c r="BE319" s="1060"/>
      <c r="BF319" s="1060"/>
      <c r="BG319" s="1060"/>
      <c r="BH319" s="1060"/>
    </row>
    <row r="320" spans="1:60" s="1058" customFormat="1">
      <c r="A320" s="1013"/>
      <c r="B320" s="1103"/>
      <c r="C320" s="1103"/>
      <c r="D320" s="1103"/>
      <c r="E320" s="1103"/>
      <c r="F320" s="1103"/>
      <c r="G320" s="1103"/>
      <c r="H320" s="1103"/>
      <c r="I320" s="1103"/>
      <c r="J320" s="1103"/>
      <c r="K320" s="1103"/>
      <c r="L320" s="1103"/>
      <c r="M320" s="1103"/>
      <c r="N320" s="1103"/>
      <c r="O320" s="1103"/>
      <c r="P320" s="1103"/>
      <c r="Q320" s="1103"/>
      <c r="R320" s="1103"/>
      <c r="S320" s="1103"/>
      <c r="T320" s="1103"/>
      <c r="U320" s="1103"/>
      <c r="V320" s="1103"/>
      <c r="W320" s="1103"/>
      <c r="X320" s="1103"/>
      <c r="Y320" s="1103"/>
      <c r="Z320" s="1103"/>
      <c r="AA320" s="1103"/>
      <c r="AB320" s="1103"/>
      <c r="AC320" s="1104"/>
      <c r="AD320" s="1103"/>
      <c r="AE320" s="1014"/>
      <c r="AF320" s="1014"/>
      <c r="AG320" s="1014"/>
      <c r="AH320" s="1014"/>
      <c r="AI320" s="955"/>
      <c r="AJ320" s="955" t="s">
        <v>1661</v>
      </c>
      <c r="AK320" s="3029">
        <f>AP279</f>
        <v>9</v>
      </c>
      <c r="AL320" s="3030"/>
      <c r="AM320" s="3031"/>
      <c r="AN320" s="1101"/>
      <c r="AO320" s="1101"/>
      <c r="BD320" s="1060"/>
      <c r="BE320" s="1060"/>
      <c r="BF320" s="1060"/>
      <c r="BG320" s="1060"/>
      <c r="BH320" s="1060"/>
    </row>
    <row r="321" spans="1:42" s="1022" customFormat="1" ht="12.75" customHeight="1">
      <c r="A321" s="1019"/>
      <c r="B321" s="1019"/>
      <c r="C321" s="1019"/>
      <c r="D321" s="1056"/>
      <c r="E321" s="1056"/>
      <c r="AE321" s="1019"/>
      <c r="AF321" s="1019"/>
      <c r="AG321" s="1019"/>
      <c r="AH321" s="1019"/>
      <c r="AI321" s="1019"/>
      <c r="AJ321" s="1019"/>
      <c r="AK321" s="1019"/>
      <c r="AL321" s="1019"/>
      <c r="AM321" s="1097"/>
    </row>
    <row r="322" spans="1:42" s="939" customFormat="1" ht="12.75" customHeight="1">
      <c r="A322" s="1105"/>
      <c r="B322" s="1106"/>
      <c r="C322" s="1105"/>
      <c r="D322" s="1107"/>
      <c r="E322" s="1107"/>
      <c r="F322" s="1108"/>
      <c r="G322" s="1108"/>
      <c r="H322" s="1108"/>
      <c r="I322" s="1108"/>
      <c r="J322" s="1108"/>
      <c r="K322" s="1108"/>
      <c r="L322" s="1108"/>
      <c r="M322" s="1108"/>
      <c r="N322" s="1108"/>
      <c r="O322" s="1108"/>
      <c r="P322" s="1108"/>
      <c r="Q322" s="1108"/>
      <c r="R322" s="1108"/>
      <c r="S322" s="1108"/>
      <c r="T322" s="1108"/>
      <c r="U322" s="1108"/>
      <c r="V322" s="1108"/>
      <c r="W322" s="1108"/>
      <c r="X322" s="1108"/>
      <c r="Y322" s="1108"/>
      <c r="Z322" s="1108"/>
      <c r="AA322" s="1108"/>
      <c r="AB322" s="1108"/>
      <c r="AC322" s="1109"/>
      <c r="AD322" s="1109"/>
      <c r="AE322" s="1109"/>
      <c r="AF322" s="1106"/>
      <c r="AG322" s="1106"/>
      <c r="AH322" s="1106"/>
      <c r="AI322" s="1106"/>
      <c r="AJ322" s="1106"/>
      <c r="AK322" s="1106"/>
      <c r="AL322" s="1106"/>
      <c r="AM322" s="1110"/>
      <c r="AN322" s="996"/>
    </row>
    <row r="323" spans="1:42" s="939" customFormat="1" ht="12.75" customHeight="1">
      <c r="A323" s="1111"/>
      <c r="B323" s="928" t="s">
        <v>1662</v>
      </c>
      <c r="C323" s="1023"/>
      <c r="D323" s="1023"/>
      <c r="E323" s="1023"/>
      <c r="F323" s="1023"/>
      <c r="G323" s="1023"/>
      <c r="H323" s="1023"/>
      <c r="I323" s="1023"/>
      <c r="J323" s="1023"/>
      <c r="K323" s="1023"/>
      <c r="L323" s="1023"/>
      <c r="M323" s="1023"/>
      <c r="N323" s="1023"/>
      <c r="O323" s="1023"/>
      <c r="P323" s="1023"/>
      <c r="Q323" s="1023"/>
      <c r="R323" s="1023"/>
      <c r="S323" s="1023"/>
      <c r="T323" s="1023"/>
      <c r="U323" s="1023"/>
      <c r="V323" s="1023"/>
      <c r="W323" s="1023"/>
      <c r="X323" s="1023"/>
      <c r="Y323" s="1023"/>
      <c r="Z323" s="1023"/>
      <c r="AA323" s="1023"/>
      <c r="AB323" s="1023"/>
      <c r="AC323" s="1023"/>
      <c r="AD323" s="1023"/>
      <c r="AE323" s="3111" t="s">
        <v>1575</v>
      </c>
      <c r="AF323" s="3111"/>
      <c r="AG323" s="3111"/>
      <c r="AH323" s="3111"/>
      <c r="AI323" s="3111"/>
      <c r="AJ323" s="3111"/>
      <c r="AK323" s="3111"/>
      <c r="AL323" s="1030"/>
      <c r="AM323" s="1023"/>
      <c r="AN323" s="996"/>
    </row>
    <row r="324" spans="1:42" s="939" customFormat="1" ht="12.75" customHeight="1">
      <c r="C324" s="1023"/>
      <c r="D324" s="1023"/>
      <c r="E324" s="1023"/>
      <c r="F324" s="1023"/>
      <c r="G324" s="1023"/>
      <c r="H324" s="1023"/>
      <c r="I324" s="1023"/>
      <c r="J324" s="1023"/>
      <c r="K324" s="1023"/>
      <c r="L324" s="1023"/>
      <c r="M324" s="1023"/>
      <c r="N324" s="1023"/>
      <c r="O324" s="1023"/>
      <c r="P324" s="1023"/>
      <c r="Q324" s="1023"/>
      <c r="R324" s="1023"/>
      <c r="S324" s="1023"/>
      <c r="T324" s="1023"/>
      <c r="U324" s="1023"/>
      <c r="V324" s="1023"/>
      <c r="W324" s="1023"/>
      <c r="X324" s="1023"/>
      <c r="Y324" s="1023"/>
      <c r="Z324" s="1023"/>
      <c r="AA324" s="1023"/>
      <c r="AB324" s="1023"/>
      <c r="AC324" s="1023"/>
      <c r="AD324" s="1023"/>
      <c r="AE324" s="1023"/>
      <c r="AF324" s="1023"/>
      <c r="AG324" s="1023"/>
      <c r="AH324" s="1023"/>
      <c r="AI324" s="1023"/>
      <c r="AJ324" s="1023"/>
      <c r="AK324" s="1023"/>
      <c r="AL324" s="1023"/>
      <c r="AM324" s="1023"/>
      <c r="AN324" s="996"/>
    </row>
    <row r="325" spans="1:42" s="939" customFormat="1" ht="12.75" customHeight="1">
      <c r="A325" s="1023"/>
      <c r="B325" s="3047" t="s">
        <v>2119</v>
      </c>
      <c r="C325" s="3047"/>
      <c r="D325" s="3047"/>
      <c r="E325" s="3047"/>
      <c r="F325" s="3047"/>
      <c r="G325" s="3047"/>
      <c r="H325" s="3047"/>
      <c r="I325" s="3047"/>
      <c r="J325" s="3047"/>
      <c r="K325" s="3047"/>
      <c r="L325" s="3047"/>
      <c r="M325" s="3047"/>
      <c r="N325" s="3047"/>
      <c r="O325" s="3047"/>
      <c r="P325" s="3047"/>
      <c r="Q325" s="3047"/>
      <c r="R325" s="3047"/>
      <c r="S325" s="3047"/>
      <c r="T325" s="3047"/>
      <c r="U325" s="3047"/>
      <c r="V325" s="3047"/>
      <c r="W325" s="3047"/>
      <c r="X325" s="3047"/>
      <c r="Y325" s="3047"/>
      <c r="Z325" s="3047"/>
      <c r="AA325" s="3047"/>
      <c r="AB325" s="3047"/>
      <c r="AC325" s="3047"/>
      <c r="AD325" s="3047"/>
      <c r="AE325" s="3047"/>
      <c r="AF325" s="3047"/>
      <c r="AG325" s="3047"/>
      <c r="AH325" s="3047"/>
      <c r="AI325" s="3047"/>
      <c r="AJ325" s="3047"/>
      <c r="AK325" s="1074"/>
      <c r="AL325" s="963"/>
      <c r="AM325" s="1023"/>
      <c r="AN325" s="996"/>
    </row>
    <row r="326" spans="1:42" s="939" customFormat="1" ht="12.75" customHeight="1">
      <c r="A326" s="1023"/>
      <c r="B326" s="3047"/>
      <c r="C326" s="3047"/>
      <c r="D326" s="3047"/>
      <c r="E326" s="3047"/>
      <c r="F326" s="3047"/>
      <c r="G326" s="3047"/>
      <c r="H326" s="3047"/>
      <c r="I326" s="3047"/>
      <c r="J326" s="3047"/>
      <c r="K326" s="3047"/>
      <c r="L326" s="3047"/>
      <c r="M326" s="3047"/>
      <c r="N326" s="3047"/>
      <c r="O326" s="3047"/>
      <c r="P326" s="3047"/>
      <c r="Q326" s="3047"/>
      <c r="R326" s="3047"/>
      <c r="S326" s="3047"/>
      <c r="T326" s="3047"/>
      <c r="U326" s="3047"/>
      <c r="V326" s="3047"/>
      <c r="W326" s="3047"/>
      <c r="X326" s="3047"/>
      <c r="Y326" s="3047"/>
      <c r="Z326" s="3047"/>
      <c r="AA326" s="3047"/>
      <c r="AB326" s="3047"/>
      <c r="AC326" s="3047"/>
      <c r="AD326" s="3047"/>
      <c r="AE326" s="3047"/>
      <c r="AF326" s="3047"/>
      <c r="AG326" s="3047"/>
      <c r="AH326" s="3047"/>
      <c r="AI326" s="3047"/>
      <c r="AJ326" s="3047"/>
      <c r="AK326" s="1074"/>
      <c r="AL326" s="963"/>
      <c r="AM326" s="1023"/>
      <c r="AN326" s="996"/>
    </row>
    <row r="327" spans="1:42" s="939" customFormat="1" ht="12.75" customHeight="1">
      <c r="A327" s="1023"/>
      <c r="B327" s="3047"/>
      <c r="C327" s="3047"/>
      <c r="D327" s="3047"/>
      <c r="E327" s="3047"/>
      <c r="F327" s="3047"/>
      <c r="G327" s="3047"/>
      <c r="H327" s="3047"/>
      <c r="I327" s="3047"/>
      <c r="J327" s="3047"/>
      <c r="K327" s="3047"/>
      <c r="L327" s="3047"/>
      <c r="M327" s="3047"/>
      <c r="N327" s="3047"/>
      <c r="O327" s="3047"/>
      <c r="P327" s="3047"/>
      <c r="Q327" s="3047"/>
      <c r="R327" s="3047"/>
      <c r="S327" s="3047"/>
      <c r="T327" s="3047"/>
      <c r="U327" s="3047"/>
      <c r="V327" s="3047"/>
      <c r="W327" s="3047"/>
      <c r="X327" s="3047"/>
      <c r="Y327" s="3047"/>
      <c r="Z327" s="3047"/>
      <c r="AA327" s="3047"/>
      <c r="AB327" s="3047"/>
      <c r="AC327" s="3047"/>
      <c r="AD327" s="3047"/>
      <c r="AE327" s="3047"/>
      <c r="AF327" s="3047"/>
      <c r="AG327" s="3047"/>
      <c r="AH327" s="3047"/>
      <c r="AI327" s="3047"/>
      <c r="AJ327" s="3047"/>
      <c r="AK327" s="1074"/>
      <c r="AL327" s="963"/>
      <c r="AM327" s="1023"/>
      <c r="AN327" s="996"/>
    </row>
    <row r="328" spans="1:42" s="939" customFormat="1" ht="12.75" customHeight="1">
      <c r="A328" s="1023"/>
      <c r="B328" s="3047"/>
      <c r="C328" s="3047"/>
      <c r="D328" s="3047"/>
      <c r="E328" s="3047"/>
      <c r="F328" s="3047"/>
      <c r="G328" s="3047"/>
      <c r="H328" s="3047"/>
      <c r="I328" s="3047"/>
      <c r="J328" s="3047"/>
      <c r="K328" s="3047"/>
      <c r="L328" s="3047"/>
      <c r="M328" s="3047"/>
      <c r="N328" s="3047"/>
      <c r="O328" s="3047"/>
      <c r="P328" s="3047"/>
      <c r="Q328" s="3047"/>
      <c r="R328" s="3047"/>
      <c r="S328" s="3047"/>
      <c r="T328" s="3047"/>
      <c r="U328" s="3047"/>
      <c r="V328" s="3047"/>
      <c r="W328" s="3047"/>
      <c r="X328" s="3047"/>
      <c r="Y328" s="3047"/>
      <c r="Z328" s="3047"/>
      <c r="AA328" s="3047"/>
      <c r="AB328" s="3047"/>
      <c r="AC328" s="3047"/>
      <c r="AD328" s="3047"/>
      <c r="AE328" s="3047"/>
      <c r="AF328" s="3047"/>
      <c r="AG328" s="3047"/>
      <c r="AH328" s="3047"/>
      <c r="AI328" s="3047"/>
      <c r="AJ328" s="3047"/>
      <c r="AK328" s="1074"/>
      <c r="AL328" s="963"/>
      <c r="AM328" s="1023"/>
      <c r="AN328" s="996"/>
    </row>
    <row r="329" spans="1:42" s="939" customFormat="1" ht="12.75" customHeight="1">
      <c r="A329" s="1023"/>
      <c r="B329" s="3047"/>
      <c r="C329" s="3047"/>
      <c r="D329" s="3047"/>
      <c r="E329" s="3047"/>
      <c r="F329" s="3047"/>
      <c r="G329" s="3047"/>
      <c r="H329" s="3047"/>
      <c r="I329" s="3047"/>
      <c r="J329" s="3047"/>
      <c r="K329" s="3047"/>
      <c r="L329" s="3047"/>
      <c r="M329" s="3047"/>
      <c r="N329" s="3047"/>
      <c r="O329" s="3047"/>
      <c r="P329" s="3047"/>
      <c r="Q329" s="3047"/>
      <c r="R329" s="3047"/>
      <c r="S329" s="3047"/>
      <c r="T329" s="3047"/>
      <c r="U329" s="3047"/>
      <c r="V329" s="3047"/>
      <c r="W329" s="3047"/>
      <c r="X329" s="3047"/>
      <c r="Y329" s="3047"/>
      <c r="Z329" s="3047"/>
      <c r="AA329" s="3047"/>
      <c r="AB329" s="3047"/>
      <c r="AC329" s="3047"/>
      <c r="AD329" s="3047"/>
      <c r="AE329" s="3047"/>
      <c r="AF329" s="3047"/>
      <c r="AG329" s="3047"/>
      <c r="AH329" s="3047"/>
      <c r="AI329" s="3047"/>
      <c r="AJ329" s="3047"/>
      <c r="AK329" s="1074"/>
      <c r="AL329" s="963"/>
      <c r="AM329" s="1023"/>
      <c r="AN329" s="996"/>
    </row>
    <row r="330" spans="1:42" s="939" customFormat="1" ht="12.75" customHeight="1">
      <c r="A330" s="1023"/>
      <c r="B330" s="3047"/>
      <c r="C330" s="3047"/>
      <c r="D330" s="3047"/>
      <c r="E330" s="3047"/>
      <c r="F330" s="3047"/>
      <c r="G330" s="3047"/>
      <c r="H330" s="3047"/>
      <c r="I330" s="3047"/>
      <c r="J330" s="3047"/>
      <c r="K330" s="3047"/>
      <c r="L330" s="3047"/>
      <c r="M330" s="3047"/>
      <c r="N330" s="3047"/>
      <c r="O330" s="3047"/>
      <c r="P330" s="3047"/>
      <c r="Q330" s="3047"/>
      <c r="R330" s="3047"/>
      <c r="S330" s="3047"/>
      <c r="T330" s="3047"/>
      <c r="U330" s="3047"/>
      <c r="V330" s="3047"/>
      <c r="W330" s="3047"/>
      <c r="X330" s="3047"/>
      <c r="Y330" s="3047"/>
      <c r="Z330" s="3047"/>
      <c r="AA330" s="3047"/>
      <c r="AB330" s="3047"/>
      <c r="AC330" s="3047"/>
      <c r="AD330" s="3047"/>
      <c r="AE330" s="3047"/>
      <c r="AF330" s="3047"/>
      <c r="AG330" s="3047"/>
      <c r="AH330" s="3047"/>
      <c r="AI330" s="3047"/>
      <c r="AJ330" s="3047"/>
      <c r="AK330" s="1074"/>
      <c r="AL330" s="963"/>
      <c r="AM330" s="1023"/>
      <c r="AN330" s="996"/>
    </row>
    <row r="331" spans="1:42" s="939" customFormat="1" ht="12.75" customHeight="1">
      <c r="A331" s="1023"/>
      <c r="B331" s="3047"/>
      <c r="C331" s="3047"/>
      <c r="D331" s="3047"/>
      <c r="E331" s="3047"/>
      <c r="F331" s="3047"/>
      <c r="G331" s="3047"/>
      <c r="H331" s="3047"/>
      <c r="I331" s="3047"/>
      <c r="J331" s="3047"/>
      <c r="K331" s="3047"/>
      <c r="L331" s="3047"/>
      <c r="M331" s="3047"/>
      <c r="N331" s="3047"/>
      <c r="O331" s="3047"/>
      <c r="P331" s="3047"/>
      <c r="Q331" s="3047"/>
      <c r="R331" s="3047"/>
      <c r="S331" s="3047"/>
      <c r="T331" s="3047"/>
      <c r="U331" s="3047"/>
      <c r="V331" s="3047"/>
      <c r="W331" s="3047"/>
      <c r="X331" s="3047"/>
      <c r="Y331" s="3047"/>
      <c r="Z331" s="3047"/>
      <c r="AA331" s="3047"/>
      <c r="AB331" s="3047"/>
      <c r="AC331" s="3047"/>
      <c r="AD331" s="3047"/>
      <c r="AE331" s="3047"/>
      <c r="AF331" s="3047"/>
      <c r="AG331" s="3047"/>
      <c r="AH331" s="3047"/>
      <c r="AI331" s="3047"/>
      <c r="AJ331" s="3047"/>
      <c r="AK331" s="1074"/>
      <c r="AL331" s="963"/>
      <c r="AM331" s="1023"/>
      <c r="AN331" s="996"/>
    </row>
    <row r="332" spans="1:42" ht="12.75" customHeight="1">
      <c r="A332" s="1023"/>
      <c r="B332" s="3047"/>
      <c r="C332" s="3047"/>
      <c r="D332" s="3047"/>
      <c r="E332" s="3047"/>
      <c r="F332" s="3047"/>
      <c r="G332" s="3047"/>
      <c r="H332" s="3047"/>
      <c r="I332" s="3047"/>
      <c r="J332" s="3047"/>
      <c r="K332" s="3047"/>
      <c r="L332" s="3047"/>
      <c r="M332" s="3047"/>
      <c r="N332" s="3047"/>
      <c r="O332" s="3047"/>
      <c r="P332" s="3047"/>
      <c r="Q332" s="3047"/>
      <c r="R332" s="3047"/>
      <c r="S332" s="3047"/>
      <c r="T332" s="3047"/>
      <c r="U332" s="3047"/>
      <c r="V332" s="3047"/>
      <c r="W332" s="3047"/>
      <c r="X332" s="3047"/>
      <c r="Y332" s="3047"/>
      <c r="Z332" s="3047"/>
      <c r="AA332" s="3047"/>
      <c r="AB332" s="3047"/>
      <c r="AC332" s="3047"/>
      <c r="AD332" s="3047"/>
      <c r="AE332" s="3047"/>
      <c r="AF332" s="3047"/>
      <c r="AG332" s="3047"/>
      <c r="AH332" s="3047"/>
      <c r="AI332" s="3047"/>
      <c r="AJ332" s="3047"/>
      <c r="AK332" s="1074"/>
      <c r="AL332" s="963"/>
      <c r="AM332" s="1023"/>
    </row>
    <row r="333" spans="1:42" s="939" customFormat="1" ht="12.75" customHeight="1">
      <c r="A333" s="1056"/>
      <c r="B333" s="3047"/>
      <c r="C333" s="3047"/>
      <c r="D333" s="3047"/>
      <c r="E333" s="3047"/>
      <c r="F333" s="3047"/>
      <c r="G333" s="3047"/>
      <c r="H333" s="3047"/>
      <c r="I333" s="3047"/>
      <c r="J333" s="3047"/>
      <c r="K333" s="3047"/>
      <c r="L333" s="3047"/>
      <c r="M333" s="3047"/>
      <c r="N333" s="3047"/>
      <c r="O333" s="3047"/>
      <c r="P333" s="3047"/>
      <c r="Q333" s="3047"/>
      <c r="R333" s="3047"/>
      <c r="S333" s="3047"/>
      <c r="T333" s="3047"/>
      <c r="U333" s="3047"/>
      <c r="V333" s="3047"/>
      <c r="W333" s="3047"/>
      <c r="X333" s="3047"/>
      <c r="Y333" s="3047"/>
      <c r="Z333" s="3047"/>
      <c r="AA333" s="3047"/>
      <c r="AB333" s="3047"/>
      <c r="AC333" s="3047"/>
      <c r="AD333" s="3047"/>
      <c r="AE333" s="3047"/>
      <c r="AF333" s="3047"/>
      <c r="AG333" s="3047"/>
      <c r="AH333" s="3047"/>
      <c r="AI333" s="3047"/>
      <c r="AJ333" s="3047"/>
      <c r="AK333" s="1074"/>
      <c r="AL333" s="963"/>
      <c r="AM333" s="1022"/>
      <c r="AN333" s="996"/>
    </row>
    <row r="334" spans="1:42" s="939" customFormat="1" ht="12.75" customHeight="1">
      <c r="A334" s="1056"/>
      <c r="B334" s="1074"/>
      <c r="C334" s="1074"/>
      <c r="D334" s="1074"/>
      <c r="E334" s="1074"/>
      <c r="F334" s="1074"/>
      <c r="G334" s="1074"/>
      <c r="H334" s="1074"/>
      <c r="I334" s="1074"/>
      <c r="J334" s="1074"/>
      <c r="K334" s="1074"/>
      <c r="L334" s="1074"/>
      <c r="M334" s="1074"/>
      <c r="N334" s="1074"/>
      <c r="O334" s="1074"/>
      <c r="P334" s="1074"/>
      <c r="Q334" s="1074"/>
      <c r="R334" s="1074"/>
      <c r="S334" s="1074"/>
      <c r="T334" s="1074"/>
      <c r="U334" s="1074"/>
      <c r="V334" s="1074"/>
      <c r="W334" s="1074"/>
      <c r="X334" s="1074"/>
      <c r="Y334" s="1074"/>
      <c r="Z334" s="1074"/>
      <c r="AA334" s="1074"/>
      <c r="AB334" s="1074"/>
      <c r="AC334" s="1074"/>
      <c r="AD334" s="1074"/>
      <c r="AE334" s="1074"/>
      <c r="AF334" s="1074"/>
      <c r="AG334" s="1074"/>
      <c r="AH334" s="1074"/>
      <c r="AI334" s="1074"/>
      <c r="AJ334" s="1074"/>
      <c r="AK334" s="1074"/>
      <c r="AL334" s="963"/>
      <c r="AM334" s="1022"/>
      <c r="AN334" s="996"/>
    </row>
    <row r="335" spans="1:42" s="939" customFormat="1" ht="12.75" customHeight="1">
      <c r="A335" s="1056"/>
      <c r="B335" s="1102" t="s">
        <v>1663</v>
      </c>
      <c r="C335" s="1112"/>
      <c r="D335" s="963"/>
      <c r="E335" s="963"/>
      <c r="F335" s="963"/>
      <c r="G335" s="963"/>
      <c r="H335" s="963"/>
      <c r="I335" s="963"/>
      <c r="J335" s="963"/>
      <c r="K335" s="963"/>
      <c r="L335" s="963"/>
      <c r="M335" s="963"/>
      <c r="N335" s="963"/>
      <c r="O335" s="963"/>
      <c r="P335" s="963"/>
      <c r="Q335" s="963"/>
      <c r="R335" s="963"/>
      <c r="S335" s="963"/>
      <c r="T335" s="963"/>
      <c r="U335" s="963"/>
      <c r="V335" s="963"/>
      <c r="W335" s="963"/>
      <c r="X335" s="963"/>
      <c r="Y335" s="963"/>
      <c r="Z335" s="963"/>
      <c r="AA335" s="963"/>
      <c r="AB335" s="963"/>
      <c r="AC335" s="963"/>
      <c r="AD335" s="963"/>
      <c r="AE335" s="963"/>
      <c r="AF335" s="963"/>
      <c r="AG335" s="963"/>
      <c r="AH335" s="963"/>
      <c r="AI335" s="963"/>
      <c r="AK335" s="1022"/>
      <c r="AL335" s="1022"/>
      <c r="AM335" s="1022"/>
      <c r="AN335" s="996"/>
      <c r="AP335" s="939" t="s">
        <v>626</v>
      </c>
    </row>
    <row r="336" spans="1:42" s="939" customFormat="1" ht="12.75" customHeight="1">
      <c r="A336" s="1056"/>
      <c r="B336" s="926"/>
      <c r="C336" s="1112"/>
      <c r="D336" s="963"/>
      <c r="E336" s="963"/>
      <c r="F336" s="963"/>
      <c r="G336" s="963"/>
      <c r="H336" s="963"/>
      <c r="I336" s="963"/>
      <c r="J336" s="963"/>
      <c r="K336" s="963"/>
      <c r="L336" s="963"/>
      <c r="M336" s="963"/>
      <c r="N336" s="963"/>
      <c r="O336" s="963"/>
      <c r="P336" s="963"/>
      <c r="Q336" s="963"/>
      <c r="R336" s="963"/>
      <c r="S336" s="963"/>
      <c r="T336" s="963"/>
      <c r="U336" s="963"/>
      <c r="V336" s="963"/>
      <c r="W336" s="963"/>
      <c r="X336" s="963"/>
      <c r="Y336" s="963"/>
      <c r="Z336" s="963"/>
      <c r="AA336" s="963"/>
      <c r="AB336" s="963"/>
      <c r="AC336" s="963"/>
      <c r="AD336" s="963"/>
      <c r="AE336" s="963"/>
      <c r="AF336" s="963"/>
      <c r="AG336" s="963"/>
      <c r="AH336" s="963"/>
      <c r="AI336" s="963"/>
      <c r="AK336" s="1022"/>
      <c r="AL336" s="1022"/>
      <c r="AM336" s="1022"/>
      <c r="AN336" s="996"/>
      <c r="AP336" s="939" t="s">
        <v>578</v>
      </c>
    </row>
    <row r="337" spans="1:42" s="939" customFormat="1" ht="12.75" customHeight="1">
      <c r="A337" s="1056"/>
      <c r="B337" s="1056"/>
      <c r="C337" s="982" t="s">
        <v>1664</v>
      </c>
      <c r="D337" s="1113"/>
      <c r="E337" s="963"/>
      <c r="F337" s="963"/>
      <c r="G337" s="963"/>
      <c r="H337" s="963"/>
      <c r="I337" s="963"/>
      <c r="J337" s="963"/>
      <c r="K337" s="963"/>
      <c r="L337" s="963"/>
      <c r="M337" s="963"/>
      <c r="N337" s="963"/>
      <c r="O337" s="963"/>
      <c r="P337" s="963"/>
      <c r="Q337" s="963"/>
      <c r="R337" s="963"/>
      <c r="S337" s="963"/>
      <c r="T337" s="963"/>
      <c r="U337" s="963"/>
      <c r="V337" s="963"/>
      <c r="W337" s="963"/>
      <c r="X337" s="963"/>
      <c r="Y337" s="963"/>
      <c r="Z337" s="963"/>
      <c r="AA337" s="963"/>
      <c r="AB337" s="963"/>
      <c r="AC337" s="963"/>
      <c r="AD337" s="963"/>
      <c r="AE337" s="963"/>
      <c r="AF337" s="963"/>
      <c r="AG337" s="963"/>
      <c r="AH337" s="963"/>
      <c r="AI337" s="963"/>
      <c r="AK337" s="1022"/>
      <c r="AL337" s="1022"/>
      <c r="AM337" s="1022"/>
      <c r="AN337" s="996"/>
    </row>
    <row r="338" spans="1:42" s="939" customFormat="1" ht="12.75" customHeight="1">
      <c r="A338" s="1056"/>
      <c r="B338" s="1019"/>
      <c r="C338" s="1002"/>
      <c r="D338" s="1502"/>
      <c r="E338" s="1501"/>
      <c r="F338" s="1501"/>
      <c r="G338" s="1501"/>
      <c r="H338" s="1501"/>
      <c r="I338" s="1501"/>
      <c r="J338" s="1501"/>
      <c r="K338" s="1501"/>
      <c r="L338" s="1501"/>
      <c r="M338" s="1501"/>
      <c r="N338" s="1501"/>
      <c r="O338" s="1501"/>
      <c r="P338" s="1501"/>
      <c r="Q338" s="1501"/>
      <c r="R338" s="1501"/>
      <c r="S338" s="1501"/>
      <c r="T338" s="1501"/>
      <c r="U338" s="1501"/>
      <c r="V338" s="1501"/>
      <c r="W338" s="1501"/>
      <c r="X338" s="1501"/>
      <c r="Y338" s="1501"/>
      <c r="Z338" s="1501"/>
      <c r="AA338" s="1501"/>
      <c r="AB338" s="1501"/>
      <c r="AC338" s="1501"/>
      <c r="AD338" s="1501"/>
      <c r="AE338" s="1501"/>
      <c r="AF338" s="923"/>
      <c r="AG338" s="923"/>
      <c r="AH338" s="923"/>
      <c r="AI338" s="923"/>
      <c r="AJ338" s="923"/>
      <c r="AK338" s="923"/>
      <c r="AL338" s="923"/>
      <c r="AM338" s="1022"/>
      <c r="AN338" s="996"/>
    </row>
    <row r="339" spans="1:42" s="939" customFormat="1" ht="12.75" customHeight="1">
      <c r="A339" s="1056"/>
      <c r="B339" s="923"/>
      <c r="C339" s="923"/>
      <c r="D339" s="1102" t="s">
        <v>725</v>
      </c>
      <c r="E339" s="1540" t="s">
        <v>2124</v>
      </c>
      <c r="F339" s="1074"/>
      <c r="G339" s="1074"/>
      <c r="H339" s="1074"/>
      <c r="I339" s="1074"/>
      <c r="J339" s="1074"/>
      <c r="K339" s="1074"/>
      <c r="L339" s="1074"/>
      <c r="M339" s="1074"/>
      <c r="N339" s="1074"/>
      <c r="O339" s="1074"/>
      <c r="P339" s="1074"/>
      <c r="Q339" s="1074"/>
      <c r="R339" s="1074"/>
      <c r="S339" s="1074"/>
      <c r="T339" s="1074"/>
      <c r="U339" s="1074"/>
      <c r="V339" s="1074"/>
      <c r="W339" s="1074"/>
      <c r="X339" s="1074"/>
      <c r="Y339" s="1074"/>
      <c r="Z339" s="1074"/>
      <c r="AA339" s="1074"/>
      <c r="AB339" s="1074"/>
      <c r="AC339" s="923"/>
      <c r="AD339" s="923"/>
      <c r="AE339" s="923"/>
      <c r="AF339" s="3146" t="s">
        <v>1599</v>
      </c>
      <c r="AG339" s="3146"/>
      <c r="AH339" s="3146"/>
      <c r="AI339" s="3146"/>
      <c r="AJ339" s="3146"/>
      <c r="AK339" s="3146"/>
      <c r="AL339" s="3146"/>
      <c r="AM339" s="1022"/>
      <c r="AN339" s="996"/>
    </row>
    <row r="340" spans="1:42" s="939" customFormat="1" ht="12.75" customHeight="1">
      <c r="A340" s="1022"/>
      <c r="B340" s="1002"/>
      <c r="C340" s="1031"/>
      <c r="D340" s="1102"/>
      <c r="E340" s="1540" t="s">
        <v>2125</v>
      </c>
      <c r="F340" s="1074"/>
      <c r="G340" s="1074"/>
      <c r="H340" s="1074"/>
      <c r="I340" s="1074"/>
      <c r="J340" s="1074"/>
      <c r="K340" s="1074"/>
      <c r="L340" s="1074"/>
      <c r="M340" s="1074"/>
      <c r="N340" s="1074"/>
      <c r="O340" s="1074"/>
      <c r="P340" s="1074"/>
      <c r="Q340" s="1074"/>
      <c r="R340" s="1074"/>
      <c r="S340" s="1074"/>
      <c r="T340" s="1074"/>
      <c r="U340" s="1074"/>
      <c r="V340" s="1074"/>
      <c r="W340" s="1074"/>
      <c r="X340" s="1074"/>
      <c r="Y340" s="1074"/>
      <c r="Z340" s="1074"/>
      <c r="AA340" s="1074"/>
      <c r="AB340" s="1074"/>
      <c r="AC340" s="923"/>
      <c r="AD340" s="923"/>
      <c r="AE340" s="1031"/>
      <c r="AF340" s="1031"/>
      <c r="AG340" s="1031"/>
      <c r="AH340" s="1031"/>
      <c r="AI340" s="1031"/>
      <c r="AJ340" s="1031"/>
      <c r="AK340" s="1031"/>
      <c r="AL340" s="1031"/>
      <c r="AM340" s="1022"/>
      <c r="AN340" s="996"/>
    </row>
    <row r="341" spans="1:42" s="939" customFormat="1" ht="12.75" customHeight="1">
      <c r="A341" s="1022"/>
      <c r="B341" s="1002"/>
      <c r="C341" s="1031"/>
      <c r="D341" s="1102"/>
      <c r="E341" s="1540" t="s">
        <v>2126</v>
      </c>
      <c r="F341" s="1074"/>
      <c r="G341" s="1074"/>
      <c r="H341" s="1074"/>
      <c r="I341" s="1074"/>
      <c r="J341" s="1074"/>
      <c r="K341" s="1074"/>
      <c r="L341" s="1074"/>
      <c r="M341" s="1074"/>
      <c r="N341" s="1074"/>
      <c r="O341" s="1074"/>
      <c r="P341" s="1074"/>
      <c r="Q341" s="1074"/>
      <c r="R341" s="1074"/>
      <c r="S341" s="1074"/>
      <c r="T341" s="1074"/>
      <c r="U341" s="1074"/>
      <c r="V341" s="1074"/>
      <c r="W341" s="1074"/>
      <c r="X341" s="1074"/>
      <c r="Y341" s="1074"/>
      <c r="Z341" s="1074"/>
      <c r="AA341" s="1074"/>
      <c r="AB341" s="1074"/>
      <c r="AC341" s="923"/>
      <c r="AD341" s="923"/>
      <c r="AE341" s="1031"/>
      <c r="AF341" s="1031"/>
      <c r="AG341" s="1031"/>
      <c r="AH341" s="1031"/>
      <c r="AI341" s="1031"/>
      <c r="AJ341" s="1031"/>
      <c r="AK341" s="1031"/>
      <c r="AL341" s="1031"/>
      <c r="AM341" s="1022"/>
      <c r="AN341" s="996"/>
    </row>
    <row r="342" spans="1:42" s="939" customFormat="1" ht="12.75" customHeight="1">
      <c r="A342" s="1022"/>
      <c r="B342" s="1002"/>
      <c r="C342" s="1031"/>
      <c r="D342" s="1102"/>
      <c r="E342" s="1540" t="s">
        <v>2127</v>
      </c>
      <c r="F342" s="1074"/>
      <c r="G342" s="1074"/>
      <c r="H342" s="1074"/>
      <c r="I342" s="1074"/>
      <c r="J342" s="1074"/>
      <c r="K342" s="1074"/>
      <c r="L342" s="1074"/>
      <c r="M342" s="1074"/>
      <c r="N342" s="1074"/>
      <c r="O342" s="1074"/>
      <c r="P342" s="1074"/>
      <c r="Q342" s="1074"/>
      <c r="R342" s="1074"/>
      <c r="S342" s="1074"/>
      <c r="T342" s="1074"/>
      <c r="U342" s="1074"/>
      <c r="V342" s="1074"/>
      <c r="W342" s="1074"/>
      <c r="X342" s="1074"/>
      <c r="Y342" s="1074"/>
      <c r="Z342" s="1074"/>
      <c r="AA342" s="1074"/>
      <c r="AB342" s="1074"/>
      <c r="AC342" s="923"/>
      <c r="AD342" s="923"/>
      <c r="AE342" s="1031"/>
      <c r="AF342" s="1031"/>
      <c r="AG342" s="1031"/>
      <c r="AH342" s="1031"/>
      <c r="AI342" s="1031"/>
      <c r="AJ342" s="1031"/>
      <c r="AK342" s="1031"/>
      <c r="AL342" s="1031"/>
      <c r="AM342" s="1022"/>
      <c r="AN342" s="996"/>
    </row>
    <row r="343" spans="1:42" s="939" customFormat="1" ht="12.75" customHeight="1">
      <c r="A343" s="1022"/>
      <c r="B343" s="1002"/>
      <c r="C343" s="1031"/>
      <c r="D343" s="1102"/>
      <c r="E343" s="1540" t="s">
        <v>2128</v>
      </c>
      <c r="F343" s="1074"/>
      <c r="G343" s="1074"/>
      <c r="H343" s="1074"/>
      <c r="I343" s="1074"/>
      <c r="J343" s="1074"/>
      <c r="K343" s="1074"/>
      <c r="L343" s="1074"/>
      <c r="M343" s="1074"/>
      <c r="N343" s="1074"/>
      <c r="O343" s="1074"/>
      <c r="P343" s="1074"/>
      <c r="Q343" s="1074"/>
      <c r="R343" s="1074"/>
      <c r="S343" s="1074"/>
      <c r="T343" s="1074"/>
      <c r="U343" s="1074"/>
      <c r="V343" s="1074"/>
      <c r="W343" s="1074"/>
      <c r="X343" s="1074"/>
      <c r="Y343" s="1074"/>
      <c r="Z343" s="1074"/>
      <c r="AA343" s="1074"/>
      <c r="AB343" s="1074"/>
      <c r="AC343" s="923"/>
      <c r="AD343" s="923"/>
      <c r="AE343" s="1031"/>
      <c r="AF343" s="1031"/>
      <c r="AG343" s="1031"/>
      <c r="AH343" s="1031"/>
      <c r="AI343" s="1031"/>
      <c r="AJ343" s="1031"/>
      <c r="AK343" s="1031"/>
      <c r="AL343" s="1031"/>
      <c r="AM343" s="1022"/>
      <c r="AN343" s="996"/>
    </row>
    <row r="344" spans="1:42" s="939" customFormat="1" ht="12.75" customHeight="1">
      <c r="A344" s="1022"/>
      <c r="B344" s="1002"/>
      <c r="C344" s="1031"/>
      <c r="D344" s="1102"/>
      <c r="E344" s="1540" t="s">
        <v>2129</v>
      </c>
      <c r="F344" s="1074"/>
      <c r="G344" s="1074"/>
      <c r="H344" s="1074"/>
      <c r="I344" s="1074"/>
      <c r="J344" s="1074"/>
      <c r="K344" s="1074"/>
      <c r="L344" s="1074"/>
      <c r="M344" s="1074"/>
      <c r="N344" s="1074"/>
      <c r="O344" s="1074"/>
      <c r="P344" s="1074"/>
      <c r="Q344" s="1074"/>
      <c r="R344" s="1074"/>
      <c r="S344" s="1074"/>
      <c r="T344" s="1074"/>
      <c r="U344" s="1074"/>
      <c r="V344" s="1074"/>
      <c r="W344" s="1074"/>
      <c r="X344" s="1074"/>
      <c r="Y344" s="1074"/>
      <c r="Z344" s="1074"/>
      <c r="AA344" s="1074"/>
      <c r="AB344" s="1074"/>
      <c r="AC344" s="923"/>
      <c r="AD344" s="923"/>
      <c r="AE344" s="1031"/>
      <c r="AF344" s="1031"/>
      <c r="AG344" s="1031"/>
      <c r="AH344" s="1031"/>
      <c r="AI344" s="1031"/>
      <c r="AJ344" s="1031"/>
      <c r="AK344" s="1031"/>
      <c r="AL344" s="1031"/>
      <c r="AM344" s="1022"/>
      <c r="AN344" s="996"/>
    </row>
    <row r="345" spans="1:42" s="998" customFormat="1" ht="12.75" customHeight="1">
      <c r="A345" s="1022"/>
      <c r="B345" s="1002"/>
      <c r="C345" s="1031"/>
      <c r="D345" s="1102"/>
      <c r="E345" s="1540"/>
      <c r="F345" s="1074"/>
      <c r="G345" s="1074"/>
      <c r="H345" s="1074"/>
      <c r="I345" s="1074"/>
      <c r="J345" s="1074"/>
      <c r="K345" s="1074"/>
      <c r="L345" s="1074"/>
      <c r="M345" s="1074"/>
      <c r="N345" s="1074"/>
      <c r="O345" s="1074"/>
      <c r="P345" s="1074"/>
      <c r="Q345" s="1074"/>
      <c r="R345" s="1074"/>
      <c r="S345" s="1074"/>
      <c r="T345" s="1074"/>
      <c r="U345" s="1074"/>
      <c r="V345" s="1074"/>
      <c r="W345" s="1074"/>
      <c r="X345" s="1074"/>
      <c r="Y345" s="1074"/>
      <c r="Z345" s="1074"/>
      <c r="AA345" s="1074"/>
      <c r="AB345" s="1074"/>
      <c r="AC345" s="923"/>
      <c r="AD345" s="923"/>
      <c r="AE345" s="1031"/>
      <c r="AF345" s="926"/>
      <c r="AG345" s="926"/>
      <c r="AH345" s="926"/>
      <c r="AI345" s="926"/>
      <c r="AJ345" s="926"/>
      <c r="AK345" s="926"/>
      <c r="AL345" s="926"/>
      <c r="AM345" s="1022"/>
      <c r="AN345" s="997"/>
    </row>
    <row r="346" spans="1:42" s="939" customFormat="1" ht="12.75" customHeight="1">
      <c r="A346" s="1115"/>
      <c r="B346" s="1002"/>
      <c r="C346" s="1541"/>
      <c r="D346" s="1102" t="s">
        <v>542</v>
      </c>
      <c r="E346" s="1540" t="s">
        <v>2130</v>
      </c>
      <c r="F346" s="1542"/>
      <c r="G346" s="1542"/>
      <c r="H346" s="1542"/>
      <c r="I346" s="1542"/>
      <c r="J346" s="1542"/>
      <c r="K346" s="1542"/>
      <c r="L346" s="1542"/>
      <c r="M346" s="1542"/>
      <c r="N346" s="1542"/>
      <c r="O346" s="1542"/>
      <c r="P346" s="1542"/>
      <c r="Q346" s="1542"/>
      <c r="R346" s="1542"/>
      <c r="S346" s="1542"/>
      <c r="T346" s="1542"/>
      <c r="U346" s="1542"/>
      <c r="V346" s="1542"/>
      <c r="W346" s="1542"/>
      <c r="X346" s="1542"/>
      <c r="Y346" s="1542"/>
      <c r="Z346" s="1542"/>
      <c r="AA346" s="1542"/>
      <c r="AB346" s="1542"/>
      <c r="AC346" s="923"/>
      <c r="AD346" s="923"/>
      <c r="AE346" s="923"/>
      <c r="AF346" s="3146" t="s">
        <v>1665</v>
      </c>
      <c r="AG346" s="3146"/>
      <c r="AH346" s="3146"/>
      <c r="AI346" s="3146"/>
      <c r="AJ346" s="3146"/>
      <c r="AK346" s="3146"/>
      <c r="AL346" s="3146"/>
      <c r="AM346" s="1022"/>
      <c r="AN346" s="996"/>
    </row>
    <row r="347" spans="1:42" s="939" customFormat="1" ht="12.75" customHeight="1">
      <c r="A347" s="1056"/>
      <c r="B347" s="1019"/>
      <c r="C347" s="1543"/>
      <c r="D347" s="1102"/>
      <c r="E347" s="1540" t="s">
        <v>2131</v>
      </c>
      <c r="F347" s="1542"/>
      <c r="G347" s="1542"/>
      <c r="H347" s="1542"/>
      <c r="I347" s="1542"/>
      <c r="J347" s="1542"/>
      <c r="K347" s="1542"/>
      <c r="L347" s="1542"/>
      <c r="M347" s="1542"/>
      <c r="N347" s="1542"/>
      <c r="O347" s="1542"/>
      <c r="P347" s="1542"/>
      <c r="Q347" s="1542"/>
      <c r="R347" s="1542"/>
      <c r="S347" s="1542"/>
      <c r="T347" s="1542"/>
      <c r="U347" s="1542"/>
      <c r="V347" s="1542"/>
      <c r="W347" s="1542"/>
      <c r="X347" s="1542"/>
      <c r="Y347" s="1542"/>
      <c r="Z347" s="1542"/>
      <c r="AA347" s="1542"/>
      <c r="AB347" s="1542"/>
      <c r="AC347" s="923"/>
      <c r="AD347" s="923"/>
      <c r="AE347" s="1002"/>
      <c r="AF347" s="1002"/>
      <c r="AG347" s="1002"/>
      <c r="AH347" s="1002"/>
      <c r="AI347" s="1002"/>
      <c r="AJ347" s="1002"/>
      <c r="AK347" s="1002"/>
      <c r="AL347" s="1002"/>
      <c r="AM347" s="1022"/>
      <c r="AN347" s="996"/>
      <c r="AO347" s="939" t="s">
        <v>626</v>
      </c>
      <c r="AP347" s="1116">
        <v>0</v>
      </c>
    </row>
    <row r="348" spans="1:42" s="939" customFormat="1" ht="12.75" customHeight="1">
      <c r="A348" s="1056"/>
      <c r="B348" s="1020"/>
      <c r="C348" s="1544"/>
      <c r="D348" s="1102"/>
      <c r="E348" s="1540" t="s">
        <v>2132</v>
      </c>
      <c r="F348" s="1542"/>
      <c r="G348" s="1542"/>
      <c r="H348" s="1542"/>
      <c r="I348" s="1542"/>
      <c r="J348" s="1542"/>
      <c r="K348" s="1542"/>
      <c r="L348" s="1542"/>
      <c r="M348" s="1542"/>
      <c r="N348" s="1542"/>
      <c r="O348" s="1542"/>
      <c r="P348" s="1542"/>
      <c r="Q348" s="1542"/>
      <c r="R348" s="1542"/>
      <c r="S348" s="1542"/>
      <c r="T348" s="1542"/>
      <c r="U348" s="1542"/>
      <c r="V348" s="1542"/>
      <c r="W348" s="1542"/>
      <c r="X348" s="1542"/>
      <c r="Y348" s="1542"/>
      <c r="Z348" s="1542"/>
      <c r="AA348" s="1542"/>
      <c r="AB348" s="1542"/>
      <c r="AC348" s="923"/>
      <c r="AD348" s="923"/>
      <c r="AE348" s="1019"/>
      <c r="AF348" s="1019"/>
      <c r="AG348" s="1019"/>
      <c r="AH348" s="1019"/>
      <c r="AI348" s="1019"/>
      <c r="AJ348" s="1019"/>
      <c r="AK348" s="1019"/>
      <c r="AL348" s="1019"/>
      <c r="AM348" s="1022"/>
      <c r="AN348" s="996"/>
      <c r="AO348" s="1114" t="s">
        <v>725</v>
      </c>
      <c r="AP348" s="939">
        <v>7</v>
      </c>
    </row>
    <row r="349" spans="1:42" s="939" customFormat="1" ht="12.75" customHeight="1">
      <c r="A349" s="1056"/>
      <c r="B349" s="1020"/>
      <c r="C349" s="1544"/>
      <c r="D349" s="1102"/>
      <c r="E349" s="1540" t="s">
        <v>2134</v>
      </c>
      <c r="F349" s="1542"/>
      <c r="G349" s="1542"/>
      <c r="H349" s="1542"/>
      <c r="I349" s="1542"/>
      <c r="J349" s="1542"/>
      <c r="K349" s="1542"/>
      <c r="L349" s="1542"/>
      <c r="M349" s="1542"/>
      <c r="N349" s="1542"/>
      <c r="O349" s="1542"/>
      <c r="P349" s="1542"/>
      <c r="Q349" s="1542"/>
      <c r="R349" s="1542"/>
      <c r="S349" s="1542"/>
      <c r="T349" s="1542"/>
      <c r="U349" s="1542"/>
      <c r="V349" s="1542"/>
      <c r="W349" s="1542"/>
      <c r="X349" s="1542"/>
      <c r="Y349" s="1542"/>
      <c r="Z349" s="1542"/>
      <c r="AA349" s="1542"/>
      <c r="AB349" s="1542"/>
      <c r="AC349" s="923"/>
      <c r="AD349" s="923"/>
      <c r="AE349" s="1019"/>
      <c r="AF349" s="1019"/>
      <c r="AG349" s="1019"/>
      <c r="AH349" s="1019"/>
      <c r="AI349" s="1019"/>
      <c r="AJ349" s="1019"/>
      <c r="AK349" s="1019"/>
      <c r="AL349" s="1019"/>
      <c r="AM349" s="1022"/>
      <c r="AN349" s="996"/>
      <c r="AO349" s="1114" t="s">
        <v>542</v>
      </c>
      <c r="AP349" s="939">
        <v>6</v>
      </c>
    </row>
    <row r="350" spans="1:42" s="939" customFormat="1" ht="12.75" customHeight="1">
      <c r="A350" s="1056"/>
      <c r="B350" s="1020"/>
      <c r="C350" s="1544"/>
      <c r="D350" s="1102"/>
      <c r="E350" s="1540" t="s">
        <v>2133</v>
      </c>
      <c r="F350" s="1542"/>
      <c r="G350" s="1542"/>
      <c r="H350" s="1542"/>
      <c r="I350" s="1542"/>
      <c r="J350" s="1542"/>
      <c r="K350" s="1542"/>
      <c r="L350" s="1542"/>
      <c r="M350" s="1542"/>
      <c r="N350" s="1542"/>
      <c r="O350" s="1542"/>
      <c r="P350" s="1542"/>
      <c r="Q350" s="1542"/>
      <c r="R350" s="1542"/>
      <c r="S350" s="1542"/>
      <c r="T350" s="1542"/>
      <c r="U350" s="1542"/>
      <c r="V350" s="1542"/>
      <c r="W350" s="1542"/>
      <c r="X350" s="1542"/>
      <c r="Y350" s="1542"/>
      <c r="Z350" s="1542"/>
      <c r="AA350" s="1542"/>
      <c r="AB350" s="1542"/>
      <c r="AC350" s="923"/>
      <c r="AD350" s="923"/>
      <c r="AE350" s="1019"/>
      <c r="AF350" s="1019"/>
      <c r="AG350" s="1019"/>
      <c r="AH350" s="1019"/>
      <c r="AI350" s="1019"/>
      <c r="AJ350" s="1019"/>
      <c r="AK350" s="1019"/>
      <c r="AL350" s="1019"/>
      <c r="AM350" s="1022"/>
      <c r="AN350" s="996"/>
      <c r="AO350" s="1114" t="s">
        <v>284</v>
      </c>
      <c r="AP350" s="939">
        <v>5</v>
      </c>
    </row>
    <row r="351" spans="1:42" s="939" customFormat="1" ht="12.75" customHeight="1">
      <c r="A351" s="1056"/>
      <c r="B351" s="1020"/>
      <c r="C351" s="1544"/>
      <c r="D351" s="1102"/>
      <c r="E351" s="1545"/>
      <c r="F351" s="1546"/>
      <c r="G351" s="1546"/>
      <c r="H351" s="1546"/>
      <c r="I351" s="1031"/>
      <c r="J351" s="1031"/>
      <c r="K351" s="1031"/>
      <c r="L351" s="1031"/>
      <c r="M351" s="1031"/>
      <c r="N351" s="1031"/>
      <c r="O351" s="1031"/>
      <c r="P351" s="1031"/>
      <c r="Q351" s="1031"/>
      <c r="R351" s="1031"/>
      <c r="S351" s="1031"/>
      <c r="T351" s="1031"/>
      <c r="U351" s="1031"/>
      <c r="V351" s="1031"/>
      <c r="W351" s="1031"/>
      <c r="X351" s="1031"/>
      <c r="Y351" s="1031"/>
      <c r="Z351" s="1031"/>
      <c r="AA351" s="1031"/>
      <c r="AB351" s="1031"/>
      <c r="AC351" s="923"/>
      <c r="AD351" s="923"/>
      <c r="AE351" s="1031"/>
      <c r="AF351" s="923"/>
      <c r="AG351" s="923"/>
      <c r="AH351" s="923"/>
      <c r="AI351" s="923"/>
      <c r="AJ351" s="923"/>
      <c r="AK351" s="923"/>
      <c r="AL351" s="923"/>
      <c r="AM351" s="1022"/>
      <c r="AN351" s="996"/>
      <c r="AO351" s="1114" t="s">
        <v>1666</v>
      </c>
      <c r="AP351" s="939">
        <v>4</v>
      </c>
    </row>
    <row r="352" spans="1:42" s="939" customFormat="1" ht="12.75" customHeight="1">
      <c r="A352" s="1056"/>
      <c r="B352" s="1002"/>
      <c r="C352" s="1541"/>
      <c r="D352" s="1102" t="s">
        <v>284</v>
      </c>
      <c r="E352" s="1540" t="s">
        <v>2135</v>
      </c>
      <c r="F352" s="1542"/>
      <c r="G352" s="1542"/>
      <c r="H352" s="1542"/>
      <c r="I352" s="1542"/>
      <c r="J352" s="1542"/>
      <c r="K352" s="1542"/>
      <c r="L352" s="1542"/>
      <c r="M352" s="1542"/>
      <c r="N352" s="1542"/>
      <c r="O352" s="1542"/>
      <c r="P352" s="1542"/>
      <c r="Q352" s="1542"/>
      <c r="R352" s="1542"/>
      <c r="S352" s="1542"/>
      <c r="T352" s="1542"/>
      <c r="U352" s="1542"/>
      <c r="V352" s="1542"/>
      <c r="W352" s="1542"/>
      <c r="X352" s="1542"/>
      <c r="Y352" s="1542"/>
      <c r="Z352" s="1542"/>
      <c r="AA352" s="1542"/>
      <c r="AB352" s="1542"/>
      <c r="AC352" s="923"/>
      <c r="AD352" s="923"/>
      <c r="AE352" s="923"/>
      <c r="AF352" s="3146" t="s">
        <v>1639</v>
      </c>
      <c r="AG352" s="3146"/>
      <c r="AH352" s="3146"/>
      <c r="AI352" s="3146"/>
      <c r="AJ352" s="3146"/>
      <c r="AK352" s="3146"/>
      <c r="AL352" s="3146"/>
      <c r="AM352" s="1022"/>
      <c r="AN352" s="996"/>
      <c r="AO352" s="1114" t="s">
        <v>1667</v>
      </c>
      <c r="AP352" s="939">
        <v>3</v>
      </c>
    </row>
    <row r="353" spans="1:53" s="939" customFormat="1" ht="12.75" customHeight="1">
      <c r="A353" s="1056"/>
      <c r="B353" s="1019"/>
      <c r="C353" s="1543"/>
      <c r="D353" s="1102"/>
      <c r="E353" s="1540" t="s">
        <v>2131</v>
      </c>
      <c r="F353" s="1542"/>
      <c r="G353" s="1542"/>
      <c r="H353" s="1542"/>
      <c r="I353" s="1542"/>
      <c r="J353" s="1542"/>
      <c r="K353" s="1542"/>
      <c r="L353" s="1542"/>
      <c r="M353" s="1542"/>
      <c r="N353" s="1542"/>
      <c r="O353" s="1542"/>
      <c r="P353" s="1542"/>
      <c r="Q353" s="1542"/>
      <c r="R353" s="1542"/>
      <c r="S353" s="1542"/>
      <c r="T353" s="1542"/>
      <c r="U353" s="1542"/>
      <c r="V353" s="1542"/>
      <c r="W353" s="1542"/>
      <c r="X353" s="1542"/>
      <c r="Y353" s="1542"/>
      <c r="Z353" s="1542"/>
      <c r="AA353" s="1542"/>
      <c r="AB353" s="1542"/>
      <c r="AC353" s="923"/>
      <c r="AD353" s="923"/>
      <c r="AE353" s="1019"/>
      <c r="AF353" s="1019"/>
      <c r="AG353" s="1019"/>
      <c r="AH353" s="1019"/>
      <c r="AI353" s="1019"/>
      <c r="AJ353" s="1019"/>
      <c r="AK353" s="1019"/>
      <c r="AL353" s="1019"/>
      <c r="AM353" s="1022"/>
      <c r="AN353" s="996"/>
    </row>
    <row r="354" spans="1:53" s="939" customFormat="1" ht="12.75" customHeight="1">
      <c r="A354" s="1056"/>
      <c r="B354" s="1019"/>
      <c r="C354" s="1543"/>
      <c r="D354" s="1102"/>
      <c r="E354" s="1540" t="s">
        <v>2132</v>
      </c>
      <c r="F354" s="1542"/>
      <c r="G354" s="1542"/>
      <c r="H354" s="1542"/>
      <c r="I354" s="1542"/>
      <c r="J354" s="1542"/>
      <c r="K354" s="1542"/>
      <c r="L354" s="1542"/>
      <c r="M354" s="1542"/>
      <c r="N354" s="1542"/>
      <c r="O354" s="1542"/>
      <c r="P354" s="1542"/>
      <c r="Q354" s="1542"/>
      <c r="R354" s="1542"/>
      <c r="S354" s="1542"/>
      <c r="T354" s="1542"/>
      <c r="U354" s="1542"/>
      <c r="V354" s="1542"/>
      <c r="W354" s="1542"/>
      <c r="X354" s="1542"/>
      <c r="Y354" s="1542"/>
      <c r="Z354" s="1542"/>
      <c r="AA354" s="1542"/>
      <c r="AB354" s="1542"/>
      <c r="AC354" s="923"/>
      <c r="AD354" s="923"/>
      <c r="AE354" s="1019"/>
      <c r="AF354" s="1019"/>
      <c r="AG354" s="1019"/>
      <c r="AH354" s="1019"/>
      <c r="AI354" s="1019"/>
      <c r="AJ354" s="1019"/>
      <c r="AK354" s="1019"/>
      <c r="AL354" s="1019"/>
      <c r="AM354" s="1022"/>
      <c r="AN354" s="996"/>
    </row>
    <row r="355" spans="1:53" s="939" customFormat="1" ht="12.75" customHeight="1">
      <c r="A355" s="1056"/>
      <c r="B355" s="1019"/>
      <c r="C355" s="1543"/>
      <c r="D355" s="1102"/>
      <c r="E355" s="1540" t="s">
        <v>2134</v>
      </c>
      <c r="F355" s="1542"/>
      <c r="G355" s="1542"/>
      <c r="H355" s="1542"/>
      <c r="I355" s="1542"/>
      <c r="J355" s="1542"/>
      <c r="K355" s="1542"/>
      <c r="L355" s="1542"/>
      <c r="M355" s="1542"/>
      <c r="N355" s="1542"/>
      <c r="O355" s="1542"/>
      <c r="P355" s="1542"/>
      <c r="Q355" s="1542"/>
      <c r="R355" s="1542"/>
      <c r="S355" s="1542"/>
      <c r="T355" s="1542"/>
      <c r="U355" s="1542"/>
      <c r="V355" s="1542"/>
      <c r="W355" s="1542"/>
      <c r="X355" s="1542"/>
      <c r="Y355" s="1542"/>
      <c r="Z355" s="1542"/>
      <c r="AA355" s="1542"/>
      <c r="AB355" s="1542"/>
      <c r="AC355" s="923"/>
      <c r="AD355" s="923"/>
      <c r="AE355" s="1019"/>
      <c r="AF355" s="1019"/>
      <c r="AG355" s="1019"/>
      <c r="AH355" s="1019"/>
      <c r="AI355" s="1019"/>
      <c r="AJ355" s="1019"/>
      <c r="AK355" s="1019"/>
      <c r="AL355" s="1019"/>
      <c r="AM355" s="1022"/>
      <c r="AN355" s="996"/>
    </row>
    <row r="356" spans="1:53" s="939" customFormat="1" ht="12.75" customHeight="1">
      <c r="A356" s="1056"/>
      <c r="B356" s="1019"/>
      <c r="C356" s="1543"/>
      <c r="D356" s="1102"/>
      <c r="E356" s="1540" t="s">
        <v>2133</v>
      </c>
      <c r="F356" s="1542"/>
      <c r="G356" s="1542"/>
      <c r="H356" s="1542"/>
      <c r="I356" s="1542"/>
      <c r="J356" s="1542"/>
      <c r="K356" s="1542"/>
      <c r="L356" s="1542"/>
      <c r="M356" s="1542"/>
      <c r="N356" s="1542"/>
      <c r="O356" s="1542"/>
      <c r="P356" s="1542"/>
      <c r="Q356" s="1542"/>
      <c r="R356" s="1542"/>
      <c r="S356" s="1542"/>
      <c r="T356" s="1542"/>
      <c r="U356" s="1542"/>
      <c r="V356" s="1542"/>
      <c r="W356" s="1542"/>
      <c r="X356" s="1542"/>
      <c r="Y356" s="1542"/>
      <c r="Z356" s="1542"/>
      <c r="AA356" s="1542"/>
      <c r="AB356" s="1542"/>
      <c r="AC356" s="923"/>
      <c r="AD356" s="923"/>
      <c r="AE356" s="1019"/>
      <c r="AF356" s="1019"/>
      <c r="AG356" s="1019"/>
      <c r="AH356" s="1019"/>
      <c r="AI356" s="1019"/>
      <c r="AJ356" s="1019"/>
      <c r="AK356" s="1019"/>
      <c r="AL356" s="1019"/>
      <c r="AM356" s="1022"/>
      <c r="AN356" s="996"/>
    </row>
    <row r="357" spans="1:53" s="939" customFormat="1" ht="12.75" customHeight="1">
      <c r="A357" s="51"/>
      <c r="B357" s="51"/>
      <c r="C357" s="1058"/>
      <c r="D357" s="1102"/>
      <c r="E357" s="1117"/>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3"/>
      <c r="AD357" s="923"/>
      <c r="AE357" s="51"/>
      <c r="AF357" s="923"/>
      <c r="AG357" s="923"/>
      <c r="AH357" s="923"/>
      <c r="AI357" s="923"/>
      <c r="AJ357" s="923"/>
      <c r="AK357" s="923"/>
      <c r="AL357" s="923"/>
      <c r="AM357" s="51"/>
      <c r="AN357" s="996"/>
    </row>
    <row r="358" spans="1:53" s="939" customFormat="1" ht="12.75" customHeight="1">
      <c r="A358" s="1056"/>
      <c r="B358" s="1002"/>
      <c r="C358" s="1541"/>
      <c r="D358" s="1102" t="s">
        <v>1666</v>
      </c>
      <c r="E358" s="1540" t="s">
        <v>2136</v>
      </c>
      <c r="F358" s="1542"/>
      <c r="G358" s="1542"/>
      <c r="H358" s="1542"/>
      <c r="I358" s="1542"/>
      <c r="J358" s="1542"/>
      <c r="K358" s="1542"/>
      <c r="L358" s="1542"/>
      <c r="M358" s="1542"/>
      <c r="N358" s="1542"/>
      <c r="O358" s="1542"/>
      <c r="P358" s="1542"/>
      <c r="Q358" s="1542"/>
      <c r="R358" s="1542"/>
      <c r="S358" s="1542"/>
      <c r="T358" s="1542"/>
      <c r="U358" s="1542"/>
      <c r="V358" s="1542"/>
      <c r="W358" s="1542"/>
      <c r="X358" s="1542"/>
      <c r="Y358" s="1542"/>
      <c r="Z358" s="1542"/>
      <c r="AA358" s="1542"/>
      <c r="AB358" s="1542"/>
      <c r="AC358" s="923"/>
      <c r="AD358" s="923"/>
      <c r="AE358" s="923"/>
      <c r="AF358" s="3146" t="s">
        <v>1668</v>
      </c>
      <c r="AG358" s="3146"/>
      <c r="AH358" s="3146"/>
      <c r="AI358" s="3146"/>
      <c r="AJ358" s="3146"/>
      <c r="AK358" s="3146"/>
      <c r="AL358" s="3146"/>
      <c r="AM358" s="1022"/>
      <c r="AN358" s="996"/>
      <c r="AO358" s="939" t="str">
        <f>X395</f>
        <v>N/A</v>
      </c>
    </row>
    <row r="359" spans="1:53" s="939" customFormat="1" ht="12.75" customHeight="1">
      <c r="A359" s="1056"/>
      <c r="B359" s="1019"/>
      <c r="C359" s="1543"/>
      <c r="D359" s="1102"/>
      <c r="E359" s="1540" t="s">
        <v>2137</v>
      </c>
      <c r="F359" s="1542"/>
      <c r="G359" s="1542"/>
      <c r="H359" s="1542"/>
      <c r="I359" s="1542"/>
      <c r="J359" s="1542"/>
      <c r="K359" s="1542"/>
      <c r="L359" s="1542"/>
      <c r="M359" s="1542"/>
      <c r="N359" s="1542"/>
      <c r="O359" s="1542"/>
      <c r="P359" s="1542"/>
      <c r="Q359" s="1542"/>
      <c r="R359" s="1542"/>
      <c r="S359" s="1542"/>
      <c r="T359" s="1542"/>
      <c r="U359" s="1542"/>
      <c r="V359" s="1542"/>
      <c r="W359" s="1542"/>
      <c r="X359" s="1542"/>
      <c r="Y359" s="1542"/>
      <c r="Z359" s="1542"/>
      <c r="AA359" s="1542"/>
      <c r="AB359" s="1542"/>
      <c r="AC359" s="51"/>
      <c r="AD359" s="51"/>
      <c r="AE359" s="1019"/>
      <c r="AF359" s="1019"/>
      <c r="AG359" s="1019"/>
      <c r="AH359" s="1019"/>
      <c r="AI359" s="1019"/>
      <c r="AJ359" s="1019"/>
      <c r="AK359" s="1019"/>
      <c r="AL359" s="1019"/>
      <c r="AM359" s="1022"/>
      <c r="AN359" s="996"/>
      <c r="AU359" s="986"/>
      <c r="AV359" s="986"/>
      <c r="AW359" s="986"/>
      <c r="AX359" s="986"/>
      <c r="AY359" s="986"/>
      <c r="AZ359" s="986"/>
      <c r="BA359" s="986"/>
    </row>
    <row r="360" spans="1:53" s="939" customFormat="1" ht="12.75" customHeight="1">
      <c r="A360" s="1056"/>
      <c r="B360" s="1020"/>
      <c r="C360" s="1544"/>
      <c r="D360" s="1102"/>
      <c r="E360" s="1540" t="s">
        <v>2138</v>
      </c>
      <c r="F360" s="1542"/>
      <c r="G360" s="1542"/>
      <c r="H360" s="1542"/>
      <c r="I360" s="1542"/>
      <c r="J360" s="1542"/>
      <c r="K360" s="1542"/>
      <c r="L360" s="1542"/>
      <c r="M360" s="1542"/>
      <c r="N360" s="1542"/>
      <c r="O360" s="1542"/>
      <c r="P360" s="1542"/>
      <c r="Q360" s="1542"/>
      <c r="R360" s="1542"/>
      <c r="S360" s="1542"/>
      <c r="T360" s="1542"/>
      <c r="U360" s="1542"/>
      <c r="V360" s="1542"/>
      <c r="W360" s="1542"/>
      <c r="X360" s="1542"/>
      <c r="Y360" s="1542"/>
      <c r="Z360" s="1542"/>
      <c r="AA360" s="1542"/>
      <c r="AB360" s="1542"/>
      <c r="AC360" s="923"/>
      <c r="AD360" s="923"/>
      <c r="AE360" s="1019"/>
      <c r="AF360" s="1019"/>
      <c r="AG360" s="1019"/>
      <c r="AH360" s="1019"/>
      <c r="AI360" s="1019"/>
      <c r="AJ360" s="1019"/>
      <c r="AK360" s="1019"/>
      <c r="AL360" s="1019"/>
      <c r="AM360" s="1022"/>
      <c r="AN360" s="996"/>
    </row>
    <row r="361" spans="1:53" s="939" customFormat="1" ht="12.75" customHeight="1">
      <c r="A361" s="1056"/>
      <c r="B361" s="1020"/>
      <c r="C361" s="1544"/>
      <c r="D361" s="1102"/>
      <c r="E361" s="1540"/>
      <c r="F361" s="1542"/>
      <c r="G361" s="1542"/>
      <c r="H361" s="1542"/>
      <c r="I361" s="1542"/>
      <c r="J361" s="1542"/>
      <c r="K361" s="1542"/>
      <c r="L361" s="1542"/>
      <c r="M361" s="1542"/>
      <c r="N361" s="1542"/>
      <c r="O361" s="1542"/>
      <c r="P361" s="1542"/>
      <c r="Q361" s="1542"/>
      <c r="R361" s="1542"/>
      <c r="S361" s="1542"/>
      <c r="T361" s="1542"/>
      <c r="U361" s="1542"/>
      <c r="V361" s="1542"/>
      <c r="W361" s="1542"/>
      <c r="X361" s="1542"/>
      <c r="Y361" s="1542"/>
      <c r="Z361" s="1542"/>
      <c r="AA361" s="1542"/>
      <c r="AB361" s="1542"/>
      <c r="AC361" s="923"/>
      <c r="AD361" s="923"/>
      <c r="AE361" s="1019"/>
      <c r="AF361" s="1019"/>
      <c r="AG361" s="1019"/>
      <c r="AH361" s="1019"/>
      <c r="AI361" s="1019"/>
      <c r="AJ361" s="1019"/>
      <c r="AK361" s="1019"/>
      <c r="AL361" s="1019"/>
      <c r="AM361" s="1022"/>
      <c r="AN361" s="996"/>
    </row>
    <row r="362" spans="1:53" s="939" customFormat="1" ht="12.75" customHeight="1">
      <c r="A362" s="1056"/>
      <c r="B362" s="1020"/>
      <c r="C362" s="1544"/>
      <c r="D362" s="1102"/>
      <c r="E362" s="923" t="s">
        <v>2309</v>
      </c>
      <c r="O362" s="3154" t="s">
        <v>1380</v>
      </c>
      <c r="P362" s="3154"/>
      <c r="Q362" s="3154"/>
      <c r="R362" s="3154"/>
      <c r="S362" s="3154"/>
      <c r="T362" s="3154"/>
      <c r="U362" s="3154"/>
      <c r="V362" s="3154"/>
      <c r="W362" s="3154"/>
      <c r="X362" s="3154"/>
      <c r="Y362" s="3154"/>
      <c r="Z362" s="3154"/>
      <c r="AA362" s="3154"/>
      <c r="AB362" s="3154"/>
      <c r="AH362" s="1019"/>
      <c r="AI362" s="1019"/>
      <c r="AJ362" s="1019"/>
      <c r="AK362" s="1019"/>
      <c r="AL362" s="1019"/>
      <c r="AM362" s="1022"/>
      <c r="AN362" s="996"/>
    </row>
    <row r="363" spans="1:53" s="939" customFormat="1" ht="12.75" customHeight="1">
      <c r="A363" s="1056"/>
      <c r="B363" s="1020"/>
      <c r="C363" s="1544"/>
      <c r="D363" s="1102"/>
      <c r="E363" s="1540"/>
      <c r="F363" s="1542"/>
      <c r="G363" s="1542"/>
      <c r="H363" s="1542"/>
      <c r="I363" s="1542"/>
      <c r="J363" s="1542"/>
      <c r="K363" s="1542"/>
      <c r="L363" s="1542"/>
      <c r="M363" s="1542"/>
      <c r="N363" s="1542"/>
      <c r="O363" s="1542"/>
      <c r="P363" s="1542"/>
      <c r="Q363" s="1542"/>
      <c r="R363" s="1542"/>
      <c r="S363" s="1542"/>
      <c r="T363" s="1542"/>
      <c r="U363" s="1542"/>
      <c r="V363" s="1542"/>
      <c r="W363" s="1542"/>
      <c r="X363" s="1542"/>
      <c r="Y363" s="1542"/>
      <c r="Z363" s="1542"/>
      <c r="AA363" s="1542"/>
      <c r="AB363" s="1542"/>
      <c r="AC363" s="923"/>
      <c r="AD363" s="923"/>
      <c r="AE363" s="1019"/>
      <c r="AF363" s="1019"/>
      <c r="AG363" s="1019"/>
      <c r="AH363" s="1019"/>
      <c r="AI363" s="1019"/>
      <c r="AJ363" s="1019"/>
      <c r="AK363" s="1019"/>
      <c r="AL363" s="1019"/>
      <c r="AM363" s="1022"/>
      <c r="AN363" s="996"/>
    </row>
    <row r="364" spans="1:53" s="998" customFormat="1" ht="12.75" customHeight="1">
      <c r="A364" s="1056"/>
      <c r="B364" s="1002"/>
      <c r="C364" s="1541"/>
      <c r="D364" s="1102" t="s">
        <v>1667</v>
      </c>
      <c r="E364" s="1540" t="s">
        <v>2140</v>
      </c>
      <c r="F364" s="1542"/>
      <c r="G364" s="1542"/>
      <c r="H364" s="1542"/>
      <c r="I364" s="1542"/>
      <c r="J364" s="1542"/>
      <c r="K364" s="1542"/>
      <c r="L364" s="1542"/>
      <c r="M364" s="1542"/>
      <c r="N364" s="1542"/>
      <c r="O364" s="1542"/>
      <c r="P364" s="1542"/>
      <c r="Q364" s="1542"/>
      <c r="R364" s="1542"/>
      <c r="S364" s="1542"/>
      <c r="T364" s="1542"/>
      <c r="U364" s="1542"/>
      <c r="V364" s="1542"/>
      <c r="W364" s="1542"/>
      <c r="X364" s="1542"/>
      <c r="Y364" s="1542"/>
      <c r="Z364" s="1542"/>
      <c r="AA364" s="1542"/>
      <c r="AB364" s="1542"/>
      <c r="AC364" s="923"/>
      <c r="AD364" s="923"/>
      <c r="AE364" s="926"/>
      <c r="AF364" s="3146" t="s">
        <v>1613</v>
      </c>
      <c r="AG364" s="3146"/>
      <c r="AH364" s="3146"/>
      <c r="AI364" s="3146"/>
      <c r="AJ364" s="3146"/>
      <c r="AK364" s="3146"/>
      <c r="AL364" s="3146"/>
      <c r="AM364" s="1022"/>
      <c r="AN364" s="997"/>
    </row>
    <row r="365" spans="1:53" s="939" customFormat="1" ht="12.75" customHeight="1">
      <c r="A365" s="1056"/>
      <c r="B365" s="1002"/>
      <c r="C365" s="1541"/>
      <c r="D365" s="1102"/>
      <c r="E365" s="1540" t="s">
        <v>2139</v>
      </c>
      <c r="F365" s="1542"/>
      <c r="G365" s="1542"/>
      <c r="H365" s="1542"/>
      <c r="I365" s="1542"/>
      <c r="J365" s="1542"/>
      <c r="K365" s="1542"/>
      <c r="L365" s="1542"/>
      <c r="M365" s="1542"/>
      <c r="N365" s="1542"/>
      <c r="O365" s="1542"/>
      <c r="P365" s="1542"/>
      <c r="Q365" s="1542"/>
      <c r="R365" s="1542"/>
      <c r="S365" s="1542"/>
      <c r="T365" s="1542"/>
      <c r="U365" s="1542"/>
      <c r="V365" s="1542"/>
      <c r="W365" s="1542"/>
      <c r="X365" s="1542"/>
      <c r="Y365" s="1542"/>
      <c r="Z365" s="1542"/>
      <c r="AA365" s="1542"/>
      <c r="AB365" s="1542"/>
      <c r="AC365" s="923"/>
      <c r="AD365" s="923"/>
      <c r="AE365" s="1500"/>
      <c r="AF365" s="923"/>
      <c r="AG365" s="923"/>
      <c r="AH365" s="923"/>
      <c r="AI365" s="923"/>
      <c r="AJ365" s="923"/>
      <c r="AK365" s="923"/>
      <c r="AL365" s="923"/>
      <c r="AM365" s="1022"/>
      <c r="AN365" s="996"/>
    </row>
    <row r="366" spans="1:53" s="939" customFormat="1" ht="12.75" customHeight="1">
      <c r="A366" s="1056"/>
      <c r="B366" s="1019"/>
      <c r="C366" s="1543"/>
      <c r="D366" s="1019"/>
      <c r="E366" s="1031"/>
      <c r="F366" s="1547"/>
      <c r="G366" s="1547"/>
      <c r="H366" s="1547"/>
      <c r="I366" s="1547"/>
      <c r="J366" s="1547"/>
      <c r="K366" s="1547"/>
      <c r="L366" s="1547"/>
      <c r="M366" s="1547"/>
      <c r="N366" s="1547"/>
      <c r="O366" s="1547"/>
      <c r="P366" s="1547"/>
      <c r="Q366" s="1547"/>
      <c r="R366" s="1547"/>
      <c r="S366" s="1547"/>
      <c r="T366" s="1547"/>
      <c r="U366" s="1547"/>
      <c r="V366" s="1547"/>
      <c r="W366" s="1547"/>
      <c r="X366" s="1547"/>
      <c r="Y366" s="1547"/>
      <c r="Z366" s="1547"/>
      <c r="AA366" s="1547"/>
      <c r="AB366" s="1547"/>
      <c r="AC366" s="1019"/>
      <c r="AD366" s="1019"/>
      <c r="AE366" s="1019"/>
      <c r="AF366" s="1019"/>
      <c r="AG366" s="1019"/>
      <c r="AH366" s="1019"/>
      <c r="AI366" s="1019"/>
      <c r="AJ366" s="923"/>
      <c r="AK366" s="1002"/>
      <c r="AL366" s="1002"/>
      <c r="AM366" s="1022"/>
      <c r="AN366" s="996"/>
      <c r="AO366" s="939" t="s">
        <v>626</v>
      </c>
      <c r="AP366" s="1116">
        <v>0</v>
      </c>
      <c r="AT366" s="939" t="s">
        <v>626</v>
      </c>
      <c r="AU366" s="1116">
        <v>0</v>
      </c>
    </row>
    <row r="367" spans="1:53" s="939" customFormat="1" ht="12.75" customHeight="1">
      <c r="A367" s="1056"/>
      <c r="B367" s="1019"/>
      <c r="C367" s="1543"/>
      <c r="D367" s="1019" t="s">
        <v>1669</v>
      </c>
      <c r="E367" s="1547"/>
      <c r="F367" s="1547"/>
      <c r="G367" s="1547"/>
      <c r="H367" s="3046" t="s">
        <v>284</v>
      </c>
      <c r="I367" s="3046"/>
      <c r="J367" s="1547"/>
      <c r="K367" s="1547"/>
      <c r="L367" s="1547"/>
      <c r="M367" s="1547"/>
      <c r="N367" s="923"/>
      <c r="O367" s="923"/>
      <c r="P367" s="923"/>
      <c r="Q367" s="923"/>
      <c r="R367" s="923"/>
      <c r="S367" s="923"/>
      <c r="T367" s="923"/>
      <c r="U367" s="923"/>
      <c r="V367" s="923"/>
      <c r="W367" s="923"/>
      <c r="X367" s="923"/>
      <c r="Y367" s="923"/>
      <c r="Z367" s="923"/>
      <c r="AA367" s="923"/>
      <c r="AB367" s="923"/>
      <c r="AC367" s="923"/>
      <c r="AD367" s="923"/>
      <c r="AE367" s="923"/>
      <c r="AF367" s="923"/>
      <c r="AG367" s="923"/>
      <c r="AH367" s="923"/>
      <c r="AI367" s="923"/>
      <c r="AJ367" s="923"/>
      <c r="AK367" s="923"/>
      <c r="AL367" s="923"/>
      <c r="AN367" s="996"/>
      <c r="AO367" s="1114" t="s">
        <v>725</v>
      </c>
      <c r="AP367" s="939">
        <v>3</v>
      </c>
      <c r="AT367" s="1114" t="s">
        <v>725</v>
      </c>
      <c r="AU367" s="939">
        <v>3</v>
      </c>
    </row>
    <row r="368" spans="1:53" s="939" customFormat="1" ht="12.75" customHeight="1">
      <c r="A368" s="1056"/>
      <c r="B368" s="1019"/>
      <c r="C368" s="1543"/>
      <c r="D368" s="1019"/>
      <c r="E368" s="1547"/>
      <c r="F368" s="1547"/>
      <c r="G368" s="1547"/>
      <c r="H368" s="1547"/>
      <c r="I368" s="1547"/>
      <c r="J368" s="1547"/>
      <c r="K368" s="1547"/>
      <c r="L368" s="1547"/>
      <c r="M368" s="1547"/>
      <c r="N368" s="923"/>
      <c r="O368" s="923"/>
      <c r="P368" s="923"/>
      <c r="Q368" s="923"/>
      <c r="R368" s="923"/>
      <c r="S368" s="923"/>
      <c r="T368" s="923"/>
      <c r="U368" s="923"/>
      <c r="V368" s="923"/>
      <c r="W368" s="923"/>
      <c r="X368" s="923"/>
      <c r="Y368" s="923"/>
      <c r="Z368" s="923"/>
      <c r="AA368" s="923"/>
      <c r="AB368" s="923"/>
      <c r="AC368" s="923"/>
      <c r="AD368" s="923"/>
      <c r="AE368" s="923"/>
      <c r="AF368" s="923"/>
      <c r="AG368" s="923"/>
      <c r="AH368" s="923"/>
      <c r="AI368" s="923"/>
      <c r="AJ368" s="923"/>
      <c r="AK368" s="923"/>
      <c r="AL368" s="923"/>
      <c r="AN368" s="996"/>
      <c r="AO368" s="1114" t="s">
        <v>542</v>
      </c>
      <c r="AP368" s="939">
        <v>2</v>
      </c>
      <c r="AT368" s="1114" t="s">
        <v>542</v>
      </c>
      <c r="AU368" s="939">
        <v>2</v>
      </c>
    </row>
    <row r="369" spans="1:46" s="939" customFormat="1" ht="12.75" customHeight="1">
      <c r="A369" s="1056"/>
      <c r="B369" s="1019"/>
      <c r="C369" s="1543"/>
      <c r="D369" s="1019"/>
      <c r="E369" s="1547"/>
      <c r="F369" s="1547"/>
      <c r="G369" s="1547"/>
      <c r="H369" s="1547"/>
      <c r="I369" s="1547"/>
      <c r="J369" s="1547"/>
      <c r="K369" s="1547"/>
      <c r="L369" s="1547"/>
      <c r="M369" s="1547"/>
      <c r="N369" s="923"/>
      <c r="O369" s="923"/>
      <c r="P369" s="923"/>
      <c r="Q369" s="923"/>
      <c r="R369" s="923"/>
      <c r="S369" s="923"/>
      <c r="T369" s="923"/>
      <c r="U369" s="923"/>
      <c r="V369" s="923"/>
      <c r="W369" s="923"/>
      <c r="X369" s="923"/>
      <c r="Y369" s="923"/>
      <c r="Z369" s="923"/>
      <c r="AA369" s="923"/>
      <c r="AB369" s="923"/>
      <c r="AC369" s="923"/>
      <c r="AD369" s="923"/>
      <c r="AE369" s="923"/>
      <c r="AF369" s="923"/>
      <c r="AG369" s="923"/>
      <c r="AH369" s="923"/>
      <c r="AI369" s="923"/>
      <c r="AJ369" s="923"/>
      <c r="AK369" s="923"/>
      <c r="AL369" s="923"/>
      <c r="AN369" s="996"/>
      <c r="AO369" s="1114"/>
      <c r="AT369" s="1114"/>
    </row>
    <row r="370" spans="1:46" s="939" customFormat="1" ht="12.75" customHeight="1">
      <c r="A370" s="1056"/>
      <c r="B370" s="1019"/>
      <c r="C370" s="1543"/>
      <c r="D370" s="1019" t="s">
        <v>2141</v>
      </c>
      <c r="E370" s="1547"/>
      <c r="F370" s="1547"/>
      <c r="G370" s="1547"/>
      <c r="H370" s="1547"/>
      <c r="I370" s="1547"/>
      <c r="J370" s="1547"/>
      <c r="K370" s="1547"/>
      <c r="L370" s="1547"/>
      <c r="M370" s="1547"/>
      <c r="N370" s="923"/>
      <c r="O370" s="923"/>
      <c r="P370" s="923"/>
      <c r="Q370" s="923"/>
      <c r="R370" s="923"/>
      <c r="S370" s="923"/>
      <c r="T370" s="923"/>
      <c r="U370" s="923"/>
      <c r="V370" s="923"/>
      <c r="W370" s="923"/>
      <c r="X370" s="923"/>
      <c r="Y370" s="923"/>
      <c r="Z370" s="923"/>
      <c r="AA370" s="923"/>
      <c r="AB370" s="923"/>
      <c r="AC370" s="923"/>
      <c r="AD370" s="923"/>
      <c r="AE370" s="923"/>
      <c r="AF370" s="923"/>
      <c r="AG370" s="923"/>
      <c r="AH370" s="923"/>
      <c r="AI370" s="923"/>
      <c r="AJ370" s="923"/>
      <c r="AK370" s="923"/>
      <c r="AL370" s="923"/>
      <c r="AN370" s="996"/>
    </row>
    <row r="371" spans="1:46" s="939" customFormat="1" ht="12.75" customHeight="1">
      <c r="A371" s="1056"/>
      <c r="B371" s="1019"/>
      <c r="C371" s="1543"/>
      <c r="D371" s="1019" t="s">
        <v>2142</v>
      </c>
      <c r="E371" s="1547"/>
      <c r="F371" s="1547"/>
      <c r="G371" s="1547"/>
      <c r="H371" s="1547"/>
      <c r="I371" s="1547"/>
      <c r="J371" s="1547"/>
      <c r="K371" s="1547"/>
      <c r="L371" s="1547"/>
      <c r="M371" s="1547"/>
      <c r="N371" s="923"/>
      <c r="O371" s="923"/>
      <c r="P371" s="923"/>
      <c r="Q371" s="923"/>
      <c r="R371" s="923"/>
      <c r="S371" s="923"/>
      <c r="T371" s="923"/>
      <c r="U371" s="923"/>
      <c r="V371" s="923"/>
      <c r="W371" s="923"/>
      <c r="X371" s="923"/>
      <c r="Y371" s="923"/>
      <c r="Z371" s="923"/>
      <c r="AA371" s="923"/>
      <c r="AB371" s="923"/>
      <c r="AC371" s="923"/>
      <c r="AD371" s="923"/>
      <c r="AE371" s="923"/>
      <c r="AF371" s="923"/>
      <c r="AG371" s="923"/>
      <c r="AH371" s="923"/>
      <c r="AI371" s="923"/>
      <c r="AJ371" s="923"/>
      <c r="AK371" s="923"/>
      <c r="AL371" s="923"/>
      <c r="AN371" s="996"/>
    </row>
    <row r="372" spans="1:46" s="939" customFormat="1" ht="12.75" customHeight="1">
      <c r="A372" s="1056"/>
      <c r="B372" s="1019"/>
      <c r="C372" s="1543"/>
      <c r="D372" s="1019" t="s">
        <v>2143</v>
      </c>
      <c r="E372" s="1547"/>
      <c r="F372" s="1547"/>
      <c r="G372" s="1547"/>
      <c r="H372" s="1547"/>
      <c r="I372" s="1547"/>
      <c r="J372" s="1547"/>
      <c r="K372" s="1547"/>
      <c r="L372" s="1547"/>
      <c r="M372" s="1547"/>
      <c r="N372" s="923"/>
      <c r="O372" s="923"/>
      <c r="P372" s="923"/>
      <c r="Q372" s="923"/>
      <c r="R372" s="923"/>
      <c r="S372" s="923"/>
      <c r="T372" s="923"/>
      <c r="U372" s="923"/>
      <c r="V372" s="923"/>
      <c r="W372" s="923"/>
      <c r="X372" s="923"/>
      <c r="Y372" s="923"/>
      <c r="Z372" s="923"/>
      <c r="AA372" s="923"/>
      <c r="AB372" s="923"/>
      <c r="AC372" s="923"/>
      <c r="AD372" s="923"/>
      <c r="AE372" s="923"/>
      <c r="AF372" s="923"/>
      <c r="AG372" s="923"/>
      <c r="AH372" s="923"/>
      <c r="AI372" s="923"/>
      <c r="AJ372" s="923"/>
      <c r="AK372" s="923"/>
      <c r="AL372" s="923"/>
      <c r="AN372" s="996"/>
    </row>
    <row r="373" spans="1:46" s="939" customFormat="1" ht="12.75" customHeight="1">
      <c r="A373" s="1056"/>
      <c r="B373" s="1019"/>
      <c r="C373" s="1543"/>
      <c r="D373" s="1012" t="s">
        <v>2144</v>
      </c>
      <c r="E373" s="1547"/>
      <c r="F373" s="1547"/>
      <c r="G373" s="1547"/>
      <c r="H373" s="1547"/>
      <c r="I373" s="1547"/>
      <c r="J373" s="1547"/>
      <c r="K373" s="1547"/>
      <c r="L373" s="1547"/>
      <c r="M373" s="1547"/>
      <c r="N373" s="923"/>
      <c r="O373" s="923"/>
      <c r="P373" s="923"/>
      <c r="Q373" s="923"/>
      <c r="R373" s="923"/>
      <c r="S373" s="923"/>
      <c r="T373" s="923"/>
      <c r="U373" s="923"/>
      <c r="V373" s="923"/>
      <c r="W373" s="923"/>
      <c r="X373" s="923"/>
      <c r="Y373" s="923"/>
      <c r="Z373" s="923"/>
      <c r="AA373" s="923"/>
      <c r="AB373" s="923"/>
      <c r="AC373" s="923"/>
      <c r="AD373" s="923"/>
      <c r="AE373" s="923"/>
      <c r="AF373" s="923"/>
      <c r="AG373" s="923"/>
      <c r="AH373" s="923"/>
      <c r="AI373" s="923"/>
      <c r="AJ373" s="923"/>
      <c r="AK373" s="923"/>
      <c r="AL373" s="923"/>
      <c r="AN373" s="996"/>
    </row>
    <row r="374" spans="1:46" s="939" customFormat="1" ht="12.75" customHeight="1">
      <c r="A374" s="1056"/>
      <c r="B374" s="1019"/>
      <c r="C374" s="1543"/>
      <c r="D374" s="1019"/>
      <c r="E374" s="1019"/>
      <c r="F374" s="923"/>
      <c r="G374" s="923"/>
      <c r="H374" s="923"/>
      <c r="I374" s="923"/>
      <c r="J374" s="923"/>
      <c r="K374" s="923"/>
      <c r="L374" s="923"/>
      <c r="M374" s="923"/>
      <c r="N374" s="923"/>
      <c r="O374" s="923"/>
      <c r="P374" s="923"/>
      <c r="Q374" s="923"/>
      <c r="R374" s="923"/>
      <c r="S374" s="923"/>
      <c r="T374" s="923"/>
      <c r="U374" s="923"/>
      <c r="V374" s="923"/>
      <c r="W374" s="923"/>
      <c r="X374" s="923"/>
      <c r="Y374" s="923"/>
      <c r="Z374" s="923"/>
      <c r="AA374" s="923"/>
      <c r="AB374" s="923"/>
      <c r="AC374" s="923"/>
      <c r="AD374" s="923"/>
      <c r="AE374" s="923"/>
      <c r="AF374" s="923"/>
      <c r="AG374" s="923"/>
      <c r="AH374" s="923"/>
      <c r="AI374" s="923"/>
      <c r="AJ374" s="923"/>
      <c r="AK374" s="923"/>
      <c r="AL374" s="923"/>
      <c r="AN374" s="996"/>
      <c r="AO374" s="939" t="s">
        <v>626</v>
      </c>
      <c r="AP374" s="1116">
        <v>0</v>
      </c>
    </row>
    <row r="375" spans="1:46" s="939" customFormat="1" ht="12.75" customHeight="1">
      <c r="A375" s="1056"/>
      <c r="B375" s="1019"/>
      <c r="C375" s="1543"/>
      <c r="D375" s="1019"/>
      <c r="E375" s="1019" t="s">
        <v>1669</v>
      </c>
      <c r="F375" s="1547"/>
      <c r="G375" s="1547"/>
      <c r="I375" s="3153" t="s">
        <v>626</v>
      </c>
      <c r="J375" s="3153"/>
      <c r="K375" s="3153"/>
      <c r="L375" s="3153"/>
      <c r="M375" s="3153"/>
      <c r="N375" s="3153"/>
      <c r="O375" s="3153"/>
      <c r="P375" s="3153"/>
      <c r="Q375" s="3153"/>
      <c r="R375" s="3153"/>
      <c r="S375" s="3153"/>
      <c r="T375" s="3153"/>
      <c r="U375" s="3153"/>
      <c r="V375" s="3153"/>
      <c r="W375" s="3153"/>
      <c r="X375" s="3153"/>
      <c r="Y375" s="3153"/>
      <c r="Z375" s="3153"/>
      <c r="AA375" s="3153"/>
      <c r="AB375" s="3153"/>
      <c r="AC375" s="3153"/>
      <c r="AD375" s="3153"/>
      <c r="AE375" s="3153"/>
      <c r="AF375" s="923"/>
      <c r="AG375" s="923"/>
      <c r="AH375" s="923"/>
      <c r="AI375" s="923"/>
      <c r="AJ375" s="923"/>
      <c r="AK375" s="923"/>
      <c r="AL375" s="923"/>
      <c r="AN375" s="996"/>
      <c r="AO375" s="939" t="s">
        <v>1670</v>
      </c>
      <c r="AP375" s="939">
        <v>3</v>
      </c>
    </row>
    <row r="376" spans="1:46" s="998" customFormat="1" ht="12.75" customHeight="1">
      <c r="A376" s="1056"/>
      <c r="B376" s="926"/>
      <c r="C376" s="926"/>
      <c r="D376" s="1019"/>
      <c r="E376" s="926"/>
      <c r="F376" s="1074"/>
      <c r="G376" s="1074"/>
      <c r="H376" s="1074"/>
      <c r="I376" s="1074"/>
      <c r="J376" s="1074"/>
      <c r="K376" s="1074"/>
      <c r="L376" s="1074"/>
      <c r="M376" s="1074"/>
      <c r="N376" s="1074"/>
      <c r="O376" s="1074"/>
      <c r="P376" s="1074"/>
      <c r="Q376" s="1074"/>
      <c r="R376" s="1074"/>
      <c r="S376" s="1074"/>
      <c r="T376" s="1074"/>
      <c r="U376" s="1074"/>
      <c r="V376" s="1074"/>
      <c r="W376" s="1074"/>
      <c r="X376" s="1074"/>
      <c r="Y376" s="1074"/>
      <c r="Z376" s="1074"/>
      <c r="AA376" s="1074"/>
      <c r="AB376" s="1074"/>
      <c r="AC376" s="1074"/>
      <c r="AD376" s="1074"/>
      <c r="AE376" s="1074"/>
      <c r="AF376" s="1548"/>
      <c r="AG376" s="1548"/>
      <c r="AH376" s="1548"/>
      <c r="AI376" s="1548"/>
      <c r="AJ376" s="1548"/>
      <c r="AK376" s="1548"/>
      <c r="AL376" s="1548"/>
      <c r="AM376" s="939"/>
      <c r="AN376" s="997"/>
      <c r="AO376" s="939" t="s">
        <v>1671</v>
      </c>
      <c r="AP376" s="939">
        <v>2</v>
      </c>
    </row>
    <row r="377" spans="1:46" s="939" customFormat="1" ht="12.75" customHeight="1">
      <c r="A377" s="1056"/>
      <c r="B377" s="3151" t="s">
        <v>626</v>
      </c>
      <c r="C377" s="3151"/>
      <c r="D377" s="1548"/>
      <c r="E377" s="3047" t="s">
        <v>1672</v>
      </c>
      <c r="F377" s="3047"/>
      <c r="G377" s="3047"/>
      <c r="H377" s="3047"/>
      <c r="I377" s="3047"/>
      <c r="J377" s="3047"/>
      <c r="K377" s="3047"/>
      <c r="L377" s="3047"/>
      <c r="M377" s="3047"/>
      <c r="N377" s="3047"/>
      <c r="O377" s="3047"/>
      <c r="P377" s="3047"/>
      <c r="Q377" s="3047"/>
      <c r="R377" s="3047"/>
      <c r="S377" s="3047"/>
      <c r="T377" s="3047"/>
      <c r="U377" s="3047"/>
      <c r="V377" s="3047"/>
      <c r="W377" s="3047"/>
      <c r="X377" s="3047"/>
      <c r="Y377" s="3047"/>
      <c r="Z377" s="3047"/>
      <c r="AA377" s="3047"/>
      <c r="AB377" s="3047"/>
      <c r="AC377" s="3047"/>
      <c r="AD377" s="3047"/>
      <c r="AE377" s="3047"/>
      <c r="AF377" s="3047"/>
      <c r="AG377" s="3047"/>
      <c r="AH377" s="1548"/>
      <c r="AI377" s="1548"/>
      <c r="AJ377" s="1548"/>
      <c r="AK377" s="1548"/>
      <c r="AL377" s="1548"/>
      <c r="AN377" s="996"/>
    </row>
    <row r="378" spans="1:46" s="939" customFormat="1" ht="12.75" customHeight="1">
      <c r="A378" s="1056"/>
      <c r="B378" s="1019"/>
      <c r="C378" s="1543"/>
      <c r="D378" s="1548"/>
      <c r="E378" s="3047"/>
      <c r="F378" s="3047"/>
      <c r="G378" s="3047"/>
      <c r="H378" s="3047"/>
      <c r="I378" s="3047"/>
      <c r="J378" s="3047"/>
      <c r="K378" s="3047"/>
      <c r="L378" s="3047"/>
      <c r="M378" s="3047"/>
      <c r="N378" s="3047"/>
      <c r="O378" s="3047"/>
      <c r="P378" s="3047"/>
      <c r="Q378" s="3047"/>
      <c r="R378" s="3047"/>
      <c r="S378" s="3047"/>
      <c r="T378" s="3047"/>
      <c r="U378" s="3047"/>
      <c r="V378" s="3047"/>
      <c r="W378" s="3047"/>
      <c r="X378" s="3047"/>
      <c r="Y378" s="3047"/>
      <c r="Z378" s="3047"/>
      <c r="AA378" s="3047"/>
      <c r="AB378" s="3047"/>
      <c r="AC378" s="3047"/>
      <c r="AD378" s="3047"/>
      <c r="AE378" s="3047"/>
      <c r="AF378" s="3047"/>
      <c r="AG378" s="3047"/>
      <c r="AH378" s="1548"/>
      <c r="AI378" s="1548"/>
      <c r="AJ378" s="1548"/>
      <c r="AK378" s="1548"/>
      <c r="AL378" s="1548"/>
      <c r="AN378" s="996"/>
    </row>
    <row r="379" spans="1:46" s="939" customFormat="1" ht="12.75" customHeight="1">
      <c r="A379" s="1056"/>
      <c r="B379" s="1019"/>
      <c r="C379" s="1543"/>
      <c r="D379" s="1548"/>
      <c r="E379" s="3047"/>
      <c r="F379" s="3047"/>
      <c r="G379" s="3047"/>
      <c r="H379" s="3047"/>
      <c r="I379" s="3047"/>
      <c r="J379" s="3047"/>
      <c r="K379" s="3047"/>
      <c r="L379" s="3047"/>
      <c r="M379" s="3047"/>
      <c r="N379" s="3047"/>
      <c r="O379" s="3047"/>
      <c r="P379" s="3047"/>
      <c r="Q379" s="3047"/>
      <c r="R379" s="3047"/>
      <c r="S379" s="3047"/>
      <c r="T379" s="3047"/>
      <c r="U379" s="3047"/>
      <c r="V379" s="3047"/>
      <c r="W379" s="3047"/>
      <c r="X379" s="3047"/>
      <c r="Y379" s="3047"/>
      <c r="Z379" s="3047"/>
      <c r="AA379" s="3047"/>
      <c r="AB379" s="3047"/>
      <c r="AC379" s="3047"/>
      <c r="AD379" s="3047"/>
      <c r="AE379" s="3047"/>
      <c r="AF379" s="3047"/>
      <c r="AG379" s="3047"/>
      <c r="AH379" s="1548"/>
      <c r="AI379" s="1548"/>
      <c r="AJ379" s="1548"/>
      <c r="AK379" s="1548"/>
      <c r="AL379" s="1548"/>
      <c r="AN379" s="996"/>
    </row>
    <row r="380" spans="1:46" s="939" customFormat="1" ht="12.75" customHeight="1">
      <c r="A380" s="1056"/>
      <c r="B380" s="1019"/>
      <c r="C380" s="1543"/>
      <c r="D380" s="1550"/>
      <c r="E380" s="3047"/>
      <c r="F380" s="3047"/>
      <c r="G380" s="3047"/>
      <c r="H380" s="3047"/>
      <c r="I380" s="3047"/>
      <c r="J380" s="3047"/>
      <c r="K380" s="3047"/>
      <c r="L380" s="3047"/>
      <c r="M380" s="3047"/>
      <c r="N380" s="3047"/>
      <c r="O380" s="3047"/>
      <c r="P380" s="3047"/>
      <c r="Q380" s="3047"/>
      <c r="R380" s="3047"/>
      <c r="S380" s="3047"/>
      <c r="T380" s="3047"/>
      <c r="U380" s="3047"/>
      <c r="V380" s="3047"/>
      <c r="W380" s="3047"/>
      <c r="X380" s="3047"/>
      <c r="Y380" s="3047"/>
      <c r="Z380" s="3047"/>
      <c r="AA380" s="3047"/>
      <c r="AB380" s="3047"/>
      <c r="AC380" s="3047"/>
      <c r="AD380" s="3047"/>
      <c r="AE380" s="3047"/>
      <c r="AF380" s="3047"/>
      <c r="AG380" s="3047"/>
      <c r="AH380" s="1550"/>
      <c r="AI380" s="1550"/>
      <c r="AJ380" s="1550"/>
      <c r="AK380" s="1550"/>
      <c r="AL380" s="1550"/>
      <c r="AN380" s="996"/>
    </row>
    <row r="381" spans="1:46" s="939" customFormat="1" ht="12.75" customHeight="1">
      <c r="A381" s="1056"/>
      <c r="B381" s="1019"/>
      <c r="C381" s="1543"/>
      <c r="D381" s="1549"/>
      <c r="E381" s="1573"/>
      <c r="F381" s="1573"/>
      <c r="G381" s="1573"/>
      <c r="H381" s="1573"/>
      <c r="I381" s="1573"/>
      <c r="J381" s="1573"/>
      <c r="K381" s="1573"/>
      <c r="L381" s="1573"/>
      <c r="M381" s="1573"/>
      <c r="N381" s="1573"/>
      <c r="O381" s="1573"/>
      <c r="P381" s="1573"/>
      <c r="Q381" s="1573"/>
      <c r="R381" s="1573"/>
      <c r="S381" s="1573"/>
      <c r="T381" s="1573"/>
      <c r="U381" s="1573"/>
      <c r="V381" s="1573"/>
      <c r="W381" s="1573"/>
      <c r="X381" s="1573"/>
      <c r="Y381" s="1573"/>
      <c r="Z381" s="1573"/>
      <c r="AA381" s="1573"/>
      <c r="AB381" s="1573"/>
      <c r="AC381" s="1573"/>
      <c r="AD381" s="1573"/>
      <c r="AE381" s="1573"/>
      <c r="AF381" s="1573"/>
      <c r="AG381" s="1573"/>
      <c r="AH381" s="1549"/>
      <c r="AI381" s="1549"/>
      <c r="AJ381" s="1549"/>
      <c r="AK381" s="1549"/>
      <c r="AL381" s="1550"/>
      <c r="AN381" s="996"/>
    </row>
    <row r="382" spans="1:46" s="939" customFormat="1" ht="12.75" customHeight="1">
      <c r="A382" s="1067"/>
      <c r="B382" s="1015"/>
      <c r="C382" s="1551"/>
      <c r="D382" s="1015"/>
      <c r="E382" s="1552"/>
      <c r="F382" s="1552"/>
      <c r="G382" s="1552"/>
      <c r="H382" s="1552"/>
      <c r="I382" s="1552"/>
      <c r="J382" s="1552"/>
      <c r="K382" s="1552"/>
      <c r="L382" s="1552"/>
      <c r="M382" s="1552"/>
      <c r="N382" s="1552"/>
      <c r="O382" s="1552"/>
      <c r="P382" s="1552"/>
      <c r="Q382" s="1552"/>
      <c r="R382" s="1552"/>
      <c r="S382" s="1552"/>
      <c r="T382" s="1552"/>
      <c r="U382" s="1552"/>
      <c r="V382" s="1552"/>
      <c r="W382" s="1552"/>
      <c r="X382" s="1552"/>
      <c r="Y382" s="1552"/>
      <c r="Z382" s="1552"/>
      <c r="AA382" s="1552"/>
      <c r="AB382" s="1015"/>
      <c r="AC382" s="1015"/>
      <c r="AD382" s="1015"/>
      <c r="AE382" s="1015"/>
      <c r="AF382" s="1015"/>
      <c r="AG382" s="1015"/>
      <c r="AH382" s="1015"/>
      <c r="AI382" s="955" t="s">
        <v>1673</v>
      </c>
      <c r="AJ382" s="3029">
        <f>VLOOKUP($H$367,$AO$347:$AP$352,2,FALSE)+VLOOKUP($I$375,$AO$374:$AP$376,2,FALSE)</f>
        <v>5</v>
      </c>
      <c r="AK382" s="3031"/>
      <c r="AL382" s="1001"/>
      <c r="AM382" s="1118"/>
      <c r="AN382" s="996"/>
    </row>
    <row r="383" spans="1:46" s="939" customFormat="1" ht="12.75" customHeight="1">
      <c r="A383" s="1056"/>
      <c r="B383" s="1019"/>
      <c r="C383" s="1543"/>
      <c r="D383" s="1019"/>
      <c r="E383" s="1547"/>
      <c r="F383" s="1547"/>
      <c r="G383" s="1547"/>
      <c r="H383" s="1547"/>
      <c r="I383" s="1547"/>
      <c r="J383" s="1547"/>
      <c r="K383" s="1547"/>
      <c r="L383" s="1547"/>
      <c r="M383" s="1547"/>
      <c r="N383" s="1547"/>
      <c r="O383" s="1547"/>
      <c r="P383" s="1547"/>
      <c r="Q383" s="1547"/>
      <c r="R383" s="1547"/>
      <c r="S383" s="1547"/>
      <c r="T383" s="1547"/>
      <c r="U383" s="1547"/>
      <c r="V383" s="1547"/>
      <c r="W383" s="1547"/>
      <c r="X383" s="1547"/>
      <c r="Y383" s="1547"/>
      <c r="Z383" s="1547"/>
      <c r="AA383" s="1547"/>
      <c r="AB383" s="1547"/>
      <c r="AC383" s="1019"/>
      <c r="AD383" s="1019"/>
      <c r="AE383" s="1547"/>
      <c r="AF383" s="1547"/>
      <c r="AG383" s="1547"/>
      <c r="AH383" s="1547"/>
      <c r="AI383" s="1547"/>
      <c r="AJ383" s="1547"/>
      <c r="AK383" s="1547"/>
      <c r="AL383" s="1547"/>
      <c r="AM383" s="1118"/>
      <c r="AN383" s="996"/>
    </row>
    <row r="384" spans="1:46" s="939" customFormat="1" ht="12.75" customHeight="1">
      <c r="A384" s="1056"/>
      <c r="B384" s="1019"/>
      <c r="C384" s="982" t="s">
        <v>1674</v>
      </c>
      <c r="D384" s="1008"/>
      <c r="E384" s="1547"/>
      <c r="F384" s="1547"/>
      <c r="G384" s="1547"/>
      <c r="H384" s="1547"/>
      <c r="I384" s="1547"/>
      <c r="J384" s="1547"/>
      <c r="K384" s="1547"/>
      <c r="L384" s="1547"/>
      <c r="M384" s="1547"/>
      <c r="N384" s="1547"/>
      <c r="O384" s="1547"/>
      <c r="P384" s="1547"/>
      <c r="Q384" s="1547"/>
      <c r="R384" s="1547"/>
      <c r="S384" s="1547"/>
      <c r="T384" s="1547"/>
      <c r="U384" s="1547"/>
      <c r="V384" s="1547"/>
      <c r="W384" s="1547"/>
      <c r="X384" s="1547"/>
      <c r="Y384" s="1547"/>
      <c r="Z384" s="1547"/>
      <c r="AA384" s="1547"/>
      <c r="AB384" s="1547"/>
      <c r="AC384" s="1019"/>
      <c r="AD384" s="1019"/>
      <c r="AE384" s="1019"/>
      <c r="AF384" s="1019"/>
      <c r="AG384" s="1019"/>
      <c r="AH384" s="987"/>
      <c r="AI384" s="1019"/>
      <c r="AJ384" s="1019"/>
      <c r="AK384" s="1019"/>
      <c r="AL384" s="1019"/>
      <c r="AM384" s="1056"/>
      <c r="AN384" s="996"/>
    </row>
    <row r="385" spans="1:42" s="939" customFormat="1" ht="12.75" customHeight="1">
      <c r="A385" s="1056"/>
      <c r="B385" s="1020"/>
      <c r="C385" s="923"/>
      <c r="D385" s="1546"/>
      <c r="E385" s="1547"/>
      <c r="F385" s="1547"/>
      <c r="G385" s="1547"/>
      <c r="H385" s="1547"/>
      <c r="I385" s="1547"/>
      <c r="J385" s="1547"/>
      <c r="K385" s="1547"/>
      <c r="L385" s="1547"/>
      <c r="M385" s="1547"/>
      <c r="N385" s="1547"/>
      <c r="O385" s="1547"/>
      <c r="P385" s="1547"/>
      <c r="Q385" s="1547"/>
      <c r="R385" s="1547"/>
      <c r="S385" s="1547"/>
      <c r="T385" s="1547"/>
      <c r="U385" s="1547"/>
      <c r="V385" s="1547"/>
      <c r="W385" s="1547"/>
      <c r="X385" s="1547"/>
      <c r="Y385" s="1547"/>
      <c r="Z385" s="1547"/>
      <c r="AA385" s="1547"/>
      <c r="AB385" s="1547"/>
      <c r="AC385" s="1019"/>
      <c r="AD385" s="1019"/>
      <c r="AE385" s="923"/>
      <c r="AF385" s="923"/>
      <c r="AG385" s="923"/>
      <c r="AH385" s="923"/>
      <c r="AI385" s="923"/>
      <c r="AJ385" s="923"/>
      <c r="AK385" s="923"/>
      <c r="AL385" s="923"/>
      <c r="AM385" s="1022"/>
      <c r="AN385" s="996"/>
    </row>
    <row r="386" spans="1:42" s="989" customFormat="1" ht="12.75" customHeight="1">
      <c r="A386" s="1056"/>
      <c r="B386" s="923"/>
      <c r="C386" s="923"/>
      <c r="D386" s="1102" t="s">
        <v>725</v>
      </c>
      <c r="E386" s="3152" t="s">
        <v>2120</v>
      </c>
      <c r="F386" s="3152"/>
      <c r="G386" s="3152"/>
      <c r="H386" s="3152"/>
      <c r="I386" s="3152"/>
      <c r="J386" s="3152"/>
      <c r="K386" s="3152"/>
      <c r="L386" s="3152"/>
      <c r="M386" s="3152"/>
      <c r="N386" s="3152"/>
      <c r="O386" s="3152"/>
      <c r="P386" s="3152"/>
      <c r="Q386" s="3152"/>
      <c r="R386" s="3152"/>
      <c r="S386" s="3152"/>
      <c r="T386" s="3152"/>
      <c r="U386" s="3152"/>
      <c r="V386" s="3152"/>
      <c r="W386" s="3152"/>
      <c r="X386" s="3152"/>
      <c r="Y386" s="3152"/>
      <c r="Z386" s="3152"/>
      <c r="AA386" s="3152"/>
      <c r="AB386" s="3152"/>
      <c r="AC386" s="3152"/>
      <c r="AD386" s="3152"/>
      <c r="AE386" s="928"/>
      <c r="AF386" s="3146" t="s">
        <v>1613</v>
      </c>
      <c r="AG386" s="3146"/>
      <c r="AH386" s="3146"/>
      <c r="AI386" s="3146"/>
      <c r="AJ386" s="3146"/>
      <c r="AK386" s="3146"/>
      <c r="AL386" s="3146"/>
      <c r="AM386" s="1022"/>
      <c r="AN386" s="1121"/>
    </row>
    <row r="387" spans="1:42" s="939" customFormat="1" ht="12.75" customHeight="1">
      <c r="A387" s="1122"/>
      <c r="B387" s="1019"/>
      <c r="C387" s="1543"/>
      <c r="D387" s="1102"/>
      <c r="E387" s="3152"/>
      <c r="F387" s="3152"/>
      <c r="G387" s="3152"/>
      <c r="H387" s="3152"/>
      <c r="I387" s="3152"/>
      <c r="J387" s="3152"/>
      <c r="K387" s="3152"/>
      <c r="L387" s="3152"/>
      <c r="M387" s="3152"/>
      <c r="N387" s="3152"/>
      <c r="O387" s="3152"/>
      <c r="P387" s="3152"/>
      <c r="Q387" s="3152"/>
      <c r="R387" s="3152"/>
      <c r="S387" s="3152"/>
      <c r="T387" s="3152"/>
      <c r="U387" s="3152"/>
      <c r="V387" s="3152"/>
      <c r="W387" s="3152"/>
      <c r="X387" s="3152"/>
      <c r="Y387" s="3152"/>
      <c r="Z387" s="3152"/>
      <c r="AA387" s="3152"/>
      <c r="AB387" s="3152"/>
      <c r="AC387" s="3152"/>
      <c r="AD387" s="3152"/>
      <c r="AE387" s="1002"/>
      <c r="AF387" s="1002"/>
      <c r="AG387" s="1002"/>
      <c r="AH387" s="1002"/>
      <c r="AI387" s="1002"/>
      <c r="AJ387" s="1002"/>
      <c r="AK387" s="1002"/>
      <c r="AL387" s="1002"/>
      <c r="AM387" s="1022"/>
      <c r="AN387" s="996"/>
    </row>
    <row r="388" spans="1:42" s="939" customFormat="1" ht="12.75" customHeight="1">
      <c r="A388" s="1056"/>
      <c r="B388" s="1019"/>
      <c r="C388" s="1544"/>
      <c r="D388" s="1102"/>
      <c r="E388" s="3152"/>
      <c r="F388" s="3152"/>
      <c r="G388" s="3152"/>
      <c r="H388" s="3152"/>
      <c r="I388" s="3152"/>
      <c r="J388" s="3152"/>
      <c r="K388" s="3152"/>
      <c r="L388" s="3152"/>
      <c r="M388" s="3152"/>
      <c r="N388" s="3152"/>
      <c r="O388" s="3152"/>
      <c r="P388" s="3152"/>
      <c r="Q388" s="3152"/>
      <c r="R388" s="3152"/>
      <c r="S388" s="3152"/>
      <c r="T388" s="3152"/>
      <c r="U388" s="3152"/>
      <c r="V388" s="3152"/>
      <c r="W388" s="3152"/>
      <c r="X388" s="3152"/>
      <c r="Y388" s="3152"/>
      <c r="Z388" s="3152"/>
      <c r="AA388" s="3152"/>
      <c r="AB388" s="3152"/>
      <c r="AC388" s="3152"/>
      <c r="AD388" s="3152"/>
      <c r="AE388" s="1002"/>
      <c r="AF388" s="1002"/>
      <c r="AG388" s="1002"/>
      <c r="AH388" s="1002"/>
      <c r="AI388" s="1002"/>
      <c r="AJ388" s="1002"/>
      <c r="AK388" s="1002"/>
      <c r="AL388" s="1002"/>
      <c r="AM388" s="1022"/>
      <c r="AN388" s="996"/>
    </row>
    <row r="389" spans="1:42" s="939" customFormat="1" ht="12.75" customHeight="1">
      <c r="A389" s="1056"/>
      <c r="B389" s="1019"/>
      <c r="C389" s="1544"/>
      <c r="D389" s="1102"/>
      <c r="E389" s="3152"/>
      <c r="F389" s="3152"/>
      <c r="G389" s="3152"/>
      <c r="H389" s="3152"/>
      <c r="I389" s="3152"/>
      <c r="J389" s="3152"/>
      <c r="K389" s="3152"/>
      <c r="L389" s="3152"/>
      <c r="M389" s="3152"/>
      <c r="N389" s="3152"/>
      <c r="O389" s="3152"/>
      <c r="P389" s="3152"/>
      <c r="Q389" s="3152"/>
      <c r="R389" s="3152"/>
      <c r="S389" s="3152"/>
      <c r="T389" s="3152"/>
      <c r="U389" s="3152"/>
      <c r="V389" s="3152"/>
      <c r="W389" s="3152"/>
      <c r="X389" s="3152"/>
      <c r="Y389" s="3152"/>
      <c r="Z389" s="3152"/>
      <c r="AA389" s="3152"/>
      <c r="AB389" s="3152"/>
      <c r="AC389" s="3152"/>
      <c r="AD389" s="3152"/>
      <c r="AE389" s="1002"/>
      <c r="AF389" s="1002"/>
      <c r="AG389" s="1002"/>
      <c r="AH389" s="1002"/>
      <c r="AI389" s="1002"/>
      <c r="AJ389" s="1002"/>
      <c r="AK389" s="1002"/>
      <c r="AL389" s="1002"/>
      <c r="AM389" s="1022"/>
      <c r="AN389" s="996"/>
    </row>
    <row r="390" spans="1:42" s="939" customFormat="1" ht="12.75" customHeight="1">
      <c r="A390" s="1056"/>
      <c r="B390" s="1019"/>
      <c r="C390" s="1544"/>
      <c r="D390" s="1102"/>
      <c r="E390" s="3152"/>
      <c r="F390" s="3152"/>
      <c r="G390" s="3152"/>
      <c r="H390" s="3152"/>
      <c r="I390" s="3152"/>
      <c r="J390" s="3152"/>
      <c r="K390" s="3152"/>
      <c r="L390" s="3152"/>
      <c r="M390" s="3152"/>
      <c r="N390" s="3152"/>
      <c r="O390" s="3152"/>
      <c r="P390" s="3152"/>
      <c r="Q390" s="3152"/>
      <c r="R390" s="3152"/>
      <c r="S390" s="3152"/>
      <c r="T390" s="3152"/>
      <c r="U390" s="3152"/>
      <c r="V390" s="3152"/>
      <c r="W390" s="3152"/>
      <c r="X390" s="3152"/>
      <c r="Y390" s="3152"/>
      <c r="Z390" s="3152"/>
      <c r="AA390" s="3152"/>
      <c r="AB390" s="3152"/>
      <c r="AC390" s="3152"/>
      <c r="AD390" s="3152"/>
      <c r="AE390" s="1002"/>
      <c r="AF390" s="1002"/>
      <c r="AG390" s="1002"/>
      <c r="AH390" s="1002"/>
      <c r="AI390" s="1002"/>
      <c r="AJ390" s="1002"/>
      <c r="AK390" s="1002"/>
      <c r="AL390" s="1002"/>
      <c r="AM390" s="1022"/>
      <c r="AN390" s="996"/>
    </row>
    <row r="391" spans="1:42" s="939" customFormat="1" ht="12.75" customHeight="1">
      <c r="A391" s="1056"/>
      <c r="B391" s="1019"/>
      <c r="C391" s="1544"/>
      <c r="D391" s="1102"/>
      <c r="E391" s="3152"/>
      <c r="F391" s="3152"/>
      <c r="G391" s="3152"/>
      <c r="H391" s="3152"/>
      <c r="I391" s="3152"/>
      <c r="J391" s="3152"/>
      <c r="K391" s="3152"/>
      <c r="L391" s="3152"/>
      <c r="M391" s="3152"/>
      <c r="N391" s="3152"/>
      <c r="O391" s="3152"/>
      <c r="P391" s="3152"/>
      <c r="Q391" s="3152"/>
      <c r="R391" s="3152"/>
      <c r="S391" s="3152"/>
      <c r="T391" s="3152"/>
      <c r="U391" s="3152"/>
      <c r="V391" s="3152"/>
      <c r="W391" s="3152"/>
      <c r="X391" s="3152"/>
      <c r="Y391" s="3152"/>
      <c r="Z391" s="3152"/>
      <c r="AA391" s="3152"/>
      <c r="AB391" s="3152"/>
      <c r="AC391" s="3152"/>
      <c r="AD391" s="3152"/>
      <c r="AE391" s="1002"/>
      <c r="AF391" s="1002"/>
      <c r="AG391" s="1002"/>
      <c r="AH391" s="1002"/>
      <c r="AI391" s="1002"/>
      <c r="AJ391" s="1002"/>
      <c r="AK391" s="1002"/>
      <c r="AL391" s="1002"/>
      <c r="AM391" s="1022"/>
      <c r="AN391" s="996"/>
    </row>
    <row r="392" spans="1:42" s="939" customFormat="1" ht="12.75" customHeight="1">
      <c r="A392" s="1115"/>
      <c r="B392" s="1031"/>
      <c r="C392" s="1553"/>
      <c r="D392" s="1102"/>
      <c r="E392" s="3152"/>
      <c r="F392" s="3152"/>
      <c r="G392" s="3152"/>
      <c r="H392" s="3152"/>
      <c r="I392" s="3152"/>
      <c r="J392" s="3152"/>
      <c r="K392" s="3152"/>
      <c r="L392" s="3152"/>
      <c r="M392" s="3152"/>
      <c r="N392" s="3152"/>
      <c r="O392" s="3152"/>
      <c r="P392" s="3152"/>
      <c r="Q392" s="3152"/>
      <c r="R392" s="3152"/>
      <c r="S392" s="3152"/>
      <c r="T392" s="3152"/>
      <c r="U392" s="3152"/>
      <c r="V392" s="3152"/>
      <c r="W392" s="3152"/>
      <c r="X392" s="3152"/>
      <c r="Y392" s="3152"/>
      <c r="Z392" s="3152"/>
      <c r="AA392" s="3152"/>
      <c r="AB392" s="3152"/>
      <c r="AC392" s="3152"/>
      <c r="AD392" s="3152"/>
      <c r="AE392" s="1031"/>
      <c r="AF392" s="1031"/>
      <c r="AG392" s="1031"/>
      <c r="AH392" s="1031"/>
      <c r="AI392" s="1031"/>
      <c r="AJ392" s="1031"/>
      <c r="AK392" s="1002"/>
      <c r="AL392" s="1002"/>
      <c r="AM392" s="1022"/>
      <c r="AN392" s="996"/>
    </row>
    <row r="393" spans="1:42" s="939" customFormat="1" ht="12.75" customHeight="1">
      <c r="A393" s="1056"/>
      <c r="B393" s="1031"/>
      <c r="C393" s="1553"/>
      <c r="D393" s="1102"/>
      <c r="E393" s="3152"/>
      <c r="F393" s="3152"/>
      <c r="G393" s="3152"/>
      <c r="H393" s="3152"/>
      <c r="I393" s="3152"/>
      <c r="J393" s="3152"/>
      <c r="K393" s="3152"/>
      <c r="L393" s="3152"/>
      <c r="M393" s="3152"/>
      <c r="N393" s="3152"/>
      <c r="O393" s="3152"/>
      <c r="P393" s="3152"/>
      <c r="Q393" s="3152"/>
      <c r="R393" s="3152"/>
      <c r="S393" s="3152"/>
      <c r="T393" s="3152"/>
      <c r="U393" s="3152"/>
      <c r="V393" s="3152"/>
      <c r="W393" s="3152"/>
      <c r="X393" s="3152"/>
      <c r="Y393" s="3152"/>
      <c r="Z393" s="3152"/>
      <c r="AA393" s="3152"/>
      <c r="AB393" s="3152"/>
      <c r="AC393" s="3152"/>
      <c r="AD393" s="3152"/>
      <c r="AE393" s="1031"/>
      <c r="AF393" s="1031"/>
      <c r="AG393" s="1031"/>
      <c r="AH393" s="1031"/>
      <c r="AI393" s="1031"/>
      <c r="AJ393" s="1031"/>
      <c r="AK393" s="1002"/>
      <c r="AL393" s="1002"/>
      <c r="AM393" s="1022"/>
      <c r="AN393" s="996"/>
    </row>
    <row r="394" spans="1:42" s="939" customFormat="1" ht="12" customHeight="1">
      <c r="A394" s="1056"/>
      <c r="B394" s="1031"/>
      <c r="C394" s="1553"/>
      <c r="D394" s="1102"/>
      <c r="E394" s="1572"/>
      <c r="F394" s="1572"/>
      <c r="G394" s="1572"/>
      <c r="H394" s="1572"/>
      <c r="I394" s="1572"/>
      <c r="J394" s="1572"/>
      <c r="K394" s="1572"/>
      <c r="L394" s="1572"/>
      <c r="M394" s="1572"/>
      <c r="N394" s="1572"/>
      <c r="O394" s="1572"/>
      <c r="P394" s="1572"/>
      <c r="Q394" s="1572"/>
      <c r="R394" s="1572"/>
      <c r="S394" s="1572"/>
      <c r="T394" s="1572"/>
      <c r="U394" s="1572"/>
      <c r="V394" s="1572"/>
      <c r="W394" s="1572"/>
      <c r="X394" s="1572"/>
      <c r="Y394" s="1572"/>
      <c r="Z394" s="1572"/>
      <c r="AA394" s="1572"/>
      <c r="AB394" s="1572"/>
      <c r="AC394" s="1572"/>
      <c r="AD394" s="1572"/>
      <c r="AE394" s="1031"/>
      <c r="AF394" s="1031"/>
      <c r="AG394" s="1031"/>
      <c r="AH394" s="1031"/>
      <c r="AI394" s="1031"/>
      <c r="AJ394" s="1031"/>
      <c r="AK394" s="1002"/>
      <c r="AL394" s="1002"/>
      <c r="AM394" s="1022"/>
      <c r="AN394" s="996"/>
      <c r="AO394" s="998" t="s">
        <v>626</v>
      </c>
      <c r="AP394" s="1123">
        <v>0</v>
      </c>
    </row>
    <row r="395" spans="1:42" s="939" customFormat="1" ht="12.75" customHeight="1">
      <c r="A395" s="1056"/>
      <c r="B395" s="1031"/>
      <c r="C395" s="1541"/>
      <c r="D395" s="1102"/>
      <c r="E395" s="1031" t="s">
        <v>1675</v>
      </c>
      <c r="F395" s="1554"/>
      <c r="G395" s="1554"/>
      <c r="H395" s="1554"/>
      <c r="I395" s="1554"/>
      <c r="J395" s="1554"/>
      <c r="K395" s="1554"/>
      <c r="L395" s="1554"/>
      <c r="M395" s="1554"/>
      <c r="N395" s="1554"/>
      <c r="O395" s="1554"/>
      <c r="P395" s="1554"/>
      <c r="Q395" s="1554"/>
      <c r="R395" s="1554"/>
      <c r="U395" s="1554"/>
      <c r="V395" s="1554"/>
      <c r="W395" s="1554"/>
      <c r="X395" s="3151" t="s">
        <v>626</v>
      </c>
      <c r="Y395" s="3151"/>
      <c r="Z395" s="1554"/>
      <c r="AA395" s="1554"/>
      <c r="AB395" s="1554"/>
      <c r="AC395" s="1554"/>
      <c r="AD395" s="1554"/>
      <c r="AE395" s="923"/>
      <c r="AF395" s="1031"/>
      <c r="AG395" s="1031"/>
      <c r="AH395" s="1031"/>
      <c r="AI395" s="1031"/>
      <c r="AJ395" s="1031"/>
      <c r="AK395" s="1002"/>
      <c r="AL395" s="1002"/>
      <c r="AM395" s="1022"/>
      <c r="AN395" s="996"/>
      <c r="AO395" s="1114" t="s">
        <v>725</v>
      </c>
      <c r="AP395" s="939">
        <v>5</v>
      </c>
    </row>
    <row r="396" spans="1:42" s="939" customFormat="1" ht="12.75" customHeight="1">
      <c r="A396" s="1056"/>
      <c r="B396" s="1031"/>
      <c r="C396" s="1553"/>
      <c r="D396" s="923"/>
      <c r="E396" s="923"/>
      <c r="F396" s="923"/>
      <c r="G396" s="923"/>
      <c r="H396" s="923"/>
      <c r="I396" s="923"/>
      <c r="J396" s="923"/>
      <c r="K396" s="923"/>
      <c r="L396" s="923"/>
      <c r="M396" s="923"/>
      <c r="N396" s="923"/>
      <c r="O396" s="923"/>
      <c r="P396" s="923"/>
      <c r="Q396" s="923"/>
      <c r="R396" s="923"/>
      <c r="S396" s="923"/>
      <c r="T396" s="923"/>
      <c r="U396" s="923"/>
      <c r="V396" s="923"/>
      <c r="W396" s="1031"/>
      <c r="X396" s="1031"/>
      <c r="Y396" s="1031"/>
      <c r="Z396" s="1031"/>
      <c r="AA396" s="1031"/>
      <c r="AB396" s="1031"/>
      <c r="AC396" s="923"/>
      <c r="AD396" s="923"/>
      <c r="AE396" s="923"/>
      <c r="AF396" s="923"/>
      <c r="AG396" s="923"/>
      <c r="AH396" s="923"/>
      <c r="AI396" s="923"/>
      <c r="AJ396" s="923"/>
      <c r="AK396" s="923"/>
      <c r="AL396" s="923"/>
      <c r="AM396" s="1022"/>
      <c r="AN396" s="996"/>
      <c r="AO396" s="1114" t="s">
        <v>542</v>
      </c>
      <c r="AP396" s="1124">
        <v>4</v>
      </c>
    </row>
    <row r="397" spans="1:42" s="939" customFormat="1" ht="12.75" customHeight="1">
      <c r="A397" s="1056"/>
      <c r="B397" s="1002"/>
      <c r="C397" s="1541"/>
      <c r="D397" s="1102" t="s">
        <v>542</v>
      </c>
      <c r="E397" s="944" t="s">
        <v>1676</v>
      </c>
      <c r="F397" s="1555"/>
      <c r="G397" s="1555"/>
      <c r="H397" s="1555"/>
      <c r="I397" s="1555"/>
      <c r="J397" s="1555"/>
      <c r="K397" s="1555"/>
      <c r="L397" s="1555"/>
      <c r="M397" s="1555"/>
      <c r="N397" s="1555"/>
      <c r="O397" s="1555"/>
      <c r="P397" s="1555"/>
      <c r="Q397" s="1555"/>
      <c r="R397" s="1555"/>
      <c r="S397" s="1555"/>
      <c r="T397" s="1555"/>
      <c r="U397" s="923"/>
      <c r="V397" s="923"/>
      <c r="W397" s="1555"/>
      <c r="X397" s="1555"/>
      <c r="Y397" s="1555"/>
      <c r="Z397" s="1555"/>
      <c r="AA397" s="1555"/>
      <c r="AB397" s="1555"/>
      <c r="AC397" s="923"/>
      <c r="AD397" s="923"/>
      <c r="AE397" s="923"/>
      <c r="AF397" s="3146" t="s">
        <v>1677</v>
      </c>
      <c r="AG397" s="3146"/>
      <c r="AH397" s="3146"/>
      <c r="AI397" s="3146"/>
      <c r="AJ397" s="3146"/>
      <c r="AK397" s="3146"/>
      <c r="AL397" s="3146"/>
      <c r="AM397" s="1022"/>
      <c r="AN397" s="996"/>
      <c r="AO397" s="1114" t="s">
        <v>284</v>
      </c>
      <c r="AP397" s="939">
        <v>3</v>
      </c>
    </row>
    <row r="398" spans="1:42" s="998" customFormat="1" ht="12.75" customHeight="1">
      <c r="A398" s="1056"/>
      <c r="B398" s="1002"/>
      <c r="C398" s="1541"/>
      <c r="D398" s="1019"/>
      <c r="E398" s="926"/>
      <c r="F398" s="1555"/>
      <c r="G398" s="1555"/>
      <c r="H398" s="1555"/>
      <c r="I398" s="1555"/>
      <c r="J398" s="1555"/>
      <c r="K398" s="1555"/>
      <c r="L398" s="1555"/>
      <c r="M398" s="1555"/>
      <c r="N398" s="1555"/>
      <c r="O398" s="1555"/>
      <c r="P398" s="1555"/>
      <c r="Q398" s="1555"/>
      <c r="R398" s="1555"/>
      <c r="S398" s="1555"/>
      <c r="T398" s="1555"/>
      <c r="U398" s="923"/>
      <c r="V398" s="926"/>
      <c r="W398" s="926"/>
      <c r="X398" s="1555"/>
      <c r="Y398" s="1555"/>
      <c r="Z398" s="1555"/>
      <c r="AA398" s="1555"/>
      <c r="AB398" s="1555"/>
      <c r="AC398" s="923"/>
      <c r="AD398" s="923"/>
      <c r="AE398" s="923"/>
      <c r="AF398" s="923"/>
      <c r="AG398" s="923"/>
      <c r="AH398" s="923"/>
      <c r="AI398" s="923"/>
      <c r="AJ398" s="923"/>
      <c r="AK398" s="1002"/>
      <c r="AL398" s="1002"/>
      <c r="AM398" s="1022"/>
      <c r="AN398" s="997"/>
      <c r="AO398" s="1114" t="s">
        <v>1666</v>
      </c>
      <c r="AP398" s="1124">
        <v>4</v>
      </c>
    </row>
    <row r="399" spans="1:42" s="939" customFormat="1" ht="12.75" customHeight="1">
      <c r="A399" s="1056"/>
      <c r="B399" s="1002"/>
      <c r="C399" s="1541"/>
      <c r="D399" s="1019" t="s">
        <v>1669</v>
      </c>
      <c r="E399" s="1547"/>
      <c r="F399" s="1547"/>
      <c r="G399" s="1547"/>
      <c r="H399" s="3046" t="s">
        <v>725</v>
      </c>
      <c r="I399" s="3046"/>
      <c r="J399" s="1555"/>
      <c r="K399" s="1555"/>
      <c r="L399" s="1555"/>
      <c r="M399" s="1555"/>
      <c r="N399" s="1555"/>
      <c r="O399" s="1555"/>
      <c r="P399" s="1555"/>
      <c r="Q399" s="1555"/>
      <c r="R399" s="1555"/>
      <c r="S399" s="1555"/>
      <c r="T399" s="1555"/>
      <c r="U399" s="1547"/>
      <c r="V399" s="1547"/>
      <c r="W399" s="1547"/>
      <c r="X399" s="923"/>
      <c r="Y399" s="923"/>
      <c r="Z399" s="923"/>
      <c r="AA399" s="923"/>
      <c r="AB399" s="923"/>
      <c r="AC399" s="923"/>
      <c r="AD399" s="923"/>
      <c r="AE399" s="923"/>
      <c r="AF399" s="923"/>
      <c r="AG399" s="923"/>
      <c r="AH399" s="923"/>
      <c r="AI399" s="923"/>
      <c r="AJ399" s="923"/>
      <c r="AK399" s="923"/>
      <c r="AL399" s="923"/>
      <c r="AN399" s="996"/>
      <c r="AO399" s="1114" t="s">
        <v>1667</v>
      </c>
      <c r="AP399" s="939">
        <v>3</v>
      </c>
    </row>
    <row r="400" spans="1:42" s="939" customFormat="1" ht="12.75" customHeight="1">
      <c r="A400" s="1056"/>
      <c r="B400" s="1002"/>
      <c r="C400" s="1541"/>
      <c r="D400" s="923"/>
      <c r="E400" s="1547"/>
      <c r="F400" s="1555"/>
      <c r="G400" s="1555"/>
      <c r="H400" s="1555"/>
      <c r="I400" s="1556"/>
      <c r="J400" s="1555"/>
      <c r="K400" s="1555"/>
      <c r="L400" s="1555"/>
      <c r="M400" s="1555"/>
      <c r="N400" s="1555"/>
      <c r="O400" s="1555"/>
      <c r="P400" s="1555"/>
      <c r="Q400" s="1555"/>
      <c r="R400" s="923"/>
      <c r="S400" s="923"/>
      <c r="T400" s="1555"/>
      <c r="U400" s="1547"/>
      <c r="V400" s="1547"/>
      <c r="W400" s="1547"/>
      <c r="X400" s="1547"/>
      <c r="Y400" s="1547"/>
      <c r="Z400" s="1547"/>
      <c r="AA400" s="1547"/>
      <c r="AB400" s="1547"/>
      <c r="AC400" s="1019"/>
      <c r="AD400" s="1019"/>
      <c r="AE400" s="1019"/>
      <c r="AF400" s="1019"/>
      <c r="AG400" s="1019"/>
      <c r="AH400" s="1019"/>
      <c r="AI400" s="1555"/>
      <c r="AJ400" s="1555"/>
      <c r="AK400" s="1555"/>
      <c r="AL400" s="1555"/>
      <c r="AM400" s="1125"/>
      <c r="AN400" s="996"/>
      <c r="AO400" s="1114" t="s">
        <v>1678</v>
      </c>
      <c r="AP400" s="939">
        <v>2</v>
      </c>
    </row>
    <row r="401" spans="1:42" s="939" customFormat="1" ht="12.75" customHeight="1">
      <c r="A401" s="1067"/>
      <c r="B401" s="1005"/>
      <c r="C401" s="1557"/>
      <c r="D401" s="1015"/>
      <c r="E401" s="1552"/>
      <c r="F401" s="1552"/>
      <c r="G401" s="1558"/>
      <c r="H401" s="1558"/>
      <c r="I401" s="1558"/>
      <c r="J401" s="1558"/>
      <c r="K401" s="1558"/>
      <c r="L401" s="1558"/>
      <c r="M401" s="1558"/>
      <c r="N401" s="1558"/>
      <c r="O401" s="1558"/>
      <c r="P401" s="1558"/>
      <c r="Q401" s="1558"/>
      <c r="R401" s="1558"/>
      <c r="S401" s="1558"/>
      <c r="T401" s="1552"/>
      <c r="U401" s="1552"/>
      <c r="V401" s="1552"/>
      <c r="W401" s="1552"/>
      <c r="X401" s="1552"/>
      <c r="Y401" s="1552"/>
      <c r="Z401" s="1552"/>
      <c r="AA401" s="1552"/>
      <c r="AB401" s="1015"/>
      <c r="AC401" s="1015"/>
      <c r="AD401" s="1015"/>
      <c r="AE401" s="1015"/>
      <c r="AF401" s="1015"/>
      <c r="AG401" s="1015"/>
      <c r="AH401" s="1015"/>
      <c r="AI401" s="955" t="s">
        <v>1679</v>
      </c>
      <c r="AJ401" s="3029">
        <f>VLOOKUP($H$399,$AO$366:$AP$368,2,FALSE)</f>
        <v>3</v>
      </c>
      <c r="AK401" s="3031"/>
      <c r="AL401" s="1001"/>
      <c r="AM401" s="998"/>
      <c r="AN401" s="996"/>
      <c r="AO401" s="1114" t="s">
        <v>1680</v>
      </c>
      <c r="AP401" s="939">
        <v>1</v>
      </c>
    </row>
    <row r="402" spans="1:42" s="939" customFormat="1" ht="12.75" customHeight="1">
      <c r="A402" s="1056"/>
      <c r="B402" s="1002"/>
      <c r="C402" s="1541"/>
      <c r="D402" s="1019"/>
      <c r="E402" s="1547"/>
      <c r="F402" s="1547"/>
      <c r="G402" s="1547"/>
      <c r="H402" s="1019"/>
      <c r="I402" s="1019"/>
      <c r="J402" s="1555"/>
      <c r="K402" s="1555"/>
      <c r="L402" s="1555"/>
      <c r="M402" s="1555"/>
      <c r="N402" s="1555"/>
      <c r="O402" s="1555"/>
      <c r="P402" s="1555"/>
      <c r="Q402" s="1555"/>
      <c r="R402" s="1555"/>
      <c r="S402" s="1555"/>
      <c r="T402" s="1555"/>
      <c r="U402" s="1547"/>
      <c r="V402" s="1547"/>
      <c r="W402" s="1547"/>
      <c r="X402" s="1547"/>
      <c r="Y402" s="1547"/>
      <c r="Z402" s="1547"/>
      <c r="AA402" s="1547"/>
      <c r="AB402" s="1547"/>
      <c r="AC402" s="1019"/>
      <c r="AD402" s="1019"/>
      <c r="AE402" s="1019"/>
      <c r="AF402" s="1019"/>
      <c r="AG402" s="1019"/>
      <c r="AH402" s="1019"/>
      <c r="AI402" s="1019"/>
      <c r="AJ402" s="1498"/>
      <c r="AK402" s="1019"/>
      <c r="AL402" s="1019"/>
      <c r="AM402" s="1056"/>
      <c r="AN402" s="996"/>
    </row>
    <row r="403" spans="1:42" s="939" customFormat="1" ht="12.75" customHeight="1">
      <c r="A403" s="1056"/>
      <c r="B403" s="1002"/>
      <c r="C403" s="982" t="s">
        <v>1681</v>
      </c>
      <c r="D403" s="1019"/>
      <c r="E403" s="1547"/>
      <c r="F403" s="1555"/>
      <c r="G403" s="1555"/>
      <c r="H403" s="1555"/>
      <c r="I403" s="1555"/>
      <c r="J403" s="1555"/>
      <c r="K403" s="1555"/>
      <c r="L403" s="1555"/>
      <c r="M403" s="1555"/>
      <c r="N403" s="1555"/>
      <c r="O403" s="1555"/>
      <c r="P403" s="1555"/>
      <c r="Q403" s="1555"/>
      <c r="R403" s="1555"/>
      <c r="S403" s="1555"/>
      <c r="T403" s="1555"/>
      <c r="U403" s="987"/>
      <c r="V403" s="987"/>
      <c r="W403" s="1555"/>
      <c r="X403" s="1555"/>
      <c r="Y403" s="1555"/>
      <c r="Z403" s="1555"/>
      <c r="AA403" s="1555"/>
      <c r="AB403" s="1555"/>
      <c r="AC403" s="1500"/>
      <c r="AD403" s="1500"/>
      <c r="AE403" s="1500"/>
      <c r="AF403" s="1500"/>
      <c r="AG403" s="1500"/>
      <c r="AH403" s="1500"/>
      <c r="AI403" s="1500"/>
      <c r="AJ403" s="987"/>
      <c r="AK403" s="1002"/>
      <c r="AL403" s="1002"/>
      <c r="AM403" s="1022"/>
      <c r="AN403" s="996"/>
    </row>
    <row r="404" spans="1:42" s="939" customFormat="1" ht="12.75" customHeight="1">
      <c r="A404" s="1115"/>
      <c r="B404" s="1019"/>
      <c r="C404" s="1543"/>
      <c r="D404" s="1019"/>
      <c r="E404" s="1555"/>
      <c r="F404" s="1555"/>
      <c r="G404" s="1555"/>
      <c r="H404" s="1555"/>
      <c r="I404" s="1555"/>
      <c r="J404" s="1555"/>
      <c r="K404" s="1555"/>
      <c r="L404" s="1555"/>
      <c r="M404" s="1555"/>
      <c r="N404" s="1555"/>
      <c r="O404" s="1555"/>
      <c r="P404" s="1555"/>
      <c r="Q404" s="1555"/>
      <c r="R404" s="1555"/>
      <c r="S404" s="1555"/>
      <c r="T404" s="1555"/>
      <c r="U404" s="1555"/>
      <c r="V404" s="1555"/>
      <c r="W404" s="1555"/>
      <c r="X404" s="1555"/>
      <c r="Y404" s="1555"/>
      <c r="Z404" s="1555"/>
      <c r="AA404" s="1555"/>
      <c r="AB404" s="1555"/>
      <c r="AC404" s="1019"/>
      <c r="AD404" s="1019"/>
      <c r="AE404" s="923"/>
      <c r="AF404" s="923"/>
      <c r="AG404" s="923"/>
      <c r="AH404" s="923"/>
      <c r="AI404" s="923"/>
      <c r="AJ404" s="923"/>
      <c r="AK404" s="923"/>
      <c r="AL404" s="1002"/>
      <c r="AM404" s="1022"/>
      <c r="AN404" s="996"/>
    </row>
    <row r="405" spans="1:42" s="939" customFormat="1" ht="12.75" customHeight="1">
      <c r="A405" s="1056"/>
      <c r="B405" s="923"/>
      <c r="C405" s="923"/>
      <c r="D405" s="1102" t="s">
        <v>725</v>
      </c>
      <c r="E405" s="1031" t="s">
        <v>1682</v>
      </c>
      <c r="F405" s="1555"/>
      <c r="G405" s="1555"/>
      <c r="H405" s="1555"/>
      <c r="I405" s="1555"/>
      <c r="J405" s="1555"/>
      <c r="K405" s="1555"/>
      <c r="L405" s="1555"/>
      <c r="M405" s="1555"/>
      <c r="N405" s="1555"/>
      <c r="O405" s="1555"/>
      <c r="P405" s="1555"/>
      <c r="Q405" s="1555"/>
      <c r="R405" s="1555"/>
      <c r="S405" s="1555"/>
      <c r="T405" s="1555"/>
      <c r="U405" s="1555"/>
      <c r="V405" s="1555"/>
      <c r="W405" s="1555"/>
      <c r="X405" s="1555"/>
      <c r="Y405" s="1555"/>
      <c r="Z405" s="1555"/>
      <c r="AA405" s="1555"/>
      <c r="AB405" s="1555"/>
      <c r="AC405" s="923"/>
      <c r="AD405" s="923"/>
      <c r="AE405" s="923"/>
      <c r="AF405" s="3146" t="s">
        <v>1613</v>
      </c>
      <c r="AG405" s="3146"/>
      <c r="AH405" s="3146"/>
      <c r="AI405" s="3146"/>
      <c r="AJ405" s="3146"/>
      <c r="AK405" s="3146"/>
      <c r="AL405" s="3146"/>
      <c r="AM405" s="1022"/>
      <c r="AN405" s="996"/>
    </row>
    <row r="406" spans="1:42" s="939" customFormat="1" ht="12.75" customHeight="1">
      <c r="A406" s="1056"/>
      <c r="B406" s="923"/>
      <c r="C406" s="923"/>
      <c r="D406" s="1102"/>
      <c r="E406" s="1031" t="s">
        <v>1683</v>
      </c>
      <c r="F406" s="1555"/>
      <c r="G406" s="1555"/>
      <c r="H406" s="1555"/>
      <c r="I406" s="1555"/>
      <c r="J406" s="1555"/>
      <c r="K406" s="1555"/>
      <c r="L406" s="1555"/>
      <c r="M406" s="1555"/>
      <c r="N406" s="1555"/>
      <c r="O406" s="1555"/>
      <c r="P406" s="1555"/>
      <c r="Q406" s="1555"/>
      <c r="R406" s="1555"/>
      <c r="S406" s="1555"/>
      <c r="T406" s="1555"/>
      <c r="U406" s="1555"/>
      <c r="V406" s="1555"/>
      <c r="W406" s="1555"/>
      <c r="X406" s="1555"/>
      <c r="Y406" s="1555"/>
      <c r="Z406" s="1555"/>
      <c r="AA406" s="1555"/>
      <c r="AB406" s="1555"/>
      <c r="AC406" s="923"/>
      <c r="AD406" s="923"/>
      <c r="AE406" s="1500"/>
      <c r="AF406" s="1500"/>
      <c r="AG406" s="1500"/>
      <c r="AH406" s="1500"/>
      <c r="AI406" s="1500"/>
      <c r="AJ406" s="1500"/>
      <c r="AK406" s="1500"/>
      <c r="AL406" s="1500"/>
      <c r="AM406" s="1022"/>
      <c r="AN406" s="996"/>
    </row>
    <row r="407" spans="1:42" s="939" customFormat="1" ht="12.75" customHeight="1">
      <c r="A407" s="1056"/>
      <c r="B407" s="1031"/>
      <c r="C407" s="1553"/>
      <c r="D407" s="1102"/>
      <c r="E407" s="1031"/>
      <c r="F407" s="1031"/>
      <c r="G407" s="1031"/>
      <c r="H407" s="1031"/>
      <c r="I407" s="1031"/>
      <c r="J407" s="1031"/>
      <c r="K407" s="1031"/>
      <c r="L407" s="1031"/>
      <c r="M407" s="1031"/>
      <c r="N407" s="1031"/>
      <c r="O407" s="1031"/>
      <c r="P407" s="1031"/>
      <c r="Q407" s="1031"/>
      <c r="R407" s="1031"/>
      <c r="S407" s="1031"/>
      <c r="T407" s="1031"/>
      <c r="U407" s="1031"/>
      <c r="V407" s="1031"/>
      <c r="W407" s="1031"/>
      <c r="X407" s="1031"/>
      <c r="Y407" s="1031"/>
      <c r="Z407" s="1031"/>
      <c r="AA407" s="1031"/>
      <c r="AB407" s="1031"/>
      <c r="AC407" s="923"/>
      <c r="AD407" s="923"/>
      <c r="AE407" s="1031"/>
      <c r="AF407" s="923"/>
      <c r="AG407" s="923"/>
      <c r="AH407" s="923"/>
      <c r="AI407" s="923"/>
      <c r="AJ407" s="923"/>
      <c r="AK407" s="923"/>
      <c r="AL407" s="923"/>
      <c r="AM407" s="1022"/>
      <c r="AN407" s="996"/>
    </row>
    <row r="408" spans="1:42" s="939" customFormat="1" ht="12.75" customHeight="1">
      <c r="A408" s="1056"/>
      <c r="B408" s="1002"/>
      <c r="C408" s="1541"/>
      <c r="D408" s="1102" t="s">
        <v>542</v>
      </c>
      <c r="E408" s="1031" t="s">
        <v>1684</v>
      </c>
      <c r="F408" s="1031"/>
      <c r="G408" s="1031"/>
      <c r="H408" s="1031"/>
      <c r="I408" s="1031"/>
      <c r="J408" s="1031"/>
      <c r="K408" s="1031"/>
      <c r="L408" s="1031"/>
      <c r="M408" s="1031"/>
      <c r="N408" s="1031"/>
      <c r="O408" s="1031"/>
      <c r="P408" s="1031"/>
      <c r="Q408" s="1031"/>
      <c r="R408" s="1031"/>
      <c r="S408" s="1031"/>
      <c r="T408" s="1031"/>
      <c r="U408" s="1031"/>
      <c r="V408" s="1031"/>
      <c r="W408" s="1031"/>
      <c r="X408" s="1031"/>
      <c r="Y408" s="1031"/>
      <c r="Z408" s="1031"/>
      <c r="AA408" s="1031"/>
      <c r="AB408" s="1031"/>
      <c r="AC408" s="923"/>
      <c r="AD408" s="923"/>
      <c r="AE408" s="923"/>
      <c r="AF408" s="3146" t="s">
        <v>1677</v>
      </c>
      <c r="AG408" s="3146"/>
      <c r="AH408" s="3146"/>
      <c r="AI408" s="3146"/>
      <c r="AJ408" s="3146"/>
      <c r="AK408" s="3146"/>
      <c r="AL408" s="3146"/>
      <c r="AM408" s="1022"/>
      <c r="AN408" s="996"/>
    </row>
    <row r="409" spans="1:42" s="939" customFormat="1" ht="12.75" customHeight="1">
      <c r="A409" s="1056"/>
      <c r="B409" s="1002"/>
      <c r="C409" s="1541"/>
      <c r="D409" s="1102"/>
      <c r="E409" s="1031" t="s">
        <v>1685</v>
      </c>
      <c r="F409" s="1031"/>
      <c r="G409" s="1031"/>
      <c r="H409" s="1031"/>
      <c r="I409" s="1031"/>
      <c r="J409" s="1031"/>
      <c r="K409" s="1031"/>
      <c r="L409" s="1031"/>
      <c r="M409" s="1031"/>
      <c r="N409" s="1031"/>
      <c r="O409" s="1031"/>
      <c r="P409" s="1031"/>
      <c r="Q409" s="1031"/>
      <c r="R409" s="1031"/>
      <c r="S409" s="1031"/>
      <c r="T409" s="1031"/>
      <c r="U409" s="1031"/>
      <c r="V409" s="1031"/>
      <c r="W409" s="1031"/>
      <c r="X409" s="1031"/>
      <c r="Y409" s="1031"/>
      <c r="Z409" s="1031"/>
      <c r="AA409" s="1031"/>
      <c r="AB409" s="1031"/>
      <c r="AC409" s="923"/>
      <c r="AD409" s="923"/>
      <c r="AE409" s="1500"/>
      <c r="AF409" s="1500"/>
      <c r="AG409" s="1500"/>
      <c r="AH409" s="1500"/>
      <c r="AI409" s="1500"/>
      <c r="AJ409" s="1500"/>
      <c r="AK409" s="1500"/>
      <c r="AL409" s="1500"/>
      <c r="AM409" s="1022"/>
      <c r="AN409" s="996"/>
    </row>
    <row r="410" spans="1:42" s="998" customFormat="1" ht="12.75" customHeight="1">
      <c r="A410" s="1056"/>
      <c r="B410" s="1002"/>
      <c r="C410" s="1541"/>
      <c r="D410" s="1019"/>
      <c r="E410" s="1031"/>
      <c r="F410" s="1031"/>
      <c r="G410" s="1031"/>
      <c r="H410" s="1031"/>
      <c r="I410" s="1031"/>
      <c r="J410" s="1031"/>
      <c r="K410" s="1031"/>
      <c r="L410" s="1031"/>
      <c r="M410" s="1031"/>
      <c r="N410" s="1031"/>
      <c r="O410" s="1031"/>
      <c r="P410" s="1031"/>
      <c r="Q410" s="1031"/>
      <c r="R410" s="1031"/>
      <c r="S410" s="1031"/>
      <c r="T410" s="1031"/>
      <c r="U410" s="1031"/>
      <c r="V410" s="1031"/>
      <c r="W410" s="1031"/>
      <c r="X410" s="1031"/>
      <c r="Y410" s="1031"/>
      <c r="Z410" s="1031"/>
      <c r="AA410" s="1031"/>
      <c r="AB410" s="1031"/>
      <c r="AC410" s="923"/>
      <c r="AD410" s="923"/>
      <c r="AE410" s="923"/>
      <c r="AF410" s="923"/>
      <c r="AG410" s="923"/>
      <c r="AH410" s="923"/>
      <c r="AI410" s="923"/>
      <c r="AJ410" s="923"/>
      <c r="AK410" s="1002"/>
      <c r="AL410" s="1002"/>
      <c r="AM410" s="1022"/>
      <c r="AN410" s="997"/>
      <c r="AP410" s="1124"/>
    </row>
    <row r="411" spans="1:42" s="939" customFormat="1" ht="12.75" customHeight="1">
      <c r="A411" s="1056"/>
      <c r="B411" s="1002"/>
      <c r="C411" s="1541"/>
      <c r="D411" s="1019" t="s">
        <v>1669</v>
      </c>
      <c r="E411" s="1547"/>
      <c r="F411" s="1547"/>
      <c r="G411" s="1547"/>
      <c r="H411" s="3046" t="s">
        <v>725</v>
      </c>
      <c r="I411" s="3046"/>
      <c r="J411" s="1031"/>
      <c r="K411" s="1031"/>
      <c r="L411" s="1031"/>
      <c r="M411" s="1031"/>
      <c r="N411" s="1031"/>
      <c r="O411" s="1031"/>
      <c r="P411" s="1031"/>
      <c r="Q411" s="1031"/>
      <c r="R411" s="1031"/>
      <c r="S411" s="1031"/>
      <c r="T411" s="1031"/>
      <c r="U411" s="1031"/>
      <c r="V411" s="1031"/>
      <c r="W411" s="923"/>
      <c r="X411" s="923"/>
      <c r="Y411" s="923"/>
      <c r="Z411" s="923"/>
      <c r="AA411" s="923"/>
      <c r="AB411" s="923"/>
      <c r="AC411" s="923"/>
      <c r="AD411" s="923"/>
      <c r="AE411" s="923"/>
      <c r="AF411" s="923"/>
      <c r="AG411" s="923"/>
      <c r="AH411" s="923"/>
      <c r="AI411" s="923"/>
      <c r="AJ411" s="923"/>
      <c r="AK411" s="923"/>
      <c r="AL411" s="923"/>
      <c r="AN411" s="996"/>
    </row>
    <row r="412" spans="1:42" s="939" customFormat="1" ht="12.75" customHeight="1">
      <c r="A412" s="1056"/>
      <c r="B412" s="1002"/>
      <c r="C412" s="1541"/>
      <c r="D412" s="1019"/>
      <c r="E412" s="1547"/>
      <c r="F412" s="1547"/>
      <c r="G412" s="1031"/>
      <c r="H412" s="1031"/>
      <c r="I412" s="1031"/>
      <c r="J412" s="1031"/>
      <c r="K412" s="1031"/>
      <c r="L412" s="1031"/>
      <c r="M412" s="1031"/>
      <c r="N412" s="1031"/>
      <c r="O412" s="1031"/>
      <c r="P412" s="1031"/>
      <c r="Q412" s="1031"/>
      <c r="R412" s="1031"/>
      <c r="S412" s="1031"/>
      <c r="T412" s="1031"/>
      <c r="U412" s="1031"/>
      <c r="V412" s="1031"/>
      <c r="W412" s="1031"/>
      <c r="X412" s="1031"/>
      <c r="Y412" s="1031"/>
      <c r="Z412" s="1547"/>
      <c r="AA412" s="1547"/>
      <c r="AB412" s="1547"/>
      <c r="AC412" s="923"/>
      <c r="AD412" s="923"/>
      <c r="AE412" s="923"/>
      <c r="AF412" s="923"/>
      <c r="AG412" s="923"/>
      <c r="AH412" s="923"/>
      <c r="AI412" s="923"/>
      <c r="AJ412" s="1031"/>
      <c r="AK412" s="1031"/>
      <c r="AL412" s="1031"/>
      <c r="AM412" s="940"/>
      <c r="AN412" s="996"/>
    </row>
    <row r="413" spans="1:42" s="998" customFormat="1" ht="12.75" customHeight="1">
      <c r="A413" s="1067"/>
      <c r="B413" s="1005"/>
      <c r="C413" s="1557"/>
      <c r="D413" s="1015"/>
      <c r="E413" s="1552"/>
      <c r="F413" s="1552"/>
      <c r="G413" s="1104"/>
      <c r="H413" s="1104"/>
      <c r="I413" s="1104"/>
      <c r="J413" s="1104"/>
      <c r="K413" s="1104"/>
      <c r="L413" s="1104"/>
      <c r="M413" s="1104"/>
      <c r="N413" s="1104"/>
      <c r="O413" s="1104"/>
      <c r="P413" s="1104"/>
      <c r="Q413" s="1104"/>
      <c r="R413" s="1104"/>
      <c r="S413" s="1104"/>
      <c r="T413" s="1104"/>
      <c r="U413" s="1104"/>
      <c r="V413" s="1104"/>
      <c r="W413" s="1104"/>
      <c r="X413" s="1104"/>
      <c r="Y413" s="1552"/>
      <c r="Z413" s="1552"/>
      <c r="AA413" s="1552"/>
      <c r="AB413" s="1015"/>
      <c r="AC413" s="1015"/>
      <c r="AD413" s="1015"/>
      <c r="AE413" s="1015"/>
      <c r="AF413" s="1015"/>
      <c r="AG413" s="1015"/>
      <c r="AH413" s="1015"/>
      <c r="AI413" s="955" t="s">
        <v>1686</v>
      </c>
      <c r="AJ413" s="3029">
        <f>VLOOKUP(H411,AT366:AU368,2,FALSE)</f>
        <v>3</v>
      </c>
      <c r="AK413" s="3031"/>
      <c r="AL413" s="1001"/>
      <c r="AN413" s="997"/>
      <c r="AO413" s="998" t="s">
        <v>626</v>
      </c>
      <c r="AP413" s="1123">
        <v>0</v>
      </c>
    </row>
    <row r="414" spans="1:42" s="939" customFormat="1" ht="12.75" customHeight="1">
      <c r="A414" s="1056"/>
      <c r="B414" s="1002"/>
      <c r="C414" s="1541"/>
      <c r="D414" s="923"/>
      <c r="E414" s="923"/>
      <c r="F414" s="923"/>
      <c r="G414" s="923"/>
      <c r="H414" s="923"/>
      <c r="I414" s="923"/>
      <c r="J414" s="923"/>
      <c r="K414" s="923"/>
      <c r="L414" s="923"/>
      <c r="M414" s="923"/>
      <c r="N414" s="923"/>
      <c r="O414" s="923"/>
      <c r="P414" s="923"/>
      <c r="Q414" s="923"/>
      <c r="R414" s="923"/>
      <c r="S414" s="923"/>
      <c r="T414" s="923"/>
      <c r="U414" s="923"/>
      <c r="V414" s="923"/>
      <c r="W414" s="923"/>
      <c r="X414" s="923"/>
      <c r="Y414" s="923"/>
      <c r="Z414" s="923"/>
      <c r="AA414" s="923"/>
      <c r="AB414" s="923"/>
      <c r="AC414" s="923"/>
      <c r="AD414" s="923"/>
      <c r="AE414" s="923"/>
      <c r="AF414" s="923"/>
      <c r="AG414" s="923"/>
      <c r="AH414" s="923"/>
      <c r="AI414" s="923"/>
      <c r="AJ414" s="923"/>
      <c r="AK414" s="923"/>
      <c r="AL414" s="923"/>
      <c r="AN414" s="996"/>
      <c r="AO414" s="1114" t="s">
        <v>725</v>
      </c>
      <c r="AP414" s="939">
        <v>3</v>
      </c>
    </row>
    <row r="415" spans="1:42" s="939" customFormat="1" ht="12.75" customHeight="1">
      <c r="B415" s="923"/>
      <c r="C415" s="982" t="s">
        <v>1687</v>
      </c>
      <c r="D415" s="923"/>
      <c r="E415" s="923"/>
      <c r="F415" s="923"/>
      <c r="G415" s="923"/>
      <c r="H415" s="923"/>
      <c r="I415" s="923"/>
      <c r="J415" s="923"/>
      <c r="K415" s="923"/>
      <c r="L415" s="923"/>
      <c r="M415" s="923"/>
      <c r="N415" s="923"/>
      <c r="O415" s="923"/>
      <c r="P415" s="923"/>
      <c r="Q415" s="923"/>
      <c r="R415" s="923"/>
      <c r="S415" s="923"/>
      <c r="T415" s="923"/>
      <c r="U415" s="923"/>
      <c r="V415" s="923"/>
      <c r="W415" s="923"/>
      <c r="X415" s="923"/>
      <c r="Y415" s="923"/>
      <c r="Z415" s="923"/>
      <c r="AA415" s="923"/>
      <c r="AB415" s="923"/>
      <c r="AC415" s="923"/>
      <c r="AD415" s="923"/>
      <c r="AE415" s="923"/>
      <c r="AF415" s="923"/>
      <c r="AG415" s="923"/>
      <c r="AH415" s="923"/>
      <c r="AI415" s="923"/>
      <c r="AJ415" s="923"/>
      <c r="AK415" s="923"/>
      <c r="AL415" s="923"/>
      <c r="AN415" s="996"/>
      <c r="AO415" s="1114" t="s">
        <v>542</v>
      </c>
      <c r="AP415" s="939">
        <v>2</v>
      </c>
    </row>
    <row r="416" spans="1:42" s="939" customFormat="1" ht="12.75" customHeight="1">
      <c r="B416" s="923"/>
      <c r="C416" s="982"/>
      <c r="D416" s="1126" t="s">
        <v>1688</v>
      </c>
      <c r="E416" s="923"/>
      <c r="F416" s="923"/>
      <c r="G416" s="923"/>
      <c r="H416" s="923"/>
      <c r="I416" s="923"/>
      <c r="J416" s="923"/>
      <c r="K416" s="923"/>
      <c r="L416" s="923"/>
      <c r="M416" s="923"/>
      <c r="N416" s="923"/>
      <c r="O416" s="923"/>
      <c r="P416" s="923"/>
      <c r="Q416" s="923"/>
      <c r="R416" s="923"/>
      <c r="S416" s="923"/>
      <c r="T416" s="923"/>
      <c r="U416" s="923"/>
      <c r="V416" s="923"/>
      <c r="W416" s="923"/>
      <c r="X416" s="923"/>
      <c r="Y416" s="923"/>
      <c r="Z416" s="923"/>
      <c r="AA416" s="923"/>
      <c r="AB416" s="923"/>
      <c r="AC416" s="923"/>
      <c r="AD416" s="923"/>
      <c r="AE416" s="923"/>
      <c r="AF416" s="923"/>
      <c r="AG416" s="923"/>
      <c r="AH416" s="923"/>
      <c r="AI416" s="923"/>
      <c r="AJ416" s="923"/>
      <c r="AK416" s="923"/>
      <c r="AL416" s="923"/>
      <c r="AN416" s="996"/>
    </row>
    <row r="417" spans="1:42" s="939" customFormat="1" ht="12.75" customHeight="1">
      <c r="B417" s="923"/>
      <c r="C417" s="982"/>
      <c r="D417" s="923"/>
      <c r="E417" s="923"/>
      <c r="F417" s="923"/>
      <c r="G417" s="923"/>
      <c r="H417" s="923"/>
      <c r="I417" s="923"/>
      <c r="J417" s="923"/>
      <c r="K417" s="923"/>
      <c r="L417" s="923"/>
      <c r="M417" s="923"/>
      <c r="N417" s="923"/>
      <c r="O417" s="923"/>
      <c r="P417" s="923"/>
      <c r="Q417" s="923"/>
      <c r="R417" s="923"/>
      <c r="S417" s="923"/>
      <c r="T417" s="923"/>
      <c r="U417" s="923"/>
      <c r="V417" s="923"/>
      <c r="W417" s="923"/>
      <c r="X417" s="923"/>
      <c r="Y417" s="923"/>
      <c r="Z417" s="923"/>
      <c r="AA417" s="923"/>
      <c r="AB417" s="923"/>
      <c r="AC417" s="923"/>
      <c r="AD417" s="923"/>
      <c r="AE417" s="923"/>
      <c r="AF417" s="923"/>
      <c r="AG417" s="923"/>
      <c r="AH417" s="923"/>
      <c r="AI417" s="923"/>
      <c r="AJ417" s="923"/>
      <c r="AK417" s="923"/>
      <c r="AL417" s="923"/>
      <c r="AN417" s="996"/>
    </row>
    <row r="418" spans="1:42" s="939" customFormat="1" ht="12.75" customHeight="1">
      <c r="B418" s="923"/>
      <c r="C418" s="982"/>
      <c r="D418" s="1102" t="s">
        <v>725</v>
      </c>
      <c r="E418" s="3047" t="s">
        <v>1689</v>
      </c>
      <c r="F418" s="3047"/>
      <c r="G418" s="3047"/>
      <c r="H418" s="3047"/>
      <c r="I418" s="3047"/>
      <c r="J418" s="3047"/>
      <c r="K418" s="3047"/>
      <c r="L418" s="3047"/>
      <c r="M418" s="3047"/>
      <c r="N418" s="3047"/>
      <c r="O418" s="3047"/>
      <c r="P418" s="3047"/>
      <c r="Q418" s="3047"/>
      <c r="R418" s="3047"/>
      <c r="S418" s="3047"/>
      <c r="T418" s="3047"/>
      <c r="U418" s="3047"/>
      <c r="V418" s="3047"/>
      <c r="W418" s="3047"/>
      <c r="X418" s="3047"/>
      <c r="Y418" s="3047"/>
      <c r="Z418" s="3047"/>
      <c r="AA418" s="3047"/>
      <c r="AB418" s="3047"/>
      <c r="AC418" s="3047"/>
      <c r="AD418" s="923"/>
      <c r="AE418" s="923"/>
      <c r="AF418" s="3146" t="s">
        <v>1639</v>
      </c>
      <c r="AG418" s="3146"/>
      <c r="AH418" s="3146"/>
      <c r="AI418" s="3146"/>
      <c r="AJ418" s="3146"/>
      <c r="AK418" s="3146"/>
      <c r="AL418" s="3146"/>
      <c r="AN418" s="996"/>
    </row>
    <row r="419" spans="1:42" s="939" customFormat="1" ht="12.75" customHeight="1">
      <c r="B419" s="923"/>
      <c r="C419" s="982"/>
      <c r="D419" s="923"/>
      <c r="E419" s="3047"/>
      <c r="F419" s="3047"/>
      <c r="G419" s="3047"/>
      <c r="H419" s="3047"/>
      <c r="I419" s="3047"/>
      <c r="J419" s="3047"/>
      <c r="K419" s="3047"/>
      <c r="L419" s="3047"/>
      <c r="M419" s="3047"/>
      <c r="N419" s="3047"/>
      <c r="O419" s="3047"/>
      <c r="P419" s="3047"/>
      <c r="Q419" s="3047"/>
      <c r="R419" s="3047"/>
      <c r="S419" s="3047"/>
      <c r="T419" s="3047"/>
      <c r="U419" s="3047"/>
      <c r="V419" s="3047"/>
      <c r="W419" s="3047"/>
      <c r="X419" s="3047"/>
      <c r="Y419" s="3047"/>
      <c r="Z419" s="3047"/>
      <c r="AA419" s="3047"/>
      <c r="AB419" s="3047"/>
      <c r="AC419" s="3047"/>
      <c r="AD419" s="923"/>
      <c r="AE419" s="923"/>
      <c r="AF419" s="923"/>
      <c r="AG419" s="923"/>
      <c r="AH419" s="923"/>
      <c r="AI419" s="923"/>
      <c r="AJ419" s="923"/>
      <c r="AK419" s="923"/>
      <c r="AL419" s="923"/>
      <c r="AN419" s="996"/>
    </row>
    <row r="420" spans="1:42" s="939" customFormat="1" ht="12.75" customHeight="1">
      <c r="B420" s="923"/>
      <c r="C420" s="982"/>
      <c r="D420" s="1102"/>
      <c r="E420" s="3047"/>
      <c r="F420" s="3047"/>
      <c r="G420" s="3047"/>
      <c r="H420" s="3047"/>
      <c r="I420" s="3047"/>
      <c r="J420" s="3047"/>
      <c r="K420" s="3047"/>
      <c r="L420" s="3047"/>
      <c r="M420" s="3047"/>
      <c r="N420" s="3047"/>
      <c r="O420" s="3047"/>
      <c r="P420" s="3047"/>
      <c r="Q420" s="3047"/>
      <c r="R420" s="3047"/>
      <c r="S420" s="3047"/>
      <c r="T420" s="3047"/>
      <c r="U420" s="3047"/>
      <c r="V420" s="3047"/>
      <c r="W420" s="3047"/>
      <c r="X420" s="3047"/>
      <c r="Y420" s="3047"/>
      <c r="Z420" s="3047"/>
      <c r="AA420" s="3047"/>
      <c r="AB420" s="3047"/>
      <c r="AC420" s="3047"/>
      <c r="AD420" s="923"/>
      <c r="AE420" s="923"/>
      <c r="AF420" s="923"/>
      <c r="AG420" s="923"/>
      <c r="AH420" s="923"/>
      <c r="AI420" s="923"/>
      <c r="AJ420" s="923"/>
      <c r="AK420" s="923"/>
      <c r="AL420" s="923"/>
      <c r="AN420" s="996"/>
    </row>
    <row r="421" spans="1:42" s="939" customFormat="1" ht="15" customHeight="1">
      <c r="B421" s="923"/>
      <c r="C421" s="982"/>
      <c r="D421" s="923"/>
      <c r="E421" s="1559"/>
      <c r="F421" s="1559"/>
      <c r="G421" s="1559"/>
      <c r="H421" s="1559"/>
      <c r="I421" s="1559"/>
      <c r="J421" s="1559"/>
      <c r="K421" s="1559"/>
      <c r="L421" s="1559"/>
      <c r="M421" s="1559"/>
      <c r="N421" s="1559"/>
      <c r="O421" s="1559"/>
      <c r="P421" s="1559"/>
      <c r="Q421" s="1559"/>
      <c r="R421" s="1559"/>
      <c r="S421" s="1559"/>
      <c r="T421" s="1559"/>
      <c r="U421" s="1559"/>
      <c r="V421" s="1559"/>
      <c r="W421" s="1559"/>
      <c r="X421" s="1559"/>
      <c r="Y421" s="1559"/>
      <c r="Z421" s="1559"/>
      <c r="AA421" s="1559"/>
      <c r="AB421" s="1559"/>
      <c r="AC421" s="923"/>
      <c r="AD421" s="923"/>
      <c r="AE421" s="923"/>
      <c r="AF421" s="923"/>
      <c r="AG421" s="923"/>
      <c r="AH421" s="923"/>
      <c r="AI421" s="923"/>
      <c r="AJ421" s="923"/>
      <c r="AK421" s="923"/>
      <c r="AL421" s="923"/>
      <c r="AN421" s="996"/>
    </row>
    <row r="422" spans="1:42" s="939" customFormat="1" ht="12.75" customHeight="1">
      <c r="B422" s="923"/>
      <c r="C422" s="982"/>
      <c r="D422" s="1102" t="s">
        <v>542</v>
      </c>
      <c r="E422" s="3047" t="s">
        <v>1690</v>
      </c>
      <c r="F422" s="3047"/>
      <c r="G422" s="3047"/>
      <c r="H422" s="3047"/>
      <c r="I422" s="3047"/>
      <c r="J422" s="3047"/>
      <c r="K422" s="3047"/>
      <c r="L422" s="3047"/>
      <c r="M422" s="3047"/>
      <c r="N422" s="3047"/>
      <c r="O422" s="3047"/>
      <c r="P422" s="3047"/>
      <c r="Q422" s="3047"/>
      <c r="R422" s="3047"/>
      <c r="S422" s="3047"/>
      <c r="T422" s="3047"/>
      <c r="U422" s="3047"/>
      <c r="V422" s="3047"/>
      <c r="W422" s="3047"/>
      <c r="X422" s="3047"/>
      <c r="Y422" s="3047"/>
      <c r="Z422" s="3047"/>
      <c r="AA422" s="3047"/>
      <c r="AB422" s="3047"/>
      <c r="AC422" s="3047"/>
      <c r="AD422" s="923"/>
      <c r="AE422" s="923"/>
      <c r="AF422" s="3146" t="s">
        <v>1668</v>
      </c>
      <c r="AG422" s="3146"/>
      <c r="AH422" s="3146"/>
      <c r="AI422" s="3146"/>
      <c r="AJ422" s="3146"/>
      <c r="AK422" s="3146"/>
      <c r="AL422" s="3146"/>
      <c r="AN422" s="996"/>
    </row>
    <row r="423" spans="1:42" s="939" customFormat="1" ht="12.75" customHeight="1">
      <c r="B423" s="923"/>
      <c r="C423" s="982"/>
      <c r="D423" s="923"/>
      <c r="E423" s="3047"/>
      <c r="F423" s="3047"/>
      <c r="G423" s="3047"/>
      <c r="H423" s="3047"/>
      <c r="I423" s="3047"/>
      <c r="J423" s="3047"/>
      <c r="K423" s="3047"/>
      <c r="L423" s="3047"/>
      <c r="M423" s="3047"/>
      <c r="N423" s="3047"/>
      <c r="O423" s="3047"/>
      <c r="P423" s="3047"/>
      <c r="Q423" s="3047"/>
      <c r="R423" s="3047"/>
      <c r="S423" s="3047"/>
      <c r="T423" s="3047"/>
      <c r="U423" s="3047"/>
      <c r="V423" s="3047"/>
      <c r="W423" s="3047"/>
      <c r="X423" s="3047"/>
      <c r="Y423" s="3047"/>
      <c r="Z423" s="3047"/>
      <c r="AA423" s="3047"/>
      <c r="AB423" s="3047"/>
      <c r="AC423" s="3047"/>
      <c r="AD423" s="923"/>
      <c r="AE423" s="923"/>
      <c r="AF423" s="923"/>
      <c r="AG423" s="923"/>
      <c r="AH423" s="923"/>
      <c r="AI423" s="923"/>
      <c r="AJ423" s="923"/>
      <c r="AK423" s="923"/>
      <c r="AL423" s="923"/>
      <c r="AN423" s="996"/>
    </row>
    <row r="424" spans="1:42" s="939" customFormat="1" ht="15" customHeight="1">
      <c r="B424" s="923"/>
      <c r="C424" s="982"/>
      <c r="D424" s="1102"/>
      <c r="E424" s="3047"/>
      <c r="F424" s="3047"/>
      <c r="G424" s="3047"/>
      <c r="H424" s="3047"/>
      <c r="I424" s="3047"/>
      <c r="J424" s="3047"/>
      <c r="K424" s="3047"/>
      <c r="L424" s="3047"/>
      <c r="M424" s="3047"/>
      <c r="N424" s="3047"/>
      <c r="O424" s="3047"/>
      <c r="P424" s="3047"/>
      <c r="Q424" s="3047"/>
      <c r="R424" s="3047"/>
      <c r="S424" s="3047"/>
      <c r="T424" s="3047"/>
      <c r="U424" s="3047"/>
      <c r="V424" s="3047"/>
      <c r="W424" s="3047"/>
      <c r="X424" s="3047"/>
      <c r="Y424" s="3047"/>
      <c r="Z424" s="3047"/>
      <c r="AA424" s="3047"/>
      <c r="AB424" s="3047"/>
      <c r="AC424" s="3047"/>
      <c r="AD424" s="923"/>
      <c r="AE424" s="923"/>
      <c r="AF424" s="923"/>
      <c r="AG424" s="923"/>
      <c r="AH424" s="923"/>
      <c r="AI424" s="923"/>
      <c r="AJ424" s="923"/>
      <c r="AK424" s="923"/>
      <c r="AL424" s="923"/>
      <c r="AN424" s="996"/>
    </row>
    <row r="425" spans="1:42" s="998" customFormat="1" ht="12.75" customHeight="1">
      <c r="A425" s="939"/>
      <c r="B425" s="923"/>
      <c r="C425" s="982"/>
      <c r="D425" s="923"/>
      <c r="E425" s="1559"/>
      <c r="F425" s="1559"/>
      <c r="G425" s="1559"/>
      <c r="H425" s="1559"/>
      <c r="I425" s="1559"/>
      <c r="J425" s="1559"/>
      <c r="K425" s="1559"/>
      <c r="L425" s="1559"/>
      <c r="M425" s="1559"/>
      <c r="N425" s="1559"/>
      <c r="O425" s="1559"/>
      <c r="P425" s="1559"/>
      <c r="Q425" s="1559"/>
      <c r="R425" s="1559"/>
      <c r="S425" s="1559"/>
      <c r="T425" s="1559"/>
      <c r="U425" s="1559"/>
      <c r="V425" s="1559"/>
      <c r="W425" s="1559"/>
      <c r="X425" s="1559"/>
      <c r="Y425" s="1559"/>
      <c r="Z425" s="1559"/>
      <c r="AA425" s="1559"/>
      <c r="AB425" s="1559"/>
      <c r="AC425" s="923"/>
      <c r="AD425" s="923"/>
      <c r="AE425" s="923"/>
      <c r="AF425" s="926"/>
      <c r="AG425" s="926"/>
      <c r="AH425" s="926"/>
      <c r="AI425" s="926"/>
      <c r="AJ425" s="926"/>
      <c r="AK425" s="926"/>
      <c r="AL425" s="926"/>
      <c r="AM425" s="939"/>
      <c r="AN425" s="997"/>
    </row>
    <row r="426" spans="1:42" s="939" customFormat="1" ht="12.75" customHeight="1">
      <c r="B426" s="923"/>
      <c r="C426" s="982"/>
      <c r="D426" s="1102" t="s">
        <v>284</v>
      </c>
      <c r="E426" s="3047" t="s">
        <v>1691</v>
      </c>
      <c r="F426" s="3047"/>
      <c r="G426" s="3047"/>
      <c r="H426" s="3047"/>
      <c r="I426" s="3047"/>
      <c r="J426" s="3047"/>
      <c r="K426" s="3047"/>
      <c r="L426" s="3047"/>
      <c r="M426" s="3047"/>
      <c r="N426" s="3047"/>
      <c r="O426" s="3047"/>
      <c r="P426" s="3047"/>
      <c r="Q426" s="3047"/>
      <c r="R426" s="3047"/>
      <c r="S426" s="3047"/>
      <c r="T426" s="3047"/>
      <c r="U426" s="3047"/>
      <c r="V426" s="3047"/>
      <c r="W426" s="3047"/>
      <c r="X426" s="3047"/>
      <c r="Y426" s="3047"/>
      <c r="Z426" s="3047"/>
      <c r="AA426" s="3047"/>
      <c r="AB426" s="3047"/>
      <c r="AC426" s="3047"/>
      <c r="AD426" s="923"/>
      <c r="AE426" s="923"/>
      <c r="AF426" s="3146" t="s">
        <v>1613</v>
      </c>
      <c r="AG426" s="3146"/>
      <c r="AH426" s="3146"/>
      <c r="AI426" s="3146"/>
      <c r="AJ426" s="3146"/>
      <c r="AK426" s="3146"/>
      <c r="AL426" s="3146"/>
      <c r="AN426" s="996"/>
    </row>
    <row r="427" spans="1:42" s="939" customFormat="1" ht="12.75" customHeight="1">
      <c r="A427" s="1056"/>
      <c r="B427" s="1019"/>
      <c r="C427" s="1544"/>
      <c r="D427" s="923"/>
      <c r="E427" s="3047"/>
      <c r="F427" s="3047"/>
      <c r="G427" s="3047"/>
      <c r="H427" s="3047"/>
      <c r="I427" s="3047"/>
      <c r="J427" s="3047"/>
      <c r="K427" s="3047"/>
      <c r="L427" s="3047"/>
      <c r="M427" s="3047"/>
      <c r="N427" s="3047"/>
      <c r="O427" s="3047"/>
      <c r="P427" s="3047"/>
      <c r="Q427" s="3047"/>
      <c r="R427" s="3047"/>
      <c r="S427" s="3047"/>
      <c r="T427" s="3047"/>
      <c r="U427" s="3047"/>
      <c r="V427" s="3047"/>
      <c r="W427" s="3047"/>
      <c r="X427" s="3047"/>
      <c r="Y427" s="3047"/>
      <c r="Z427" s="3047"/>
      <c r="AA427" s="3047"/>
      <c r="AB427" s="3047"/>
      <c r="AC427" s="3047"/>
      <c r="AD427" s="923"/>
      <c r="AE427" s="3146"/>
      <c r="AF427" s="3146"/>
      <c r="AG427" s="3146"/>
      <c r="AH427" s="3146"/>
      <c r="AI427" s="3146"/>
      <c r="AJ427" s="3146"/>
      <c r="AK427" s="3146"/>
      <c r="AL427" s="1500"/>
      <c r="AM427" s="1022"/>
      <c r="AN427" s="996"/>
      <c r="AO427" s="939" t="s">
        <v>626</v>
      </c>
      <c r="AP427" s="1116">
        <v>0</v>
      </c>
    </row>
    <row r="428" spans="1:42" s="939" customFormat="1" ht="12.75" customHeight="1">
      <c r="A428" s="1122"/>
      <c r="B428" s="923"/>
      <c r="C428" s="923"/>
      <c r="D428" s="1102"/>
      <c r="E428" s="3047"/>
      <c r="F428" s="3047"/>
      <c r="G428" s="3047"/>
      <c r="H428" s="3047"/>
      <c r="I428" s="3047"/>
      <c r="J428" s="3047"/>
      <c r="K428" s="3047"/>
      <c r="L428" s="3047"/>
      <c r="M428" s="3047"/>
      <c r="N428" s="3047"/>
      <c r="O428" s="3047"/>
      <c r="P428" s="3047"/>
      <c r="Q428" s="3047"/>
      <c r="R428" s="3047"/>
      <c r="S428" s="3047"/>
      <c r="T428" s="3047"/>
      <c r="U428" s="3047"/>
      <c r="V428" s="3047"/>
      <c r="W428" s="3047"/>
      <c r="X428" s="3047"/>
      <c r="Y428" s="3047"/>
      <c r="Z428" s="3047"/>
      <c r="AA428" s="3047"/>
      <c r="AB428" s="3047"/>
      <c r="AC428" s="3047"/>
      <c r="AD428" s="923"/>
      <c r="AE428" s="923"/>
      <c r="AF428" s="923"/>
      <c r="AG428" s="1002"/>
      <c r="AH428" s="1002"/>
      <c r="AI428" s="1002"/>
      <c r="AJ428" s="1002"/>
      <c r="AK428" s="1002"/>
      <c r="AL428" s="1002"/>
      <c r="AM428" s="1022"/>
      <c r="AN428" s="996"/>
      <c r="AO428" s="1114" t="s">
        <v>725</v>
      </c>
      <c r="AP428" s="939">
        <v>3</v>
      </c>
    </row>
    <row r="429" spans="1:42" s="939" customFormat="1" ht="12.75" customHeight="1">
      <c r="A429" s="1056"/>
      <c r="B429" s="1019"/>
      <c r="C429" s="1544"/>
      <c r="D429" s="1102"/>
      <c r="E429" s="965"/>
      <c r="F429" s="965"/>
      <c r="G429" s="965"/>
      <c r="H429" s="965"/>
      <c r="I429" s="965"/>
      <c r="J429" s="965"/>
      <c r="K429" s="965"/>
      <c r="L429" s="965"/>
      <c r="M429" s="965"/>
      <c r="N429" s="965"/>
      <c r="O429" s="965"/>
      <c r="P429" s="965"/>
      <c r="Q429" s="965"/>
      <c r="R429" s="965"/>
      <c r="S429" s="965"/>
      <c r="T429" s="965"/>
      <c r="U429" s="965"/>
      <c r="V429" s="965"/>
      <c r="W429" s="965"/>
      <c r="X429" s="965"/>
      <c r="Y429" s="965"/>
      <c r="Z429" s="965"/>
      <c r="AA429" s="965"/>
      <c r="AB429" s="965"/>
      <c r="AC429" s="923"/>
      <c r="AD429" s="923"/>
      <c r="AE429" s="1002"/>
      <c r="AF429" s="923"/>
      <c r="AG429" s="923"/>
      <c r="AH429" s="923"/>
      <c r="AI429" s="923"/>
      <c r="AJ429" s="923"/>
      <c r="AK429" s="923"/>
      <c r="AL429" s="923"/>
      <c r="AN429" s="996"/>
      <c r="AO429" s="1114" t="s">
        <v>542</v>
      </c>
      <c r="AP429" s="939">
        <v>2</v>
      </c>
    </row>
    <row r="430" spans="1:42" s="939" customFormat="1" ht="12.75" customHeight="1">
      <c r="A430" s="1111"/>
      <c r="B430" s="1019"/>
      <c r="C430" s="1560"/>
      <c r="D430" s="1102" t="s">
        <v>1666</v>
      </c>
      <c r="E430" s="3047" t="s">
        <v>1692</v>
      </c>
      <c r="F430" s="3047"/>
      <c r="G430" s="3047"/>
      <c r="H430" s="3047"/>
      <c r="I430" s="3047"/>
      <c r="J430" s="3047"/>
      <c r="K430" s="3047"/>
      <c r="L430" s="3047"/>
      <c r="M430" s="3047"/>
      <c r="N430" s="3047"/>
      <c r="O430" s="3047"/>
      <c r="P430" s="3047"/>
      <c r="Q430" s="3047"/>
      <c r="R430" s="3047"/>
      <c r="S430" s="3047"/>
      <c r="T430" s="3047"/>
      <c r="U430" s="3047"/>
      <c r="V430" s="3047"/>
      <c r="W430" s="3047"/>
      <c r="X430" s="3047"/>
      <c r="Y430" s="3047"/>
      <c r="Z430" s="3047"/>
      <c r="AA430" s="3047"/>
      <c r="AB430" s="3047"/>
      <c r="AC430" s="3047"/>
      <c r="AD430" s="923"/>
      <c r="AE430" s="923"/>
      <c r="AF430" s="3146" t="s">
        <v>1668</v>
      </c>
      <c r="AG430" s="3146"/>
      <c r="AH430" s="3146"/>
      <c r="AI430" s="3146"/>
      <c r="AJ430" s="3146"/>
      <c r="AK430" s="3146"/>
      <c r="AL430" s="3146"/>
      <c r="AN430" s="996"/>
    </row>
    <row r="431" spans="1:42" s="939" customFormat="1" ht="12.75" customHeight="1">
      <c r="A431" s="1111"/>
      <c r="B431" s="1019"/>
      <c r="C431" s="1560"/>
      <c r="D431" s="1102"/>
      <c r="E431" s="3047"/>
      <c r="F431" s="3047"/>
      <c r="G431" s="3047"/>
      <c r="H431" s="3047"/>
      <c r="I431" s="3047"/>
      <c r="J431" s="3047"/>
      <c r="K431" s="3047"/>
      <c r="L431" s="3047"/>
      <c r="M431" s="3047"/>
      <c r="N431" s="3047"/>
      <c r="O431" s="3047"/>
      <c r="P431" s="3047"/>
      <c r="Q431" s="3047"/>
      <c r="R431" s="3047"/>
      <c r="S431" s="3047"/>
      <c r="T431" s="3047"/>
      <c r="U431" s="3047"/>
      <c r="V431" s="3047"/>
      <c r="W431" s="3047"/>
      <c r="X431" s="3047"/>
      <c r="Y431" s="3047"/>
      <c r="Z431" s="3047"/>
      <c r="AA431" s="3047"/>
      <c r="AB431" s="3047"/>
      <c r="AC431" s="3047"/>
      <c r="AD431" s="923"/>
      <c r="AE431" s="1500"/>
      <c r="AF431" s="1500"/>
      <c r="AG431" s="1500"/>
      <c r="AH431" s="1500"/>
      <c r="AI431" s="1500"/>
      <c r="AJ431" s="1500"/>
      <c r="AK431" s="1500"/>
      <c r="AL431" s="1500"/>
      <c r="AM431" s="1061"/>
      <c r="AN431" s="996"/>
    </row>
    <row r="432" spans="1:42" s="939" customFormat="1" ht="12.75" customHeight="1">
      <c r="A432" s="1111"/>
      <c r="B432" s="1019"/>
      <c r="C432" s="1560"/>
      <c r="D432" s="1102"/>
      <c r="E432" s="3047"/>
      <c r="F432" s="3047"/>
      <c r="G432" s="3047"/>
      <c r="H432" s="3047"/>
      <c r="I432" s="3047"/>
      <c r="J432" s="3047"/>
      <c r="K432" s="3047"/>
      <c r="L432" s="3047"/>
      <c r="M432" s="3047"/>
      <c r="N432" s="3047"/>
      <c r="O432" s="3047"/>
      <c r="P432" s="3047"/>
      <c r="Q432" s="3047"/>
      <c r="R432" s="3047"/>
      <c r="S432" s="3047"/>
      <c r="T432" s="3047"/>
      <c r="U432" s="3047"/>
      <c r="V432" s="3047"/>
      <c r="W432" s="3047"/>
      <c r="X432" s="3047"/>
      <c r="Y432" s="3047"/>
      <c r="Z432" s="3047"/>
      <c r="AA432" s="3047"/>
      <c r="AB432" s="3047"/>
      <c r="AC432" s="3047"/>
      <c r="AD432" s="923"/>
      <c r="AE432" s="1500"/>
      <c r="AF432" s="1500"/>
      <c r="AG432" s="1500"/>
      <c r="AH432" s="1500"/>
      <c r="AI432" s="1500"/>
      <c r="AJ432" s="1500"/>
      <c r="AK432" s="1500"/>
      <c r="AL432" s="1500"/>
      <c r="AM432" s="1061"/>
      <c r="AN432" s="996"/>
    </row>
    <row r="433" spans="1:42" s="939" customFormat="1" ht="12.75" customHeight="1">
      <c r="A433" s="1056"/>
      <c r="B433" s="1002"/>
      <c r="C433" s="1541"/>
      <c r="D433" s="1102"/>
      <c r="E433" s="1074"/>
      <c r="F433" s="1074"/>
      <c r="G433" s="1074"/>
      <c r="H433" s="1074"/>
      <c r="I433" s="1074"/>
      <c r="J433" s="1074"/>
      <c r="K433" s="1074"/>
      <c r="L433" s="1074"/>
      <c r="M433" s="1074"/>
      <c r="N433" s="1074"/>
      <c r="O433" s="1074"/>
      <c r="P433" s="1074"/>
      <c r="Q433" s="1074"/>
      <c r="R433" s="1074"/>
      <c r="S433" s="1074"/>
      <c r="T433" s="1074"/>
      <c r="U433" s="1074"/>
      <c r="V433" s="1074"/>
      <c r="W433" s="1074"/>
      <c r="X433" s="1074"/>
      <c r="Y433" s="1074"/>
      <c r="Z433" s="1074"/>
      <c r="AA433" s="1074"/>
      <c r="AB433" s="1074"/>
      <c r="AC433" s="928"/>
      <c r="AD433" s="928"/>
      <c r="AE433" s="923"/>
      <c r="AF433" s="923"/>
      <c r="AG433" s="923"/>
      <c r="AH433" s="923"/>
      <c r="AI433" s="923"/>
      <c r="AJ433" s="923"/>
      <c r="AK433" s="923"/>
      <c r="AL433" s="1500"/>
      <c r="AM433" s="1061"/>
      <c r="AN433" s="996"/>
    </row>
    <row r="434" spans="1:42" s="939" customFormat="1" ht="12.75" customHeight="1">
      <c r="A434" s="1056"/>
      <c r="B434" s="1019"/>
      <c r="C434" s="1544"/>
      <c r="D434" s="1102" t="s">
        <v>1667</v>
      </c>
      <c r="E434" s="3047" t="s">
        <v>1693</v>
      </c>
      <c r="F434" s="3047"/>
      <c r="G434" s="3047"/>
      <c r="H434" s="3047"/>
      <c r="I434" s="3047"/>
      <c r="J434" s="3047"/>
      <c r="K434" s="3047"/>
      <c r="L434" s="3047"/>
      <c r="M434" s="3047"/>
      <c r="N434" s="3047"/>
      <c r="O434" s="3047"/>
      <c r="P434" s="3047"/>
      <c r="Q434" s="3047"/>
      <c r="R434" s="3047"/>
      <c r="S434" s="3047"/>
      <c r="T434" s="3047"/>
      <c r="U434" s="3047"/>
      <c r="V434" s="3047"/>
      <c r="W434" s="3047"/>
      <c r="X434" s="3047"/>
      <c r="Y434" s="3047"/>
      <c r="Z434" s="3047"/>
      <c r="AA434" s="3047"/>
      <c r="AB434" s="3047"/>
      <c r="AC434" s="3047"/>
      <c r="AD434" s="923"/>
      <c r="AE434" s="923"/>
      <c r="AF434" s="3146" t="s">
        <v>1613</v>
      </c>
      <c r="AG434" s="3146"/>
      <c r="AH434" s="3146"/>
      <c r="AI434" s="3146"/>
      <c r="AJ434" s="3146"/>
      <c r="AK434" s="3146"/>
      <c r="AL434" s="3146"/>
      <c r="AM434" s="1061"/>
      <c r="AN434" s="996"/>
    </row>
    <row r="435" spans="1:42" s="939" customFormat="1" ht="12.75" customHeight="1">
      <c r="A435" s="1056"/>
      <c r="B435" s="1019"/>
      <c r="C435" s="1544"/>
      <c r="D435" s="1102"/>
      <c r="E435" s="3047"/>
      <c r="F435" s="3047"/>
      <c r="G435" s="3047"/>
      <c r="H435" s="3047"/>
      <c r="I435" s="3047"/>
      <c r="J435" s="3047"/>
      <c r="K435" s="3047"/>
      <c r="L435" s="3047"/>
      <c r="M435" s="3047"/>
      <c r="N435" s="3047"/>
      <c r="O435" s="3047"/>
      <c r="P435" s="3047"/>
      <c r="Q435" s="3047"/>
      <c r="R435" s="3047"/>
      <c r="S435" s="3047"/>
      <c r="T435" s="3047"/>
      <c r="U435" s="3047"/>
      <c r="V435" s="3047"/>
      <c r="W435" s="3047"/>
      <c r="X435" s="3047"/>
      <c r="Y435" s="3047"/>
      <c r="Z435" s="3047"/>
      <c r="AA435" s="3047"/>
      <c r="AB435" s="3047"/>
      <c r="AC435" s="3047"/>
      <c r="AD435" s="923"/>
      <c r="AE435" s="1002"/>
      <c r="AF435" s="1002"/>
      <c r="AG435" s="923"/>
      <c r="AH435" s="1002"/>
      <c r="AI435" s="1002"/>
      <c r="AJ435" s="1002"/>
      <c r="AK435" s="1002"/>
      <c r="AL435" s="1002"/>
      <c r="AM435" s="1061"/>
      <c r="AN435" s="996"/>
    </row>
    <row r="436" spans="1:42" s="939" customFormat="1" ht="12.75" customHeight="1">
      <c r="A436" s="1056"/>
      <c r="B436" s="1019"/>
      <c r="C436" s="1544"/>
      <c r="D436" s="1102"/>
      <c r="E436" s="3047"/>
      <c r="F436" s="3047"/>
      <c r="G436" s="3047"/>
      <c r="H436" s="3047"/>
      <c r="I436" s="3047"/>
      <c r="J436" s="3047"/>
      <c r="K436" s="3047"/>
      <c r="L436" s="3047"/>
      <c r="M436" s="3047"/>
      <c r="N436" s="3047"/>
      <c r="O436" s="3047"/>
      <c r="P436" s="3047"/>
      <c r="Q436" s="3047"/>
      <c r="R436" s="3047"/>
      <c r="S436" s="3047"/>
      <c r="T436" s="3047"/>
      <c r="U436" s="3047"/>
      <c r="V436" s="3047"/>
      <c r="W436" s="3047"/>
      <c r="X436" s="3047"/>
      <c r="Y436" s="3047"/>
      <c r="Z436" s="3047"/>
      <c r="AA436" s="3047"/>
      <c r="AB436" s="3047"/>
      <c r="AC436" s="3047"/>
      <c r="AD436" s="923"/>
      <c r="AE436" s="1002"/>
      <c r="AF436" s="1002"/>
      <c r="AG436" s="923"/>
      <c r="AH436" s="1002"/>
      <c r="AI436" s="1002"/>
      <c r="AJ436" s="1002"/>
      <c r="AK436" s="1002"/>
      <c r="AL436" s="1002"/>
      <c r="AM436" s="1061"/>
      <c r="AN436" s="996"/>
    </row>
    <row r="437" spans="1:42" s="998" customFormat="1" ht="12.75" customHeight="1">
      <c r="A437" s="1056"/>
      <c r="B437" s="923"/>
      <c r="C437" s="1561"/>
      <c r="D437" s="1102"/>
      <c r="E437" s="923"/>
      <c r="F437" s="923"/>
      <c r="G437" s="923"/>
      <c r="H437" s="923"/>
      <c r="I437" s="923"/>
      <c r="J437" s="923"/>
      <c r="K437" s="923"/>
      <c r="L437" s="923"/>
      <c r="M437" s="923"/>
      <c r="N437" s="923"/>
      <c r="O437" s="923"/>
      <c r="P437" s="923"/>
      <c r="Q437" s="923"/>
      <c r="R437" s="923"/>
      <c r="S437" s="923"/>
      <c r="T437" s="923"/>
      <c r="U437" s="923"/>
      <c r="V437" s="923"/>
      <c r="W437" s="923"/>
      <c r="X437" s="923"/>
      <c r="Y437" s="923"/>
      <c r="Z437" s="923"/>
      <c r="AA437" s="923"/>
      <c r="AB437" s="923"/>
      <c r="AC437" s="923"/>
      <c r="AD437" s="923"/>
      <c r="AE437" s="923"/>
      <c r="AF437" s="926"/>
      <c r="AG437" s="926"/>
      <c r="AH437" s="926"/>
      <c r="AI437" s="926"/>
      <c r="AJ437" s="926"/>
      <c r="AK437" s="926"/>
      <c r="AL437" s="926"/>
      <c r="AM437" s="1061"/>
      <c r="AN437" s="997"/>
    </row>
    <row r="438" spans="1:42" s="939" customFormat="1" ht="12.75" customHeight="1">
      <c r="A438" s="1122"/>
      <c r="B438" s="1002"/>
      <c r="C438" s="1541"/>
      <c r="D438" s="1102" t="s">
        <v>1678</v>
      </c>
      <c r="E438" s="3047" t="s">
        <v>1694</v>
      </c>
      <c r="F438" s="3047"/>
      <c r="G438" s="3047"/>
      <c r="H438" s="3047"/>
      <c r="I438" s="3047"/>
      <c r="J438" s="3047"/>
      <c r="K438" s="3047"/>
      <c r="L438" s="3047"/>
      <c r="M438" s="3047"/>
      <c r="N438" s="3047"/>
      <c r="O438" s="3047"/>
      <c r="P438" s="3047"/>
      <c r="Q438" s="3047"/>
      <c r="R438" s="3047"/>
      <c r="S438" s="3047"/>
      <c r="T438" s="3047"/>
      <c r="U438" s="3047"/>
      <c r="V438" s="3047"/>
      <c r="W438" s="3047"/>
      <c r="X438" s="3047"/>
      <c r="Y438" s="3047"/>
      <c r="Z438" s="3047"/>
      <c r="AA438" s="3047"/>
      <c r="AB438" s="3047"/>
      <c r="AC438" s="3047"/>
      <c r="AD438" s="923"/>
      <c r="AE438" s="923"/>
      <c r="AF438" s="3146" t="s">
        <v>1677</v>
      </c>
      <c r="AG438" s="3146"/>
      <c r="AH438" s="3146"/>
      <c r="AI438" s="3146"/>
      <c r="AJ438" s="3146"/>
      <c r="AK438" s="3146"/>
      <c r="AL438" s="3146"/>
      <c r="AM438" s="1061"/>
      <c r="AN438" s="996"/>
    </row>
    <row r="439" spans="1:42" s="939" customFormat="1" ht="12.75" customHeight="1">
      <c r="A439" s="1503"/>
      <c r="B439" s="1002"/>
      <c r="C439" s="1541"/>
      <c r="D439" s="1102"/>
      <c r="E439" s="3047"/>
      <c r="F439" s="3047"/>
      <c r="G439" s="3047"/>
      <c r="H439" s="3047"/>
      <c r="I439" s="3047"/>
      <c r="J439" s="3047"/>
      <c r="K439" s="3047"/>
      <c r="L439" s="3047"/>
      <c r="M439" s="3047"/>
      <c r="N439" s="3047"/>
      <c r="O439" s="3047"/>
      <c r="P439" s="3047"/>
      <c r="Q439" s="3047"/>
      <c r="R439" s="3047"/>
      <c r="S439" s="3047"/>
      <c r="T439" s="3047"/>
      <c r="U439" s="3047"/>
      <c r="V439" s="3047"/>
      <c r="W439" s="3047"/>
      <c r="X439" s="3047"/>
      <c r="Y439" s="3047"/>
      <c r="Z439" s="3047"/>
      <c r="AA439" s="3047"/>
      <c r="AB439" s="3047"/>
      <c r="AC439" s="3047"/>
      <c r="AD439" s="923"/>
      <c r="AE439" s="923"/>
      <c r="AF439" s="1500"/>
      <c r="AG439" s="1500"/>
      <c r="AH439" s="1500"/>
      <c r="AI439" s="1500"/>
      <c r="AJ439" s="1500"/>
      <c r="AK439" s="1500"/>
      <c r="AL439" s="1500"/>
      <c r="AM439" s="1061"/>
      <c r="AN439" s="996"/>
    </row>
    <row r="440" spans="1:42" s="939" customFormat="1" ht="12.75" customHeight="1">
      <c r="A440" s="1122"/>
      <c r="B440" s="1002"/>
      <c r="C440" s="1541"/>
      <c r="D440" s="1102"/>
      <c r="E440" s="3047"/>
      <c r="F440" s="3047"/>
      <c r="G440" s="3047"/>
      <c r="H440" s="3047"/>
      <c r="I440" s="3047"/>
      <c r="J440" s="3047"/>
      <c r="K440" s="3047"/>
      <c r="L440" s="3047"/>
      <c r="M440" s="3047"/>
      <c r="N440" s="3047"/>
      <c r="O440" s="3047"/>
      <c r="P440" s="3047"/>
      <c r="Q440" s="3047"/>
      <c r="R440" s="3047"/>
      <c r="S440" s="3047"/>
      <c r="T440" s="3047"/>
      <c r="U440" s="3047"/>
      <c r="V440" s="3047"/>
      <c r="W440" s="3047"/>
      <c r="X440" s="3047"/>
      <c r="Y440" s="3047"/>
      <c r="Z440" s="3047"/>
      <c r="AA440" s="3047"/>
      <c r="AB440" s="3047"/>
      <c r="AC440" s="3047"/>
      <c r="AD440" s="923"/>
      <c r="AE440" s="1500"/>
      <c r="AF440" s="1500"/>
      <c r="AG440" s="1500"/>
      <c r="AH440" s="1500"/>
      <c r="AI440" s="1500"/>
      <c r="AJ440" s="1500"/>
      <c r="AK440" s="1500"/>
      <c r="AL440" s="1500"/>
      <c r="AM440" s="1061"/>
      <c r="AN440" s="996"/>
    </row>
    <row r="441" spans="1:42" s="939" customFormat="1" ht="12.75" customHeight="1">
      <c r="A441" s="1122"/>
      <c r="B441" s="1002"/>
      <c r="C441" s="1541"/>
      <c r="D441" s="1102"/>
      <c r="E441" s="1074"/>
      <c r="F441" s="1074"/>
      <c r="G441" s="1074"/>
      <c r="H441" s="1074"/>
      <c r="I441" s="1074"/>
      <c r="J441" s="1074"/>
      <c r="K441" s="1074"/>
      <c r="L441" s="1074"/>
      <c r="M441" s="1074"/>
      <c r="N441" s="1074"/>
      <c r="O441" s="1074"/>
      <c r="P441" s="1074"/>
      <c r="Q441" s="1074"/>
      <c r="R441" s="1074"/>
      <c r="S441" s="1074"/>
      <c r="T441" s="1074"/>
      <c r="U441" s="1074"/>
      <c r="V441" s="1074"/>
      <c r="W441" s="1074"/>
      <c r="X441" s="1074"/>
      <c r="Y441" s="1074"/>
      <c r="Z441" s="1074"/>
      <c r="AA441" s="1074"/>
      <c r="AB441" s="1074"/>
      <c r="AC441" s="1074"/>
      <c r="AD441" s="923"/>
      <c r="AE441" s="1500"/>
      <c r="AF441" s="923"/>
      <c r="AG441" s="923"/>
      <c r="AH441" s="923"/>
      <c r="AI441" s="923"/>
      <c r="AJ441" s="923"/>
      <c r="AK441" s="923"/>
      <c r="AL441" s="923"/>
      <c r="AM441" s="1061"/>
      <c r="AN441" s="996"/>
      <c r="AO441" s="939" t="s">
        <v>626</v>
      </c>
      <c r="AP441" s="1127">
        <v>0</v>
      </c>
    </row>
    <row r="442" spans="1:42" s="939" customFormat="1" ht="12.75" customHeight="1">
      <c r="A442" s="1122"/>
      <c r="B442" s="1002"/>
      <c r="C442" s="1541"/>
      <c r="D442" s="1102" t="s">
        <v>1680</v>
      </c>
      <c r="E442" s="3047" t="s">
        <v>1695</v>
      </c>
      <c r="F442" s="3047"/>
      <c r="G442" s="3047"/>
      <c r="H442" s="3047"/>
      <c r="I442" s="3047"/>
      <c r="J442" s="3047"/>
      <c r="K442" s="3047"/>
      <c r="L442" s="3047"/>
      <c r="M442" s="3047"/>
      <c r="N442" s="3047"/>
      <c r="O442" s="3047"/>
      <c r="P442" s="3047"/>
      <c r="Q442" s="3047"/>
      <c r="R442" s="3047"/>
      <c r="S442" s="3047"/>
      <c r="T442" s="3047"/>
      <c r="U442" s="3047"/>
      <c r="V442" s="3047"/>
      <c r="W442" s="3047"/>
      <c r="X442" s="3047"/>
      <c r="Y442" s="3047"/>
      <c r="Z442" s="3047"/>
      <c r="AA442" s="3047"/>
      <c r="AB442" s="3047"/>
      <c r="AC442" s="3047"/>
      <c r="AD442" s="923"/>
      <c r="AE442" s="923"/>
      <c r="AF442" s="3146" t="s">
        <v>1696</v>
      </c>
      <c r="AG442" s="3146"/>
      <c r="AH442" s="3146"/>
      <c r="AI442" s="3146"/>
      <c r="AJ442" s="3146"/>
      <c r="AK442" s="3146"/>
      <c r="AL442" s="3146"/>
      <c r="AM442" s="1061"/>
      <c r="AN442" s="996"/>
      <c r="AO442" s="1114" t="s">
        <v>725</v>
      </c>
      <c r="AP442" s="939">
        <v>3</v>
      </c>
    </row>
    <row r="443" spans="1:42" s="939" customFormat="1" ht="12.75" customHeight="1">
      <c r="A443" s="1503"/>
      <c r="B443" s="1002"/>
      <c r="C443" s="1541"/>
      <c r="D443" s="1102"/>
      <c r="E443" s="3047"/>
      <c r="F443" s="3047"/>
      <c r="G443" s="3047"/>
      <c r="H443" s="3047"/>
      <c r="I443" s="3047"/>
      <c r="J443" s="3047"/>
      <c r="K443" s="3047"/>
      <c r="L443" s="3047"/>
      <c r="M443" s="3047"/>
      <c r="N443" s="3047"/>
      <c r="O443" s="3047"/>
      <c r="P443" s="3047"/>
      <c r="Q443" s="3047"/>
      <c r="R443" s="3047"/>
      <c r="S443" s="3047"/>
      <c r="T443" s="3047"/>
      <c r="U443" s="3047"/>
      <c r="V443" s="3047"/>
      <c r="W443" s="3047"/>
      <c r="X443" s="3047"/>
      <c r="Y443" s="3047"/>
      <c r="Z443" s="3047"/>
      <c r="AA443" s="3047"/>
      <c r="AB443" s="3047"/>
      <c r="AC443" s="3047"/>
      <c r="AD443" s="923"/>
      <c r="AE443" s="923"/>
      <c r="AF443" s="1500"/>
      <c r="AG443" s="1500"/>
      <c r="AH443" s="1500"/>
      <c r="AI443" s="1500"/>
      <c r="AJ443" s="1500"/>
      <c r="AK443" s="1500"/>
      <c r="AL443" s="1500"/>
      <c r="AM443" s="1061"/>
      <c r="AN443" s="996"/>
      <c r="AO443" s="1114" t="s">
        <v>542</v>
      </c>
      <c r="AP443" s="939">
        <v>2</v>
      </c>
    </row>
    <row r="444" spans="1:42" s="939" customFormat="1" ht="12.75" customHeight="1">
      <c r="A444" s="1122"/>
      <c r="B444" s="1002"/>
      <c r="C444" s="1541"/>
      <c r="D444" s="1102"/>
      <c r="E444" s="3047"/>
      <c r="F444" s="3047"/>
      <c r="G444" s="3047"/>
      <c r="H444" s="3047"/>
      <c r="I444" s="3047"/>
      <c r="J444" s="3047"/>
      <c r="K444" s="3047"/>
      <c r="L444" s="3047"/>
      <c r="M444" s="3047"/>
      <c r="N444" s="3047"/>
      <c r="O444" s="3047"/>
      <c r="P444" s="3047"/>
      <c r="Q444" s="3047"/>
      <c r="R444" s="3047"/>
      <c r="S444" s="3047"/>
      <c r="T444" s="3047"/>
      <c r="U444" s="3047"/>
      <c r="V444" s="3047"/>
      <c r="W444" s="3047"/>
      <c r="X444" s="3047"/>
      <c r="Y444" s="3047"/>
      <c r="Z444" s="3047"/>
      <c r="AA444" s="3047"/>
      <c r="AB444" s="3047"/>
      <c r="AC444" s="3047"/>
      <c r="AD444" s="923"/>
      <c r="AE444" s="1500"/>
      <c r="AF444" s="1500"/>
      <c r="AG444" s="1500"/>
      <c r="AH444" s="1500"/>
      <c r="AI444" s="1500"/>
      <c r="AJ444" s="1500"/>
      <c r="AK444" s="1500"/>
      <c r="AL444" s="1500"/>
      <c r="AM444" s="1061"/>
      <c r="AN444" s="996"/>
    </row>
    <row r="445" spans="1:42" s="939" customFormat="1" ht="12.75" customHeight="1">
      <c r="A445" s="1111"/>
      <c r="B445" s="1019"/>
      <c r="C445" s="1560"/>
      <c r="D445" s="1102"/>
      <c r="E445" s="1501"/>
      <c r="F445" s="1501"/>
      <c r="G445" s="1501"/>
      <c r="H445" s="1501"/>
      <c r="I445" s="1501"/>
      <c r="J445" s="1501"/>
      <c r="K445" s="1501"/>
      <c r="L445" s="1501"/>
      <c r="M445" s="1501"/>
      <c r="N445" s="1501"/>
      <c r="O445" s="1501"/>
      <c r="P445" s="1501"/>
      <c r="Q445" s="1501"/>
      <c r="R445" s="1501"/>
      <c r="S445" s="1501"/>
      <c r="T445" s="1501"/>
      <c r="U445" s="1501"/>
      <c r="V445" s="1501"/>
      <c r="W445" s="1501"/>
      <c r="X445" s="1501"/>
      <c r="Y445" s="1501"/>
      <c r="Z445" s="1501"/>
      <c r="AA445" s="1501"/>
      <c r="AB445" s="1501"/>
      <c r="AC445" s="1501"/>
      <c r="AD445" s="923"/>
      <c r="AE445" s="1500"/>
      <c r="AF445" s="1500"/>
      <c r="AG445" s="1500"/>
      <c r="AH445" s="1500"/>
      <c r="AI445" s="1500"/>
      <c r="AJ445" s="1500"/>
      <c r="AK445" s="1500"/>
      <c r="AL445" s="1500"/>
      <c r="AM445" s="1061"/>
      <c r="AN445" s="996"/>
    </row>
    <row r="446" spans="1:42" s="939" customFormat="1" ht="12.75" customHeight="1">
      <c r="A446" s="1122"/>
      <c r="B446" s="1002"/>
      <c r="C446" s="1541"/>
      <c r="D446" s="1019" t="s">
        <v>1669</v>
      </c>
      <c r="E446" s="1547"/>
      <c r="F446" s="1547"/>
      <c r="G446" s="1547"/>
      <c r="H446" s="3046" t="s">
        <v>1678</v>
      </c>
      <c r="I446" s="3046"/>
      <c r="J446" s="1031"/>
      <c r="K446" s="1031"/>
      <c r="L446" s="923"/>
      <c r="M446" s="923"/>
      <c r="N446" s="923"/>
      <c r="O446" s="923"/>
      <c r="P446" s="923"/>
      <c r="Q446" s="923"/>
      <c r="R446" s="923"/>
      <c r="S446" s="923"/>
      <c r="T446" s="923"/>
      <c r="U446" s="923"/>
      <c r="V446" s="923"/>
      <c r="W446" s="923"/>
      <c r="X446" s="923"/>
      <c r="Y446" s="923"/>
      <c r="Z446" s="923"/>
      <c r="AA446" s="923"/>
      <c r="AB446" s="923"/>
      <c r="AC446" s="923"/>
      <c r="AD446" s="923"/>
      <c r="AE446" s="923"/>
      <c r="AF446" s="923"/>
      <c r="AG446" s="923"/>
      <c r="AH446" s="923"/>
      <c r="AI446" s="923"/>
      <c r="AJ446" s="923"/>
      <c r="AK446" s="923"/>
      <c r="AL446" s="923"/>
      <c r="AN446" s="996"/>
    </row>
    <row r="447" spans="1:42" s="939" customFormat="1" ht="12.75" customHeight="1">
      <c r="A447" s="1122"/>
      <c r="B447" s="1002"/>
      <c r="C447" s="1541"/>
      <c r="D447" s="1019"/>
      <c r="E447" s="1547"/>
      <c r="F447" s="1547"/>
      <c r="G447" s="1031"/>
      <c r="H447" s="1031"/>
      <c r="I447" s="1031"/>
      <c r="J447" s="1031"/>
      <c r="K447" s="1031"/>
      <c r="L447" s="1031"/>
      <c r="M447" s="1031"/>
      <c r="N447" s="1031"/>
      <c r="O447" s="1031"/>
      <c r="P447" s="1031"/>
      <c r="Q447" s="1031"/>
      <c r="R447" s="1031"/>
      <c r="S447" s="1031"/>
      <c r="T447" s="1031"/>
      <c r="U447" s="1031"/>
      <c r="V447" s="1031"/>
      <c r="W447" s="1031"/>
      <c r="X447" s="1031"/>
      <c r="Y447" s="1031"/>
      <c r="Z447" s="1547"/>
      <c r="AA447" s="1547"/>
      <c r="AB447" s="1547"/>
      <c r="AC447" s="1019"/>
      <c r="AD447" s="1019"/>
      <c r="AE447" s="1019"/>
      <c r="AF447" s="1019"/>
      <c r="AG447" s="1031"/>
      <c r="AH447" s="1031"/>
      <c r="AI447" s="1031"/>
      <c r="AJ447" s="1031"/>
      <c r="AK447" s="1031"/>
      <c r="AL447" s="1031"/>
      <c r="AM447" s="940"/>
      <c r="AN447" s="996"/>
    </row>
    <row r="448" spans="1:42" s="939" customFormat="1" ht="12.75" customHeight="1">
      <c r="A448" s="1128"/>
      <c r="B448" s="1005"/>
      <c r="C448" s="1557"/>
      <c r="D448" s="1015"/>
      <c r="E448" s="1552"/>
      <c r="F448" s="1104"/>
      <c r="G448" s="1104"/>
      <c r="H448" s="1104"/>
      <c r="I448" s="1104"/>
      <c r="J448" s="1104"/>
      <c r="K448" s="1104"/>
      <c r="L448" s="1104"/>
      <c r="M448" s="1104"/>
      <c r="N448" s="1104"/>
      <c r="O448" s="1104"/>
      <c r="P448" s="1104"/>
      <c r="Q448" s="1104"/>
      <c r="R448" s="1104"/>
      <c r="S448" s="1104"/>
      <c r="T448" s="1104"/>
      <c r="U448" s="1104"/>
      <c r="V448" s="1104"/>
      <c r="W448" s="1104"/>
      <c r="X448" s="1104"/>
      <c r="Y448" s="1552"/>
      <c r="Z448" s="1552"/>
      <c r="AA448" s="1552"/>
      <c r="AB448" s="1015"/>
      <c r="AC448" s="1015"/>
      <c r="AD448" s="1015"/>
      <c r="AE448" s="1015"/>
      <c r="AF448" s="1015"/>
      <c r="AG448" s="1015"/>
      <c r="AH448" s="1015"/>
      <c r="AI448" s="955" t="s">
        <v>1697</v>
      </c>
      <c r="AJ448" s="3029">
        <f>VLOOKUP($H$446,$AO$394:$AP$401,2,FALSE)</f>
        <v>2</v>
      </c>
      <c r="AK448" s="3031"/>
      <c r="AL448" s="1001"/>
      <c r="AM448" s="998"/>
      <c r="AN448" s="996"/>
    </row>
    <row r="449" spans="1:42" s="939" customFormat="1" ht="12.75" customHeight="1">
      <c r="A449" s="1122"/>
      <c r="B449" s="1002"/>
      <c r="C449" s="1541"/>
      <c r="D449" s="1019"/>
      <c r="E449" s="1031"/>
      <c r="F449" s="1031"/>
      <c r="G449" s="1031"/>
      <c r="H449" s="1031"/>
      <c r="I449" s="1031"/>
      <c r="J449" s="1031"/>
      <c r="K449" s="1031"/>
      <c r="L449" s="1031"/>
      <c r="M449" s="1031"/>
      <c r="N449" s="1031"/>
      <c r="O449" s="1031"/>
      <c r="P449" s="1031"/>
      <c r="Q449" s="1031"/>
      <c r="R449" s="1031"/>
      <c r="S449" s="1031"/>
      <c r="T449" s="1031"/>
      <c r="U449" s="1031"/>
      <c r="V449" s="1031"/>
      <c r="W449" s="1031"/>
      <c r="X449" s="1031"/>
      <c r="Y449" s="1031"/>
      <c r="Z449" s="1031"/>
      <c r="AA449" s="1031"/>
      <c r="AB449" s="1031"/>
      <c r="AC449" s="1031"/>
      <c r="AD449" s="1502"/>
      <c r="AE449" s="1002"/>
      <c r="AF449" s="1002"/>
      <c r="AG449" s="1002"/>
      <c r="AH449" s="1002"/>
      <c r="AI449" s="1002"/>
      <c r="AJ449" s="987"/>
      <c r="AK449" s="1019"/>
      <c r="AL449" s="1019"/>
      <c r="AM449" s="1056"/>
      <c r="AN449" s="996"/>
    </row>
    <row r="450" spans="1:42" s="939" customFormat="1" ht="12.75" customHeight="1">
      <c r="A450" s="1122"/>
      <c r="B450" s="923"/>
      <c r="C450" s="982" t="s">
        <v>1698</v>
      </c>
      <c r="D450" s="1562"/>
      <c r="E450" s="1031"/>
      <c r="F450" s="1031"/>
      <c r="G450" s="1031"/>
      <c r="H450" s="1031"/>
      <c r="I450" s="1031"/>
      <c r="J450" s="1031"/>
      <c r="K450" s="1031"/>
      <c r="L450" s="1031"/>
      <c r="M450" s="1031"/>
      <c r="N450" s="1031"/>
      <c r="O450" s="1031"/>
      <c r="P450" s="1031"/>
      <c r="Q450" s="1031"/>
      <c r="R450" s="1031"/>
      <c r="S450" s="1031"/>
      <c r="T450" s="1031"/>
      <c r="U450" s="1031"/>
      <c r="V450" s="1031"/>
      <c r="W450" s="1031"/>
      <c r="X450" s="1031"/>
      <c r="Y450" s="1031"/>
      <c r="Z450" s="1031"/>
      <c r="AA450" s="1031"/>
      <c r="AB450" s="1031"/>
      <c r="AC450" s="1031"/>
      <c r="AD450" s="1502"/>
      <c r="AE450" s="1002"/>
      <c r="AF450" s="1002"/>
      <c r="AG450" s="1002"/>
      <c r="AH450" s="1002"/>
      <c r="AI450" s="1002"/>
      <c r="AJ450" s="987"/>
      <c r="AK450" s="1019"/>
      <c r="AL450" s="1019"/>
      <c r="AM450" s="1056"/>
      <c r="AN450" s="996"/>
    </row>
    <row r="451" spans="1:42" s="939" customFormat="1" ht="12.75" customHeight="1">
      <c r="A451" s="1122"/>
      <c r="B451" s="987"/>
      <c r="C451" s="1563"/>
      <c r="D451" s="1019"/>
      <c r="E451" s="1019"/>
      <c r="F451" s="1019"/>
      <c r="G451" s="1002"/>
      <c r="H451" s="1002"/>
      <c r="I451" s="1002"/>
      <c r="J451" s="1002"/>
      <c r="K451" s="1002"/>
      <c r="L451" s="1002"/>
      <c r="M451" s="1002"/>
      <c r="N451" s="1002"/>
      <c r="O451" s="1002"/>
      <c r="P451" s="1002"/>
      <c r="Q451" s="1002"/>
      <c r="R451" s="1002"/>
      <c r="S451" s="1002"/>
      <c r="T451" s="1002"/>
      <c r="U451" s="1002"/>
      <c r="V451" s="1002"/>
      <c r="W451" s="1002"/>
      <c r="X451" s="1002"/>
      <c r="Y451" s="1002"/>
      <c r="Z451" s="1002"/>
      <c r="AA451" s="1002"/>
      <c r="AB451" s="1002"/>
      <c r="AC451" s="1002"/>
      <c r="AD451" s="1002"/>
      <c r="AE451" s="1002"/>
      <c r="AF451" s="1002"/>
      <c r="AG451" s="1002"/>
      <c r="AH451" s="1002"/>
      <c r="AI451" s="1002"/>
      <c r="AJ451" s="923"/>
      <c r="AK451" s="1002"/>
      <c r="AL451" s="1002"/>
      <c r="AM451" s="1022"/>
      <c r="AN451" s="996"/>
    </row>
    <row r="452" spans="1:42" s="998" customFormat="1" ht="12.75" customHeight="1">
      <c r="A452" s="1056"/>
      <c r="B452" s="923"/>
      <c r="C452" s="1541"/>
      <c r="D452" s="1102" t="s">
        <v>725</v>
      </c>
      <c r="E452" s="3047" t="s">
        <v>2116</v>
      </c>
      <c r="F452" s="3047"/>
      <c r="G452" s="3047"/>
      <c r="H452" s="3047"/>
      <c r="I452" s="3047"/>
      <c r="J452" s="3047"/>
      <c r="K452" s="3047"/>
      <c r="L452" s="3047"/>
      <c r="M452" s="3047"/>
      <c r="N452" s="3047"/>
      <c r="O452" s="3047"/>
      <c r="P452" s="3047"/>
      <c r="Q452" s="3047"/>
      <c r="R452" s="3047"/>
      <c r="S452" s="3047"/>
      <c r="T452" s="3047"/>
      <c r="U452" s="3047"/>
      <c r="V452" s="3047"/>
      <c r="W452" s="3047"/>
      <c r="X452" s="3047"/>
      <c r="Y452" s="3047"/>
      <c r="Z452" s="3047"/>
      <c r="AA452" s="3047"/>
      <c r="AB452" s="3047"/>
      <c r="AC452" s="923"/>
      <c r="AD452" s="923"/>
      <c r="AE452" s="926"/>
      <c r="AF452" s="3146" t="s">
        <v>1613</v>
      </c>
      <c r="AG452" s="3146"/>
      <c r="AH452" s="3146"/>
      <c r="AI452" s="3146"/>
      <c r="AJ452" s="3146"/>
      <c r="AK452" s="3146"/>
      <c r="AL452" s="3146"/>
      <c r="AM452" s="1022"/>
      <c r="AN452" s="997"/>
    </row>
    <row r="453" spans="1:42" s="998" customFormat="1" ht="12.75" customHeight="1">
      <c r="A453" s="1056"/>
      <c r="B453" s="1019"/>
      <c r="C453" s="1553"/>
      <c r="D453" s="1102"/>
      <c r="E453" s="3047"/>
      <c r="F453" s="3047"/>
      <c r="G453" s="3047"/>
      <c r="H453" s="3047"/>
      <c r="I453" s="3047"/>
      <c r="J453" s="3047"/>
      <c r="K453" s="3047"/>
      <c r="L453" s="3047"/>
      <c r="M453" s="3047"/>
      <c r="N453" s="3047"/>
      <c r="O453" s="3047"/>
      <c r="P453" s="3047"/>
      <c r="Q453" s="3047"/>
      <c r="R453" s="3047"/>
      <c r="S453" s="3047"/>
      <c r="T453" s="3047"/>
      <c r="U453" s="3047"/>
      <c r="V453" s="3047"/>
      <c r="W453" s="3047"/>
      <c r="X453" s="3047"/>
      <c r="Y453" s="3047"/>
      <c r="Z453" s="3047"/>
      <c r="AA453" s="3047"/>
      <c r="AB453" s="3047"/>
      <c r="AC453" s="923"/>
      <c r="AD453" s="923"/>
      <c r="AE453" s="1031"/>
      <c r="AF453" s="926"/>
      <c r="AG453" s="926"/>
      <c r="AH453" s="926"/>
      <c r="AI453" s="926"/>
      <c r="AJ453" s="926"/>
      <c r="AK453" s="926"/>
      <c r="AL453" s="926"/>
      <c r="AM453" s="1022"/>
      <c r="AN453" s="997"/>
      <c r="AO453" s="3150"/>
      <c r="AP453" s="3150"/>
    </row>
    <row r="454" spans="1:42" s="998" customFormat="1" ht="12.75" customHeight="1">
      <c r="A454" s="1056"/>
      <c r="B454" s="1019"/>
      <c r="C454" s="1553"/>
      <c r="D454" s="1102"/>
      <c r="E454" s="3047"/>
      <c r="F454" s="3047"/>
      <c r="G454" s="3047"/>
      <c r="H454" s="3047"/>
      <c r="I454" s="3047"/>
      <c r="J454" s="3047"/>
      <c r="K454" s="3047"/>
      <c r="L454" s="3047"/>
      <c r="M454" s="3047"/>
      <c r="N454" s="3047"/>
      <c r="O454" s="3047"/>
      <c r="P454" s="3047"/>
      <c r="Q454" s="3047"/>
      <c r="R454" s="3047"/>
      <c r="S454" s="3047"/>
      <c r="T454" s="3047"/>
      <c r="U454" s="3047"/>
      <c r="V454" s="3047"/>
      <c r="W454" s="3047"/>
      <c r="X454" s="3047"/>
      <c r="Y454" s="3047"/>
      <c r="Z454" s="3047"/>
      <c r="AA454" s="3047"/>
      <c r="AB454" s="3047"/>
      <c r="AC454" s="923"/>
      <c r="AD454" s="923"/>
      <c r="AE454" s="1031"/>
      <c r="AF454" s="1031"/>
      <c r="AG454" s="1031"/>
      <c r="AH454" s="1031"/>
      <c r="AI454" s="1031"/>
      <c r="AJ454" s="1031"/>
      <c r="AK454" s="1031"/>
      <c r="AL454" s="1031"/>
      <c r="AM454" s="1022"/>
      <c r="AN454" s="997"/>
    </row>
    <row r="455" spans="1:42" s="939" customFormat="1" ht="12.75" customHeight="1">
      <c r="A455" s="1056"/>
      <c r="B455" s="1019"/>
      <c r="C455" s="1553"/>
      <c r="D455" s="1102"/>
      <c r="E455" s="3047"/>
      <c r="F455" s="3047"/>
      <c r="G455" s="3047"/>
      <c r="H455" s="3047"/>
      <c r="I455" s="3047"/>
      <c r="J455" s="3047"/>
      <c r="K455" s="3047"/>
      <c r="L455" s="3047"/>
      <c r="M455" s="3047"/>
      <c r="N455" s="3047"/>
      <c r="O455" s="3047"/>
      <c r="P455" s="3047"/>
      <c r="Q455" s="3047"/>
      <c r="R455" s="3047"/>
      <c r="S455" s="3047"/>
      <c r="T455" s="3047"/>
      <c r="U455" s="3047"/>
      <c r="V455" s="3047"/>
      <c r="W455" s="3047"/>
      <c r="X455" s="3047"/>
      <c r="Y455" s="3047"/>
      <c r="Z455" s="3047"/>
      <c r="AA455" s="3047"/>
      <c r="AB455" s="3047"/>
      <c r="AC455" s="923"/>
      <c r="AD455" s="923"/>
      <c r="AE455" s="1031"/>
      <c r="AF455" s="1031"/>
      <c r="AG455" s="1031"/>
      <c r="AH455" s="1031"/>
      <c r="AI455" s="1031"/>
      <c r="AJ455" s="1031"/>
      <c r="AK455" s="1031"/>
      <c r="AL455" s="1031"/>
      <c r="AM455" s="1022"/>
      <c r="AN455" s="996"/>
      <c r="AO455" s="939" t="s">
        <v>626</v>
      </c>
      <c r="AP455" s="1116">
        <v>0</v>
      </c>
    </row>
    <row r="456" spans="1:42" s="939" customFormat="1" ht="12.75" customHeight="1">
      <c r="A456" s="1056"/>
      <c r="B456" s="1019"/>
      <c r="C456" s="1553"/>
      <c r="D456" s="1102"/>
      <c r="E456" s="965"/>
      <c r="F456" s="965"/>
      <c r="G456" s="965"/>
      <c r="H456" s="965"/>
      <c r="I456" s="965"/>
      <c r="J456" s="965"/>
      <c r="K456" s="965"/>
      <c r="L456" s="965"/>
      <c r="M456" s="965"/>
      <c r="N456" s="965"/>
      <c r="O456" s="965"/>
      <c r="P456" s="965"/>
      <c r="Q456" s="965"/>
      <c r="R456" s="965"/>
      <c r="S456" s="965"/>
      <c r="T456" s="965"/>
      <c r="U456" s="965"/>
      <c r="V456" s="965"/>
      <c r="W456" s="965"/>
      <c r="X456" s="965"/>
      <c r="Y456" s="965"/>
      <c r="Z456" s="965"/>
      <c r="AA456" s="965"/>
      <c r="AB456" s="965"/>
      <c r="AC456" s="923"/>
      <c r="AD456" s="923"/>
      <c r="AE456" s="1031"/>
      <c r="AF456" s="1031"/>
      <c r="AG456" s="1031"/>
      <c r="AH456" s="1031"/>
      <c r="AI456" s="1031"/>
      <c r="AJ456" s="1031"/>
      <c r="AK456" s="1031"/>
      <c r="AL456" s="1031"/>
      <c r="AM456" s="1022"/>
      <c r="AN456" s="996"/>
      <c r="AO456" s="1114" t="s">
        <v>725</v>
      </c>
      <c r="AP456" s="939">
        <v>2</v>
      </c>
    </row>
    <row r="457" spans="1:42" s="939" customFormat="1" ht="12.75" customHeight="1">
      <c r="A457" s="1056"/>
      <c r="B457" s="1002"/>
      <c r="C457" s="1541"/>
      <c r="D457" s="1102" t="s">
        <v>542</v>
      </c>
      <c r="E457" s="3047" t="s">
        <v>2118</v>
      </c>
      <c r="F457" s="3047"/>
      <c r="G457" s="3047"/>
      <c r="H457" s="3047"/>
      <c r="I457" s="3047"/>
      <c r="J457" s="3047"/>
      <c r="K457" s="3047"/>
      <c r="L457" s="3047"/>
      <c r="M457" s="3047"/>
      <c r="N457" s="3047"/>
      <c r="O457" s="3047"/>
      <c r="P457" s="3047"/>
      <c r="Q457" s="3047"/>
      <c r="R457" s="3047"/>
      <c r="S457" s="3047"/>
      <c r="T457" s="3047"/>
      <c r="U457" s="3047"/>
      <c r="V457" s="3047"/>
      <c r="W457" s="3047"/>
      <c r="X457" s="3047"/>
      <c r="Y457" s="3047"/>
      <c r="Z457" s="3047"/>
      <c r="AA457" s="3047"/>
      <c r="AB457" s="3047"/>
      <c r="AC457" s="923"/>
      <c r="AD457" s="923"/>
      <c r="AE457" s="923"/>
      <c r="AF457" s="3146" t="s">
        <v>1677</v>
      </c>
      <c r="AG457" s="3146"/>
      <c r="AH457" s="3146"/>
      <c r="AI457" s="3146"/>
      <c r="AJ457" s="3146"/>
      <c r="AK457" s="3146"/>
      <c r="AL457" s="3146"/>
      <c r="AM457" s="1022"/>
      <c r="AN457" s="996"/>
      <c r="AO457" s="1114" t="s">
        <v>542</v>
      </c>
      <c r="AP457" s="939">
        <v>1</v>
      </c>
    </row>
    <row r="458" spans="1:42" s="939" customFormat="1" ht="12" customHeight="1">
      <c r="A458" s="1022"/>
      <c r="B458" s="923"/>
      <c r="C458" s="1561"/>
      <c r="D458" s="923"/>
      <c r="E458" s="3047"/>
      <c r="F458" s="3047"/>
      <c r="G458" s="3047"/>
      <c r="H458" s="3047"/>
      <c r="I458" s="3047"/>
      <c r="J458" s="3047"/>
      <c r="K458" s="3047"/>
      <c r="L458" s="3047"/>
      <c r="M458" s="3047"/>
      <c r="N458" s="3047"/>
      <c r="O458" s="3047"/>
      <c r="P458" s="3047"/>
      <c r="Q458" s="3047"/>
      <c r="R458" s="3047"/>
      <c r="S458" s="3047"/>
      <c r="T458" s="3047"/>
      <c r="U458" s="3047"/>
      <c r="V458" s="3047"/>
      <c r="W458" s="3047"/>
      <c r="X458" s="3047"/>
      <c r="Y458" s="3047"/>
      <c r="Z458" s="3047"/>
      <c r="AA458" s="3047"/>
      <c r="AB458" s="3047"/>
      <c r="AC458" s="923"/>
      <c r="AD458" s="923"/>
      <c r="AE458" s="1031"/>
      <c r="AF458" s="923"/>
      <c r="AG458" s="923"/>
      <c r="AH458" s="923"/>
      <c r="AI458" s="923"/>
      <c r="AJ458" s="923"/>
      <c r="AK458" s="923"/>
      <c r="AL458" s="923"/>
      <c r="AM458" s="1022"/>
      <c r="AN458" s="996"/>
    </row>
    <row r="459" spans="1:42" s="939" customFormat="1" ht="12" customHeight="1">
      <c r="A459" s="1022"/>
      <c r="B459" s="923"/>
      <c r="C459" s="1561"/>
      <c r="D459" s="923"/>
      <c r="E459" s="3047"/>
      <c r="F459" s="3047"/>
      <c r="G459" s="3047"/>
      <c r="H459" s="3047"/>
      <c r="I459" s="3047"/>
      <c r="J459" s="3047"/>
      <c r="K459" s="3047"/>
      <c r="L459" s="3047"/>
      <c r="M459" s="3047"/>
      <c r="N459" s="3047"/>
      <c r="O459" s="3047"/>
      <c r="P459" s="3047"/>
      <c r="Q459" s="3047"/>
      <c r="R459" s="3047"/>
      <c r="S459" s="3047"/>
      <c r="T459" s="3047"/>
      <c r="U459" s="3047"/>
      <c r="V459" s="3047"/>
      <c r="W459" s="3047"/>
      <c r="X459" s="3047"/>
      <c r="Y459" s="3047"/>
      <c r="Z459" s="3047"/>
      <c r="AA459" s="3047"/>
      <c r="AB459" s="3047"/>
      <c r="AC459" s="923"/>
      <c r="AD459" s="923"/>
      <c r="AE459" s="1031"/>
      <c r="AF459" s="923"/>
      <c r="AG459" s="923"/>
      <c r="AH459" s="923"/>
      <c r="AI459" s="923"/>
      <c r="AJ459" s="923"/>
      <c r="AK459" s="923"/>
      <c r="AL459" s="923"/>
      <c r="AM459" s="1022"/>
      <c r="AN459" s="996"/>
    </row>
    <row r="460" spans="1:42" s="1130" customFormat="1" ht="12" customHeight="1">
      <c r="A460" s="1022"/>
      <c r="B460" s="923"/>
      <c r="C460" s="1561"/>
      <c r="D460" s="923"/>
      <c r="E460" s="3047"/>
      <c r="F460" s="3047"/>
      <c r="G460" s="3047"/>
      <c r="H460" s="3047"/>
      <c r="I460" s="3047"/>
      <c r="J460" s="3047"/>
      <c r="K460" s="3047"/>
      <c r="L460" s="3047"/>
      <c r="M460" s="3047"/>
      <c r="N460" s="3047"/>
      <c r="O460" s="3047"/>
      <c r="P460" s="3047"/>
      <c r="Q460" s="3047"/>
      <c r="R460" s="3047"/>
      <c r="S460" s="3047"/>
      <c r="T460" s="3047"/>
      <c r="U460" s="3047"/>
      <c r="V460" s="3047"/>
      <c r="W460" s="3047"/>
      <c r="X460" s="3047"/>
      <c r="Y460" s="3047"/>
      <c r="Z460" s="3047"/>
      <c r="AA460" s="3047"/>
      <c r="AB460" s="3047"/>
      <c r="AC460" s="923"/>
      <c r="AD460" s="923"/>
      <c r="AE460" s="1031"/>
      <c r="AF460" s="1031"/>
      <c r="AG460" s="1031"/>
      <c r="AH460" s="1031"/>
      <c r="AI460" s="1031"/>
      <c r="AJ460" s="923"/>
      <c r="AK460" s="1002"/>
      <c r="AL460" s="1002"/>
      <c r="AM460" s="1022"/>
      <c r="AN460" s="1129"/>
    </row>
    <row r="461" spans="1:42" s="1130" customFormat="1" ht="12" customHeight="1">
      <c r="A461" s="1022"/>
      <c r="B461" s="923"/>
      <c r="C461" s="1561"/>
      <c r="D461" s="923"/>
      <c r="E461" s="1501"/>
      <c r="F461" s="1501"/>
      <c r="G461" s="1501"/>
      <c r="H461" s="1501"/>
      <c r="I461" s="1501"/>
      <c r="J461" s="1501"/>
      <c r="K461" s="1501"/>
      <c r="L461" s="1501"/>
      <c r="M461" s="1501"/>
      <c r="N461" s="1501"/>
      <c r="O461" s="1501"/>
      <c r="P461" s="1501"/>
      <c r="Q461" s="1501"/>
      <c r="R461" s="1501"/>
      <c r="S461" s="1501"/>
      <c r="T461" s="1501"/>
      <c r="U461" s="1501"/>
      <c r="V461" s="1501"/>
      <c r="W461" s="1501"/>
      <c r="X461" s="1501"/>
      <c r="Y461" s="1501"/>
      <c r="Z461" s="1501"/>
      <c r="AA461" s="1501"/>
      <c r="AB461" s="1501"/>
      <c r="AC461" s="923"/>
      <c r="AD461" s="923"/>
      <c r="AE461" s="1031"/>
      <c r="AF461" s="1031"/>
      <c r="AG461" s="1031"/>
      <c r="AH461" s="1031"/>
      <c r="AI461" s="1031"/>
      <c r="AJ461" s="923"/>
      <c r="AK461" s="1002"/>
      <c r="AL461" s="1002"/>
      <c r="AM461" s="1022"/>
      <c r="AN461" s="1129"/>
    </row>
    <row r="462" spans="1:42" s="1130" customFormat="1" ht="12.75" customHeight="1">
      <c r="A462" s="1022"/>
      <c r="B462" s="923"/>
      <c r="C462" s="1561"/>
      <c r="D462" s="923"/>
      <c r="E462" s="3047" t="s">
        <v>2117</v>
      </c>
      <c r="F462" s="3047"/>
      <c r="G462" s="3047"/>
      <c r="H462" s="3047"/>
      <c r="I462" s="3047"/>
      <c r="J462" s="3047"/>
      <c r="K462" s="3047"/>
      <c r="L462" s="3047"/>
      <c r="M462" s="3047"/>
      <c r="N462" s="3047"/>
      <c r="O462" s="3047"/>
      <c r="P462" s="3047"/>
      <c r="Q462" s="3047"/>
      <c r="R462" s="3047"/>
      <c r="S462" s="3047"/>
      <c r="T462" s="3047"/>
      <c r="U462" s="3047"/>
      <c r="V462" s="3047"/>
      <c r="W462" s="3047"/>
      <c r="X462" s="3047"/>
      <c r="Y462" s="3047"/>
      <c r="Z462" s="3047"/>
      <c r="AA462" s="3047"/>
      <c r="AB462" s="3047"/>
      <c r="AC462" s="923"/>
      <c r="AD462" s="923"/>
      <c r="AE462" s="1031"/>
      <c r="AF462" s="1031"/>
      <c r="AG462" s="1031"/>
      <c r="AH462" s="1031"/>
      <c r="AI462" s="1031"/>
      <c r="AJ462" s="923"/>
      <c r="AK462" s="1002"/>
      <c r="AL462" s="1002"/>
      <c r="AM462" s="1022"/>
      <c r="AN462" s="1129"/>
    </row>
    <row r="463" spans="1:42" s="1130" customFormat="1" ht="12.75" customHeight="1">
      <c r="A463" s="1022"/>
      <c r="B463" s="923"/>
      <c r="C463" s="1561"/>
      <c r="D463" s="923"/>
      <c r="E463" s="3047"/>
      <c r="F463" s="3047"/>
      <c r="G463" s="3047"/>
      <c r="H463" s="3047"/>
      <c r="I463" s="3047"/>
      <c r="J463" s="3047"/>
      <c r="K463" s="3047"/>
      <c r="L463" s="3047"/>
      <c r="M463" s="3047"/>
      <c r="N463" s="3047"/>
      <c r="O463" s="3047"/>
      <c r="P463" s="3047"/>
      <c r="Q463" s="3047"/>
      <c r="R463" s="3047"/>
      <c r="S463" s="3047"/>
      <c r="T463" s="3047"/>
      <c r="U463" s="3047"/>
      <c r="V463" s="3047"/>
      <c r="W463" s="3047"/>
      <c r="X463" s="3047"/>
      <c r="Y463" s="3047"/>
      <c r="Z463" s="3047"/>
      <c r="AA463" s="3047"/>
      <c r="AB463" s="3047"/>
      <c r="AC463" s="923"/>
      <c r="AD463" s="923"/>
      <c r="AE463" s="1031"/>
      <c r="AF463" s="1031"/>
      <c r="AG463" s="1031"/>
      <c r="AH463" s="1031"/>
      <c r="AI463" s="1031"/>
      <c r="AJ463" s="923"/>
      <c r="AK463" s="1002"/>
      <c r="AL463" s="1002"/>
      <c r="AM463" s="1022"/>
      <c r="AN463" s="1129"/>
    </row>
    <row r="464" spans="1:42" s="1130" customFormat="1" ht="12.75" customHeight="1">
      <c r="A464" s="1022"/>
      <c r="B464" s="923"/>
      <c r="C464" s="1561"/>
      <c r="D464" s="923"/>
      <c r="E464" s="3047"/>
      <c r="F464" s="3047"/>
      <c r="G464" s="3047"/>
      <c r="H464" s="3047"/>
      <c r="I464" s="3047"/>
      <c r="J464" s="3047"/>
      <c r="K464" s="3047"/>
      <c r="L464" s="3047"/>
      <c r="M464" s="3047"/>
      <c r="N464" s="3047"/>
      <c r="O464" s="3047"/>
      <c r="P464" s="3047"/>
      <c r="Q464" s="3047"/>
      <c r="R464" s="3047"/>
      <c r="S464" s="3047"/>
      <c r="T464" s="3047"/>
      <c r="U464" s="3047"/>
      <c r="V464" s="3047"/>
      <c r="W464" s="3047"/>
      <c r="X464" s="3047"/>
      <c r="Y464" s="3047"/>
      <c r="Z464" s="3047"/>
      <c r="AA464" s="3047"/>
      <c r="AB464" s="3047"/>
      <c r="AC464" s="923"/>
      <c r="AD464" s="923"/>
      <c r="AE464" s="1031"/>
      <c r="AF464" s="1031"/>
      <c r="AG464" s="1031"/>
      <c r="AH464" s="1031"/>
      <c r="AI464" s="1031"/>
      <c r="AJ464" s="923"/>
      <c r="AK464" s="1002"/>
      <c r="AL464" s="1002"/>
      <c r="AM464" s="1022"/>
      <c r="AN464" s="1129"/>
    </row>
    <row r="465" spans="1:43" s="1130" customFormat="1" ht="12.75" customHeight="1">
      <c r="A465" s="1022"/>
      <c r="B465" s="923"/>
      <c r="C465" s="1561"/>
      <c r="D465" s="923"/>
      <c r="E465" s="1501"/>
      <c r="F465" s="1501"/>
      <c r="G465" s="1501"/>
      <c r="H465" s="1501"/>
      <c r="I465" s="1501"/>
      <c r="J465" s="1501"/>
      <c r="K465" s="1501"/>
      <c r="L465" s="1501"/>
      <c r="M465" s="1501"/>
      <c r="N465" s="1501"/>
      <c r="O465" s="1501"/>
      <c r="P465" s="1501"/>
      <c r="Q465" s="1501"/>
      <c r="R465" s="1501"/>
      <c r="S465" s="1501"/>
      <c r="T465" s="1501"/>
      <c r="U465" s="1501"/>
      <c r="V465" s="1501"/>
      <c r="W465" s="1501"/>
      <c r="X465" s="1501"/>
      <c r="Y465" s="1501"/>
      <c r="Z465" s="1501"/>
      <c r="AA465" s="1501"/>
      <c r="AB465" s="1501"/>
      <c r="AC465" s="923"/>
      <c r="AD465" s="923"/>
      <c r="AE465" s="1031"/>
      <c r="AF465" s="1031"/>
      <c r="AG465" s="1031"/>
      <c r="AH465" s="1031"/>
      <c r="AI465" s="1031"/>
      <c r="AJ465" s="923"/>
      <c r="AK465" s="1002"/>
      <c r="AL465" s="1002"/>
      <c r="AM465" s="1022"/>
      <c r="AN465" s="1129"/>
    </row>
    <row r="466" spans="1:43" s="1130" customFormat="1" ht="12.75" customHeight="1">
      <c r="A466" s="1022"/>
      <c r="B466" s="923"/>
      <c r="C466" s="1561"/>
      <c r="D466" s="1019" t="s">
        <v>1669</v>
      </c>
      <c r="E466" s="1547"/>
      <c r="F466" s="1547"/>
      <c r="G466" s="1547"/>
      <c r="H466" s="3046" t="s">
        <v>626</v>
      </c>
      <c r="I466" s="3046"/>
      <c r="J466" s="1501"/>
      <c r="K466" s="1501"/>
      <c r="L466" s="1501"/>
      <c r="M466" s="1501"/>
      <c r="N466" s="1501"/>
      <c r="O466" s="1501"/>
      <c r="P466" s="1501"/>
      <c r="Q466" s="1501"/>
      <c r="R466" s="1501"/>
      <c r="S466" s="1501"/>
      <c r="T466" s="1501"/>
      <c r="U466" s="1501"/>
      <c r="V466" s="1501"/>
      <c r="W466" s="1501"/>
      <c r="X466" s="1501"/>
      <c r="Y466" s="1501"/>
      <c r="Z466" s="1501"/>
      <c r="AA466" s="1501"/>
      <c r="AB466" s="1501"/>
      <c r="AC466" s="923"/>
      <c r="AD466" s="923"/>
      <c r="AE466" s="1031"/>
      <c r="AF466" s="1031"/>
      <c r="AG466" s="1031"/>
      <c r="AH466" s="1031"/>
      <c r="AI466" s="1031"/>
      <c r="AJ466" s="923"/>
      <c r="AK466" s="1002"/>
      <c r="AL466" s="1002"/>
      <c r="AM466" s="1022"/>
      <c r="AN466" s="1129"/>
      <c r="AP466" s="1130" t="s">
        <v>1699</v>
      </c>
    </row>
    <row r="467" spans="1:43" s="1130" customFormat="1">
      <c r="A467" s="1022"/>
      <c r="B467" s="923"/>
      <c r="C467" s="1561"/>
      <c r="D467" s="923"/>
      <c r="E467" s="1501"/>
      <c r="F467" s="1501"/>
      <c r="G467" s="1501"/>
      <c r="H467" s="1501"/>
      <c r="I467" s="1501"/>
      <c r="J467" s="1501"/>
      <c r="K467" s="1501"/>
      <c r="L467" s="1501"/>
      <c r="M467" s="1501"/>
      <c r="N467" s="1501"/>
      <c r="O467" s="1501"/>
      <c r="P467" s="1501"/>
      <c r="Q467" s="1501"/>
      <c r="R467" s="1501"/>
      <c r="S467" s="1501"/>
      <c r="T467" s="1501"/>
      <c r="U467" s="1501"/>
      <c r="V467" s="1501"/>
      <c r="W467" s="1501"/>
      <c r="X467" s="1501"/>
      <c r="Y467" s="1501"/>
      <c r="Z467" s="1501"/>
      <c r="AA467" s="1501"/>
      <c r="AB467" s="1501"/>
      <c r="AC467" s="923"/>
      <c r="AD467" s="923"/>
      <c r="AE467" s="1031"/>
      <c r="AF467" s="1031"/>
      <c r="AG467" s="1031"/>
      <c r="AH467" s="1031"/>
      <c r="AI467" s="1031"/>
      <c r="AJ467" s="923"/>
      <c r="AK467" s="1002"/>
      <c r="AL467" s="1002"/>
      <c r="AM467" s="1022"/>
      <c r="AN467" s="1129"/>
      <c r="AP467" s="1130" t="s">
        <v>1674</v>
      </c>
    </row>
    <row r="468" spans="1:43" s="1130" customFormat="1" ht="12.75" customHeight="1">
      <c r="A468" s="1013"/>
      <c r="B468" s="1005"/>
      <c r="C468" s="1557"/>
      <c r="D468" s="1005"/>
      <c r="E468" s="1005"/>
      <c r="F468" s="1005"/>
      <c r="G468" s="1005"/>
      <c r="H468" s="1005"/>
      <c r="I468" s="1005"/>
      <c r="J468" s="1564"/>
      <c r="K468" s="1564"/>
      <c r="L468" s="1104"/>
      <c r="M468" s="1104"/>
      <c r="N468" s="1104"/>
      <c r="O468" s="1104"/>
      <c r="P468" s="1104"/>
      <c r="Q468" s="1104"/>
      <c r="R468" s="1104"/>
      <c r="S468" s="1104"/>
      <c r="T468" s="1104"/>
      <c r="U468" s="1104"/>
      <c r="V468" s="1104"/>
      <c r="W468" s="1104"/>
      <c r="X468" s="1104"/>
      <c r="Y468" s="1552"/>
      <c r="Z468" s="1552"/>
      <c r="AA468" s="1552"/>
      <c r="AB468" s="1015"/>
      <c r="AC468" s="1015"/>
      <c r="AD468" s="1015"/>
      <c r="AE468" s="1015"/>
      <c r="AF468" s="1015"/>
      <c r="AG468" s="1015"/>
      <c r="AH468" s="1015"/>
      <c r="AI468" s="955" t="s">
        <v>1700</v>
      </c>
      <c r="AJ468" s="3029">
        <f>VLOOKUP($H$466,$AO$413:$AP$415,2,FALSE)</f>
        <v>0</v>
      </c>
      <c r="AK468" s="3031"/>
      <c r="AL468" s="1001"/>
      <c r="AM468" s="998"/>
      <c r="AN468" s="1129"/>
      <c r="AP468" s="1130" t="s">
        <v>1681</v>
      </c>
    </row>
    <row r="469" spans="1:43" s="1130" customFormat="1">
      <c r="A469" s="1022"/>
      <c r="B469" s="923"/>
      <c r="C469" s="923"/>
      <c r="D469" s="923"/>
      <c r="E469" s="923"/>
      <c r="F469" s="923"/>
      <c r="G469" s="923"/>
      <c r="H469" s="923"/>
      <c r="I469" s="923"/>
      <c r="J469" s="923"/>
      <c r="K469" s="923"/>
      <c r="L469" s="923"/>
      <c r="M469" s="923"/>
      <c r="N469" s="923"/>
      <c r="O469" s="923"/>
      <c r="P469" s="923"/>
      <c r="Q469" s="923"/>
      <c r="R469" s="923"/>
      <c r="S469" s="923"/>
      <c r="T469" s="923"/>
      <c r="U469" s="923"/>
      <c r="V469" s="923"/>
      <c r="W469" s="923"/>
      <c r="X469" s="923"/>
      <c r="Y469" s="923"/>
      <c r="Z469" s="923"/>
      <c r="AA469" s="923"/>
      <c r="AB469" s="923"/>
      <c r="AC469" s="923"/>
      <c r="AD469" s="923"/>
      <c r="AE469" s="1031"/>
      <c r="AF469" s="1031"/>
      <c r="AG469" s="1031"/>
      <c r="AH469" s="1031"/>
      <c r="AI469" s="1031"/>
      <c r="AJ469" s="923"/>
      <c r="AK469" s="1002"/>
      <c r="AL469" s="1002"/>
      <c r="AM469" s="1022"/>
      <c r="AN469" s="1129"/>
      <c r="AP469" s="1130" t="s">
        <v>1701</v>
      </c>
    </row>
    <row r="470" spans="1:43" s="1130" customFormat="1" ht="12.75" customHeight="1">
      <c r="A470" s="1022"/>
      <c r="B470" s="923"/>
      <c r="C470" s="982" t="s">
        <v>1702</v>
      </c>
      <c r="D470" s="1167"/>
      <c r="E470" s="923"/>
      <c r="F470" s="923"/>
      <c r="G470" s="923"/>
      <c r="H470" s="923"/>
      <c r="I470" s="923"/>
      <c r="J470" s="923"/>
      <c r="K470" s="923"/>
      <c r="L470" s="923"/>
      <c r="M470" s="923"/>
      <c r="N470" s="923"/>
      <c r="O470" s="923"/>
      <c r="P470" s="923"/>
      <c r="Q470" s="923"/>
      <c r="R470" s="923"/>
      <c r="S470" s="923"/>
      <c r="T470" s="923"/>
      <c r="U470" s="923"/>
      <c r="V470" s="923"/>
      <c r="W470" s="923"/>
      <c r="X470" s="923"/>
      <c r="Y470" s="923"/>
      <c r="Z470" s="923"/>
      <c r="AA470" s="923"/>
      <c r="AB470" s="923"/>
      <c r="AC470" s="923"/>
      <c r="AD470" s="923"/>
      <c r="AE470" s="1031"/>
      <c r="AF470" s="1031"/>
      <c r="AG470" s="1031"/>
      <c r="AH470" s="1031"/>
      <c r="AI470" s="1031"/>
      <c r="AJ470" s="923"/>
      <c r="AK470" s="1002"/>
      <c r="AL470" s="1002"/>
      <c r="AM470" s="1022"/>
      <c r="AN470" s="1129"/>
      <c r="AP470" s="1130" t="s">
        <v>1703</v>
      </c>
    </row>
    <row r="471" spans="1:43" s="1130" customFormat="1" ht="12.75" customHeight="1">
      <c r="A471" s="1022"/>
      <c r="B471" s="923"/>
      <c r="C471" s="1561"/>
      <c r="D471" s="923"/>
      <c r="E471" s="923"/>
      <c r="F471" s="923"/>
      <c r="G471" s="923"/>
      <c r="H471" s="923"/>
      <c r="I471" s="923"/>
      <c r="J471" s="923"/>
      <c r="K471" s="923"/>
      <c r="L471" s="923"/>
      <c r="M471" s="923"/>
      <c r="N471" s="923"/>
      <c r="O471" s="923"/>
      <c r="P471" s="923"/>
      <c r="Q471" s="923"/>
      <c r="R471" s="923"/>
      <c r="S471" s="923"/>
      <c r="T471" s="923"/>
      <c r="U471" s="923"/>
      <c r="V471" s="923"/>
      <c r="W471" s="923"/>
      <c r="X471" s="923"/>
      <c r="Y471" s="923"/>
      <c r="Z471" s="923"/>
      <c r="AA471" s="923"/>
      <c r="AB471" s="923"/>
      <c r="AC471" s="923"/>
      <c r="AD471" s="923"/>
      <c r="AE471" s="1031"/>
      <c r="AF471" s="1031"/>
      <c r="AG471" s="1031"/>
      <c r="AH471" s="1031"/>
      <c r="AI471" s="1031"/>
      <c r="AJ471" s="923"/>
      <c r="AK471" s="1002"/>
      <c r="AL471" s="1002"/>
      <c r="AM471" s="1022"/>
      <c r="AN471" s="1129"/>
      <c r="AP471" s="1130" t="s">
        <v>1704</v>
      </c>
    </row>
    <row r="472" spans="1:43" s="1130" customFormat="1" ht="12.75" customHeight="1">
      <c r="A472" s="1115"/>
      <c r="B472" s="923"/>
      <c r="C472" s="1541"/>
      <c r="D472" s="1102" t="s">
        <v>725</v>
      </c>
      <c r="E472" s="3148" t="s">
        <v>2121</v>
      </c>
      <c r="F472" s="3148"/>
      <c r="G472" s="3148"/>
      <c r="H472" s="3148"/>
      <c r="I472" s="3148"/>
      <c r="J472" s="3148"/>
      <c r="K472" s="3148"/>
      <c r="L472" s="3148"/>
      <c r="M472" s="3148"/>
      <c r="N472" s="3148"/>
      <c r="O472" s="3148"/>
      <c r="P472" s="3148"/>
      <c r="Q472" s="3148"/>
      <c r="R472" s="3148"/>
      <c r="S472" s="3148"/>
      <c r="T472" s="3148"/>
      <c r="U472" s="3148"/>
      <c r="V472" s="3148"/>
      <c r="W472" s="3148"/>
      <c r="X472" s="3148"/>
      <c r="Y472" s="3148"/>
      <c r="Z472" s="3148"/>
      <c r="AA472" s="3148"/>
      <c r="AB472" s="3148"/>
      <c r="AC472" s="923"/>
      <c r="AD472" s="923"/>
      <c r="AE472" s="923"/>
      <c r="AF472" s="3146" t="s">
        <v>1613</v>
      </c>
      <c r="AG472" s="3146"/>
      <c r="AH472" s="3146"/>
      <c r="AI472" s="3146"/>
      <c r="AJ472" s="3146"/>
      <c r="AK472" s="3146"/>
      <c r="AL472" s="3146"/>
      <c r="AM472" s="1022"/>
      <c r="AN472" s="1129"/>
      <c r="AP472" s="1131" t="s">
        <v>1705</v>
      </c>
    </row>
    <row r="473" spans="1:43" s="1130" customFormat="1" ht="11.85" customHeight="1">
      <c r="A473" s="1056"/>
      <c r="B473" s="1019"/>
      <c r="C473" s="1543"/>
      <c r="D473" s="1102"/>
      <c r="E473" s="3148"/>
      <c r="F473" s="3148"/>
      <c r="G473" s="3148"/>
      <c r="H473" s="3148"/>
      <c r="I473" s="3148"/>
      <c r="J473" s="3148"/>
      <c r="K473" s="3148"/>
      <c r="L473" s="3148"/>
      <c r="M473" s="3148"/>
      <c r="N473" s="3148"/>
      <c r="O473" s="3148"/>
      <c r="P473" s="3148"/>
      <c r="Q473" s="3148"/>
      <c r="R473" s="3148"/>
      <c r="S473" s="3148"/>
      <c r="T473" s="3148"/>
      <c r="U473" s="3148"/>
      <c r="V473" s="3148"/>
      <c r="W473" s="3148"/>
      <c r="X473" s="3148"/>
      <c r="Y473" s="3148"/>
      <c r="Z473" s="3148"/>
      <c r="AA473" s="3148"/>
      <c r="AB473" s="3148"/>
      <c r="AC473" s="923"/>
      <c r="AD473" s="923"/>
      <c r="AE473" s="1019"/>
      <c r="AF473" s="923"/>
      <c r="AG473" s="923"/>
      <c r="AH473" s="923"/>
      <c r="AI473" s="923"/>
      <c r="AJ473" s="923"/>
      <c r="AK473" s="923"/>
      <c r="AL473" s="923"/>
      <c r="AM473" s="1022"/>
      <c r="AN473" s="1129"/>
      <c r="AP473" s="1131" t="s">
        <v>1706</v>
      </c>
    </row>
    <row r="474" spans="1:43" s="1130" customFormat="1" ht="14.1" customHeight="1">
      <c r="A474" s="1056"/>
      <c r="B474" s="1020"/>
      <c r="C474" s="1544"/>
      <c r="D474" s="1102"/>
      <c r="E474" s="3148"/>
      <c r="F474" s="3148"/>
      <c r="G474" s="3148"/>
      <c r="H474" s="3148"/>
      <c r="I474" s="3148"/>
      <c r="J474" s="3148"/>
      <c r="K474" s="3148"/>
      <c r="L474" s="3148"/>
      <c r="M474" s="3148"/>
      <c r="N474" s="3148"/>
      <c r="O474" s="3148"/>
      <c r="P474" s="3148"/>
      <c r="Q474" s="3148"/>
      <c r="R474" s="3148"/>
      <c r="S474" s="3148"/>
      <c r="T474" s="3148"/>
      <c r="U474" s="3148"/>
      <c r="V474" s="3148"/>
      <c r="W474" s="3148"/>
      <c r="X474" s="3148"/>
      <c r="Y474" s="3148"/>
      <c r="Z474" s="3148"/>
      <c r="AA474" s="3148"/>
      <c r="AB474" s="3148"/>
      <c r="AC474" s="923"/>
      <c r="AD474" s="923"/>
      <c r="AE474" s="1031"/>
      <c r="AF474" s="923"/>
      <c r="AG474" s="923"/>
      <c r="AH474" s="923"/>
      <c r="AI474" s="923"/>
      <c r="AJ474" s="923"/>
      <c r="AK474" s="923"/>
      <c r="AL474" s="923"/>
      <c r="AM474" s="1022"/>
      <c r="AN474" s="1129"/>
      <c r="AP474" s="1131" t="s">
        <v>1707</v>
      </c>
    </row>
    <row r="475" spans="1:43" s="1130" customFormat="1" ht="14.1" customHeight="1">
      <c r="A475" s="1056"/>
      <c r="B475" s="1020"/>
      <c r="C475" s="1544"/>
      <c r="D475" s="1102"/>
      <c r="E475" s="1547"/>
      <c r="F475" s="1547"/>
      <c r="G475" s="1547"/>
      <c r="H475" s="1547"/>
      <c r="I475" s="1547"/>
      <c r="J475" s="1547"/>
      <c r="K475" s="1547"/>
      <c r="L475" s="1547"/>
      <c r="M475" s="1547"/>
      <c r="N475" s="1547"/>
      <c r="O475" s="1547"/>
      <c r="P475" s="1547"/>
      <c r="Q475" s="1547"/>
      <c r="R475" s="1547"/>
      <c r="S475" s="1547"/>
      <c r="T475" s="1547"/>
      <c r="U475" s="1547"/>
      <c r="V475" s="1547"/>
      <c r="W475" s="1547"/>
      <c r="X475" s="1547"/>
      <c r="Y475" s="1547"/>
      <c r="Z475" s="1547"/>
      <c r="AA475" s="1547"/>
      <c r="AB475" s="1547"/>
      <c r="AC475" s="923"/>
      <c r="AD475" s="923"/>
      <c r="AE475" s="1031"/>
      <c r="AF475" s="923"/>
      <c r="AG475" s="923"/>
      <c r="AH475" s="923"/>
      <c r="AI475" s="923"/>
      <c r="AJ475" s="923"/>
      <c r="AK475" s="923"/>
      <c r="AL475" s="923"/>
      <c r="AM475" s="1022"/>
      <c r="AN475" s="1129"/>
      <c r="AP475" s="1133" t="s">
        <v>1709</v>
      </c>
    </row>
    <row r="476" spans="1:43" s="1130" customFormat="1" ht="14.1" customHeight="1">
      <c r="A476" s="1056"/>
      <c r="B476" s="1002"/>
      <c r="C476" s="1541"/>
      <c r="D476" s="1102" t="s">
        <v>542</v>
      </c>
      <c r="E476" s="3149" t="s">
        <v>1708</v>
      </c>
      <c r="F476" s="3149"/>
      <c r="G476" s="3149"/>
      <c r="H476" s="3149"/>
      <c r="I476" s="3149"/>
      <c r="J476" s="3149"/>
      <c r="K476" s="3149"/>
      <c r="L476" s="3149"/>
      <c r="M476" s="3149"/>
      <c r="N476" s="3149"/>
      <c r="O476" s="3149"/>
      <c r="P476" s="3149"/>
      <c r="Q476" s="3149"/>
      <c r="R476" s="3149"/>
      <c r="S476" s="3149"/>
      <c r="T476" s="3149"/>
      <c r="U476" s="3149"/>
      <c r="V476" s="3149"/>
      <c r="W476" s="3149"/>
      <c r="X476" s="3149"/>
      <c r="Y476" s="3149"/>
      <c r="Z476" s="3149"/>
      <c r="AA476" s="3149"/>
      <c r="AB476" s="3149"/>
      <c r="AC476" s="923"/>
      <c r="AD476" s="923"/>
      <c r="AE476" s="923"/>
      <c r="AF476" s="3146" t="s">
        <v>1677</v>
      </c>
      <c r="AG476" s="3146"/>
      <c r="AH476" s="3146"/>
      <c r="AI476" s="3146"/>
      <c r="AJ476" s="3146"/>
      <c r="AK476" s="3146"/>
      <c r="AL476" s="3146"/>
      <c r="AM476" s="1022"/>
      <c r="AN476" s="1132"/>
    </row>
    <row r="477" spans="1:43" s="1130" customFormat="1" ht="12.75" customHeight="1">
      <c r="A477" s="1056"/>
      <c r="B477" s="1019"/>
      <c r="C477" s="1543"/>
      <c r="D477" s="1019"/>
      <c r="E477" s="3149"/>
      <c r="F477" s="3149"/>
      <c r="G477" s="3149"/>
      <c r="H477" s="3149"/>
      <c r="I477" s="3149"/>
      <c r="J477" s="3149"/>
      <c r="K477" s="3149"/>
      <c r="L477" s="3149"/>
      <c r="M477" s="3149"/>
      <c r="N477" s="3149"/>
      <c r="O477" s="3149"/>
      <c r="P477" s="3149"/>
      <c r="Q477" s="3149"/>
      <c r="R477" s="3149"/>
      <c r="S477" s="3149"/>
      <c r="T477" s="3149"/>
      <c r="U477" s="3149"/>
      <c r="V477" s="3149"/>
      <c r="W477" s="3149"/>
      <c r="X477" s="3149"/>
      <c r="Y477" s="3149"/>
      <c r="Z477" s="3149"/>
      <c r="AA477" s="3149"/>
      <c r="AB477" s="3149"/>
      <c r="AC477" s="1019"/>
      <c r="AD477" s="1019"/>
      <c r="AE477" s="1019"/>
      <c r="AF477" s="1019"/>
      <c r="AG477" s="1019"/>
      <c r="AH477" s="1019"/>
      <c r="AI477" s="1019"/>
      <c r="AJ477" s="923"/>
      <c r="AK477" s="1002"/>
      <c r="AL477" s="1002"/>
      <c r="AM477" s="1022"/>
      <c r="AN477" s="1129"/>
      <c r="AP477" s="939" t="s">
        <v>626</v>
      </c>
      <c r="AQ477" s="1116">
        <v>0</v>
      </c>
    </row>
    <row r="478" spans="1:43" s="1130" customFormat="1" ht="14.1" customHeight="1">
      <c r="A478" s="1056"/>
      <c r="B478" s="1019"/>
      <c r="C478" s="1543"/>
      <c r="D478" s="1019"/>
      <c r="E478" s="3149"/>
      <c r="F478" s="3149"/>
      <c r="G478" s="3149"/>
      <c r="H478" s="3149"/>
      <c r="I478" s="3149"/>
      <c r="J478" s="3149"/>
      <c r="K478" s="3149"/>
      <c r="L478" s="3149"/>
      <c r="M478" s="3149"/>
      <c r="N478" s="3149"/>
      <c r="O478" s="3149"/>
      <c r="P478" s="3149"/>
      <c r="Q478" s="3149"/>
      <c r="R478" s="3149"/>
      <c r="S478" s="3149"/>
      <c r="T478" s="3149"/>
      <c r="U478" s="3149"/>
      <c r="V478" s="3149"/>
      <c r="W478" s="3149"/>
      <c r="X478" s="3149"/>
      <c r="Y478" s="3149"/>
      <c r="Z478" s="3149"/>
      <c r="AA478" s="3149"/>
      <c r="AB478" s="3149"/>
      <c r="AC478" s="1019"/>
      <c r="AD478" s="1019"/>
      <c r="AE478" s="1019"/>
      <c r="AF478" s="1019"/>
      <c r="AG478" s="1019"/>
      <c r="AH478" s="1019"/>
      <c r="AI478" s="1019"/>
      <c r="AJ478" s="923"/>
      <c r="AK478" s="1002"/>
      <c r="AL478" s="1002"/>
      <c r="AM478" s="1022"/>
      <c r="AN478" s="1129"/>
      <c r="AP478" s="1114" t="s">
        <v>725</v>
      </c>
      <c r="AQ478" s="939">
        <v>2</v>
      </c>
    </row>
    <row r="479" spans="1:43" s="1130" customFormat="1" ht="14.1" customHeight="1">
      <c r="A479" s="1056"/>
      <c r="B479" s="1019"/>
      <c r="C479" s="1543"/>
      <c r="D479" s="1019"/>
      <c r="E479" s="1565"/>
      <c r="F479" s="1565"/>
      <c r="G479" s="1565"/>
      <c r="H479" s="1565"/>
      <c r="I479" s="1565"/>
      <c r="J479" s="1565"/>
      <c r="K479" s="1565"/>
      <c r="L479" s="1565"/>
      <c r="M479" s="1565"/>
      <c r="N479" s="1565"/>
      <c r="O479" s="1565"/>
      <c r="P479" s="1565"/>
      <c r="Q479" s="1565"/>
      <c r="R479" s="1565"/>
      <c r="S479" s="1565"/>
      <c r="T479" s="1565"/>
      <c r="U479" s="1565"/>
      <c r="V479" s="1565"/>
      <c r="W479" s="1565"/>
      <c r="X479" s="1565"/>
      <c r="Y479" s="1565"/>
      <c r="Z479" s="1565"/>
      <c r="AA479" s="1565"/>
      <c r="AB479" s="1565"/>
      <c r="AC479" s="1019"/>
      <c r="AD479" s="1019"/>
      <c r="AE479" s="1019"/>
      <c r="AF479" s="1019"/>
      <c r="AG479" s="1019"/>
      <c r="AH479" s="1019"/>
      <c r="AI479" s="1019"/>
      <c r="AJ479" s="923"/>
      <c r="AK479" s="1002"/>
      <c r="AL479" s="1002"/>
      <c r="AM479" s="1022"/>
      <c r="AN479" s="1129"/>
      <c r="AP479" s="1114" t="s">
        <v>542</v>
      </c>
      <c r="AQ479" s="939">
        <v>3</v>
      </c>
    </row>
    <row r="480" spans="1:43" s="1130" customFormat="1" ht="14.1" customHeight="1">
      <c r="A480" s="1056"/>
      <c r="B480" s="1019"/>
      <c r="C480" s="1543"/>
      <c r="D480" s="1019" t="s">
        <v>1669</v>
      </c>
      <c r="E480" s="1547"/>
      <c r="F480" s="1547"/>
      <c r="G480" s="1547"/>
      <c r="H480" s="3046" t="s">
        <v>725</v>
      </c>
      <c r="I480" s="3046"/>
      <c r="J480" s="1565"/>
      <c r="K480" s="1565"/>
      <c r="L480" s="1565"/>
      <c r="M480" s="1565"/>
      <c r="N480" s="1565"/>
      <c r="O480" s="1565"/>
      <c r="P480" s="1565"/>
      <c r="Q480" s="1565"/>
      <c r="R480" s="1565"/>
      <c r="S480" s="1565"/>
      <c r="T480" s="1565"/>
      <c r="U480" s="1565"/>
      <c r="V480" s="1565"/>
      <c r="W480" s="1565"/>
      <c r="X480" s="1565"/>
      <c r="Y480" s="1565"/>
      <c r="Z480" s="1565"/>
      <c r="AA480" s="1565"/>
      <c r="AB480" s="1565"/>
      <c r="AC480" s="1019"/>
      <c r="AD480" s="1019"/>
      <c r="AE480" s="1019"/>
      <c r="AF480" s="1019"/>
      <c r="AG480" s="1019"/>
      <c r="AH480" s="1019"/>
      <c r="AI480" s="1019"/>
      <c r="AJ480" s="923"/>
      <c r="AK480" s="1002"/>
      <c r="AL480" s="1002"/>
      <c r="AM480" s="1022"/>
      <c r="AN480" s="1129"/>
    </row>
    <row r="481" spans="1:81" s="1131" customFormat="1" ht="14.25" customHeight="1">
      <c r="A481" s="1056"/>
      <c r="B481" s="1019"/>
      <c r="C481" s="1543"/>
      <c r="D481" s="1019"/>
      <c r="E481" s="1565"/>
      <c r="F481" s="1565"/>
      <c r="G481" s="1565"/>
      <c r="H481" s="1565"/>
      <c r="I481" s="1565"/>
      <c r="J481" s="1565"/>
      <c r="K481" s="1565"/>
      <c r="L481" s="1565"/>
      <c r="M481" s="1565"/>
      <c r="N481" s="1565"/>
      <c r="O481" s="1565"/>
      <c r="P481" s="1565"/>
      <c r="Q481" s="1565"/>
      <c r="R481" s="1565"/>
      <c r="S481" s="1565"/>
      <c r="T481" s="1565"/>
      <c r="U481" s="1565"/>
      <c r="V481" s="1565"/>
      <c r="W481" s="1565"/>
      <c r="X481" s="1565"/>
      <c r="Y481" s="1565"/>
      <c r="Z481" s="1565"/>
      <c r="AA481" s="1565"/>
      <c r="AB481" s="1565"/>
      <c r="AC481" s="1019"/>
      <c r="AD481" s="1019"/>
      <c r="AE481" s="1019"/>
      <c r="AF481" s="1019"/>
      <c r="AG481" s="1019"/>
      <c r="AH481" s="1019"/>
      <c r="AI481" s="1019"/>
      <c r="AJ481" s="923"/>
      <c r="AK481" s="1002"/>
      <c r="AL481" s="1002"/>
      <c r="AM481" s="1022"/>
      <c r="AN481" s="1134"/>
    </row>
    <row r="482" spans="1:81" s="1131" customFormat="1" ht="12.75" customHeight="1">
      <c r="A482" s="1067"/>
      <c r="B482" s="1015"/>
      <c r="C482" s="1551"/>
      <c r="D482" s="1005"/>
      <c r="E482" s="1005"/>
      <c r="F482" s="1005"/>
      <c r="G482" s="1005"/>
      <c r="H482" s="1005"/>
      <c r="I482" s="1005"/>
      <c r="J482" s="1566"/>
      <c r="K482" s="1566"/>
      <c r="L482" s="1566"/>
      <c r="M482" s="1566"/>
      <c r="N482" s="1566"/>
      <c r="O482" s="1566"/>
      <c r="P482" s="1566"/>
      <c r="Q482" s="1566"/>
      <c r="R482" s="1566"/>
      <c r="S482" s="1566"/>
      <c r="T482" s="1566"/>
      <c r="U482" s="1104"/>
      <c r="V482" s="1104"/>
      <c r="W482" s="1104"/>
      <c r="X482" s="1104"/>
      <c r="Y482" s="1552"/>
      <c r="Z482" s="1552"/>
      <c r="AA482" s="1552"/>
      <c r="AB482" s="1015"/>
      <c r="AC482" s="1015"/>
      <c r="AD482" s="1015"/>
      <c r="AE482" s="1015"/>
      <c r="AF482" s="1015"/>
      <c r="AG482" s="1015"/>
      <c r="AH482" s="1015"/>
      <c r="AI482" s="955" t="s">
        <v>1710</v>
      </c>
      <c r="AJ482" s="3029">
        <f>VLOOKUP($H$480,$AO$413:$AP$415,2,FALSE)</f>
        <v>3</v>
      </c>
      <c r="AK482" s="3031"/>
      <c r="AL482" s="1001"/>
      <c r="AM482" s="998"/>
      <c r="AN482" s="1134"/>
      <c r="AP482" s="3029"/>
      <c r="AQ482" s="3031"/>
    </row>
    <row r="483" spans="1:81" s="1130" customFormat="1">
      <c r="A483" s="1056"/>
      <c r="B483" s="1020"/>
      <c r="C483" s="1544"/>
      <c r="D483" s="1546"/>
      <c r="E483" s="1031"/>
      <c r="F483" s="1031"/>
      <c r="G483" s="1031"/>
      <c r="H483" s="1031"/>
      <c r="I483" s="1031"/>
      <c r="J483" s="1031"/>
      <c r="K483" s="1031"/>
      <c r="L483" s="1031"/>
      <c r="M483" s="1031"/>
      <c r="N483" s="1031"/>
      <c r="O483" s="1031"/>
      <c r="P483" s="1031"/>
      <c r="Q483" s="1031"/>
      <c r="R483" s="1031"/>
      <c r="S483" s="1031"/>
      <c r="T483" s="1031"/>
      <c r="U483" s="1031"/>
      <c r="V483" s="1031"/>
      <c r="W483" s="1031"/>
      <c r="X483" s="1031"/>
      <c r="Y483" s="1031"/>
      <c r="Z483" s="1031"/>
      <c r="AA483" s="1031"/>
      <c r="AB483" s="1031"/>
      <c r="AC483" s="1019"/>
      <c r="AD483" s="1019"/>
      <c r="AE483" s="1019"/>
      <c r="AF483" s="1019"/>
      <c r="AG483" s="1019"/>
      <c r="AH483" s="1019"/>
      <c r="AI483" s="1019"/>
      <c r="AJ483" s="987"/>
      <c r="AK483" s="1019"/>
      <c r="AL483" s="1019"/>
      <c r="AM483" s="1056"/>
      <c r="AN483" s="1129"/>
      <c r="AT483" s="51"/>
      <c r="AU483" s="51"/>
      <c r="AV483" s="51"/>
      <c r="AW483" s="51"/>
      <c r="AX483" s="51"/>
      <c r="AY483" s="51"/>
      <c r="AZ483" s="51"/>
    </row>
    <row r="484" spans="1:81" s="1130" customFormat="1">
      <c r="A484" s="1056"/>
      <c r="B484" s="923"/>
      <c r="C484" s="982" t="s">
        <v>1711</v>
      </c>
      <c r="D484" s="1567"/>
      <c r="E484" s="1031"/>
      <c r="F484" s="1031"/>
      <c r="G484" s="1031"/>
      <c r="H484" s="1031"/>
      <c r="I484" s="1031"/>
      <c r="J484" s="1031"/>
      <c r="K484" s="1031"/>
      <c r="L484" s="1031"/>
      <c r="M484" s="1031"/>
      <c r="N484" s="1031"/>
      <c r="O484" s="1031"/>
      <c r="P484" s="1031"/>
      <c r="Q484" s="1031"/>
      <c r="R484" s="1031"/>
      <c r="S484" s="1031"/>
      <c r="T484" s="1031"/>
      <c r="U484" s="1031"/>
      <c r="V484" s="1031"/>
      <c r="W484" s="1031"/>
      <c r="X484" s="1031"/>
      <c r="Y484" s="1031"/>
      <c r="Z484" s="1031"/>
      <c r="AA484" s="1031"/>
      <c r="AB484" s="1031"/>
      <c r="AC484" s="1019"/>
      <c r="AD484" s="1019"/>
      <c r="AE484" s="1019"/>
      <c r="AF484" s="1019"/>
      <c r="AG484" s="1019"/>
      <c r="AH484" s="1019"/>
      <c r="AI484" s="1019"/>
      <c r="AJ484" s="987"/>
      <c r="AK484" s="1019"/>
      <c r="AL484" s="1019"/>
      <c r="AM484" s="1056"/>
      <c r="AN484" s="1129"/>
      <c r="AT484" s="51"/>
      <c r="AU484" s="51"/>
      <c r="AV484" s="51"/>
      <c r="AW484" s="51"/>
      <c r="AX484" s="51"/>
      <c r="AY484" s="51"/>
      <c r="AZ484" s="51"/>
    </row>
    <row r="485" spans="1:81" s="1130" customFormat="1">
      <c r="A485" s="1056"/>
      <c r="B485" s="1020"/>
      <c r="C485" s="1544"/>
      <c r="D485" s="1546"/>
      <c r="E485" s="1031"/>
      <c r="F485" s="1031"/>
      <c r="G485" s="1031"/>
      <c r="H485" s="1031"/>
      <c r="I485" s="1031"/>
      <c r="J485" s="1031"/>
      <c r="K485" s="1031"/>
      <c r="L485" s="1031"/>
      <c r="M485" s="1031"/>
      <c r="N485" s="1031"/>
      <c r="O485" s="1031"/>
      <c r="P485" s="1031"/>
      <c r="Q485" s="1031"/>
      <c r="R485" s="1031"/>
      <c r="S485" s="1031"/>
      <c r="T485" s="1031"/>
      <c r="U485" s="1031"/>
      <c r="V485" s="1031"/>
      <c r="W485" s="1031"/>
      <c r="X485" s="1031"/>
      <c r="Y485" s="1031"/>
      <c r="Z485" s="1031"/>
      <c r="AA485" s="1031"/>
      <c r="AB485" s="1031"/>
      <c r="AC485" s="1019"/>
      <c r="AD485" s="1019"/>
      <c r="AE485" s="1019"/>
      <c r="AF485" s="1019"/>
      <c r="AG485" s="1019"/>
      <c r="AH485" s="1019"/>
      <c r="AI485" s="1019"/>
      <c r="AJ485" s="987"/>
      <c r="AK485" s="1002"/>
      <c r="AL485" s="1002"/>
      <c r="AM485" s="1022"/>
      <c r="AN485" s="1129"/>
      <c r="AT485" s="51"/>
      <c r="AU485" s="51"/>
      <c r="AV485" s="51"/>
      <c r="AW485" s="51"/>
      <c r="AX485" s="51"/>
      <c r="AY485" s="51"/>
      <c r="AZ485" s="51"/>
    </row>
    <row r="486" spans="1:81" s="1130" customFormat="1">
      <c r="A486" s="1056"/>
      <c r="B486" s="923"/>
      <c r="C486" s="1541"/>
      <c r="D486" s="1102" t="s">
        <v>725</v>
      </c>
      <c r="E486" s="3047" t="s">
        <v>2122</v>
      </c>
      <c r="F486" s="3047"/>
      <c r="G486" s="3047"/>
      <c r="H486" s="3047"/>
      <c r="I486" s="3047"/>
      <c r="J486" s="3047"/>
      <c r="K486" s="3047"/>
      <c r="L486" s="3047"/>
      <c r="M486" s="3047"/>
      <c r="N486" s="3047"/>
      <c r="O486" s="3047"/>
      <c r="P486" s="3047"/>
      <c r="Q486" s="3047"/>
      <c r="R486" s="3047"/>
      <c r="S486" s="3047"/>
      <c r="T486" s="3047"/>
      <c r="U486" s="3047"/>
      <c r="V486" s="3047"/>
      <c r="W486" s="3047"/>
      <c r="X486" s="3047"/>
      <c r="Y486" s="3047"/>
      <c r="Z486" s="3047"/>
      <c r="AA486" s="3047"/>
      <c r="AB486" s="3047"/>
      <c r="AC486" s="923"/>
      <c r="AD486" s="923"/>
      <c r="AE486" s="923"/>
      <c r="AF486" s="3146" t="s">
        <v>1613</v>
      </c>
      <c r="AG486" s="3146"/>
      <c r="AH486" s="3146"/>
      <c r="AI486" s="3146"/>
      <c r="AJ486" s="3146"/>
      <c r="AK486" s="3146"/>
      <c r="AL486" s="3146"/>
      <c r="AM486" s="1022"/>
      <c r="AN486" s="1129"/>
      <c r="AT486" s="51"/>
      <c r="AU486" s="51"/>
      <c r="AV486" s="51"/>
      <c r="AW486" s="51"/>
      <c r="AX486" s="51"/>
      <c r="AY486" s="51"/>
      <c r="AZ486" s="51"/>
    </row>
    <row r="487" spans="1:81" s="1130" customFormat="1">
      <c r="A487" s="1056"/>
      <c r="B487" s="1019"/>
      <c r="C487" s="1543"/>
      <c r="D487" s="1102"/>
      <c r="E487" s="3047"/>
      <c r="F487" s="3047"/>
      <c r="G487" s="3047"/>
      <c r="H487" s="3047"/>
      <c r="I487" s="3047"/>
      <c r="J487" s="3047"/>
      <c r="K487" s="3047"/>
      <c r="L487" s="3047"/>
      <c r="M487" s="3047"/>
      <c r="N487" s="3047"/>
      <c r="O487" s="3047"/>
      <c r="P487" s="3047"/>
      <c r="Q487" s="3047"/>
      <c r="R487" s="3047"/>
      <c r="S487" s="3047"/>
      <c r="T487" s="3047"/>
      <c r="U487" s="3047"/>
      <c r="V487" s="3047"/>
      <c r="W487" s="3047"/>
      <c r="X487" s="3047"/>
      <c r="Y487" s="3047"/>
      <c r="Z487" s="3047"/>
      <c r="AA487" s="3047"/>
      <c r="AB487" s="3047"/>
      <c r="AC487" s="923"/>
      <c r="AD487" s="923"/>
      <c r="AE487" s="1019"/>
      <c r="AF487" s="1019"/>
      <c r="AG487" s="1019"/>
      <c r="AH487" s="1019"/>
      <c r="AI487" s="1019"/>
      <c r="AJ487" s="1019"/>
      <c r="AK487" s="1019"/>
      <c r="AL487" s="1019"/>
      <c r="AM487" s="1022"/>
      <c r="AN487" s="1129"/>
      <c r="AT487" s="51"/>
      <c r="AU487" s="51"/>
      <c r="AV487" s="51"/>
      <c r="AW487" s="51"/>
      <c r="AX487" s="51"/>
      <c r="AY487" s="51"/>
      <c r="AZ487" s="51"/>
    </row>
    <row r="488" spans="1:81" s="1130" customFormat="1">
      <c r="A488" s="1056"/>
      <c r="B488" s="1020"/>
      <c r="C488" s="1544"/>
      <c r="D488" s="1102"/>
      <c r="E488" s="1031"/>
      <c r="F488" s="1031"/>
      <c r="G488" s="1031"/>
      <c r="H488" s="1031"/>
      <c r="I488" s="1031"/>
      <c r="J488" s="1031"/>
      <c r="K488" s="1031"/>
      <c r="L488" s="1031"/>
      <c r="M488" s="1031"/>
      <c r="N488" s="1031"/>
      <c r="O488" s="1031"/>
      <c r="P488" s="1031"/>
      <c r="Q488" s="1031"/>
      <c r="R488" s="1031"/>
      <c r="S488" s="1031"/>
      <c r="T488" s="1031"/>
      <c r="U488" s="1031"/>
      <c r="V488" s="1031"/>
      <c r="W488" s="1031"/>
      <c r="X488" s="1031"/>
      <c r="Y488" s="1031"/>
      <c r="Z488" s="1031"/>
      <c r="AA488" s="1031"/>
      <c r="AB488" s="1031"/>
      <c r="AC488" s="923"/>
      <c r="AD488" s="923"/>
      <c r="AE488" s="1019"/>
      <c r="AF488" s="1019"/>
      <c r="AG488" s="1019"/>
      <c r="AH488" s="1019"/>
      <c r="AI488" s="1019"/>
      <c r="AJ488" s="1019"/>
      <c r="AK488" s="1019"/>
      <c r="AL488" s="1019"/>
      <c r="AM488" s="1022"/>
      <c r="AN488" s="1129"/>
      <c r="AT488" s="51"/>
      <c r="AU488" s="51"/>
      <c r="AV488" s="51"/>
      <c r="AW488" s="51"/>
      <c r="AX488" s="51"/>
      <c r="AY488" s="51"/>
      <c r="AZ488" s="51"/>
    </row>
    <row r="489" spans="1:81" s="1130" customFormat="1" ht="12.75" customHeight="1">
      <c r="A489" s="1056"/>
      <c r="B489" s="1002"/>
      <c r="C489" s="1541"/>
      <c r="D489" s="1102" t="s">
        <v>542</v>
      </c>
      <c r="E489" s="3047" t="s">
        <v>1712</v>
      </c>
      <c r="F489" s="3047"/>
      <c r="G489" s="3047"/>
      <c r="H489" s="3047"/>
      <c r="I489" s="3047"/>
      <c r="J489" s="3047"/>
      <c r="K489" s="3047"/>
      <c r="L489" s="3047"/>
      <c r="M489" s="3047"/>
      <c r="N489" s="3047"/>
      <c r="O489" s="3047"/>
      <c r="P489" s="3047"/>
      <c r="Q489" s="3047"/>
      <c r="R489" s="3047"/>
      <c r="S489" s="3047"/>
      <c r="T489" s="3047"/>
      <c r="U489" s="3047"/>
      <c r="V489" s="3047"/>
      <c r="W489" s="3047"/>
      <c r="X489" s="3047"/>
      <c r="Y489" s="3047"/>
      <c r="Z489" s="3047"/>
      <c r="AA489" s="3047"/>
      <c r="AB489" s="3047"/>
      <c r="AC489" s="923"/>
      <c r="AD489" s="923"/>
      <c r="AE489" s="923"/>
      <c r="AF489" s="3146" t="s">
        <v>1677</v>
      </c>
      <c r="AG489" s="3146"/>
      <c r="AH489" s="3146"/>
      <c r="AI489" s="3146"/>
      <c r="AJ489" s="3146"/>
      <c r="AK489" s="3146"/>
      <c r="AL489" s="3146"/>
      <c r="AM489" s="1022"/>
      <c r="AN489" s="1129"/>
      <c r="AT489" s="51"/>
      <c r="AU489" s="51"/>
      <c r="AV489" s="51"/>
      <c r="AW489" s="51"/>
      <c r="AX489" s="51"/>
      <c r="AY489" s="51"/>
      <c r="AZ489" s="51"/>
    </row>
    <row r="490" spans="1:81" s="1130" customFormat="1">
      <c r="A490" s="1056"/>
      <c r="B490" s="1019"/>
      <c r="C490" s="1543"/>
      <c r="D490" s="1019"/>
      <c r="E490" s="3047"/>
      <c r="F490" s="3047"/>
      <c r="G490" s="3047"/>
      <c r="H490" s="3047"/>
      <c r="I490" s="3047"/>
      <c r="J490" s="3047"/>
      <c r="K490" s="3047"/>
      <c r="L490" s="3047"/>
      <c r="M490" s="3047"/>
      <c r="N490" s="3047"/>
      <c r="O490" s="3047"/>
      <c r="P490" s="3047"/>
      <c r="Q490" s="3047"/>
      <c r="R490" s="3047"/>
      <c r="S490" s="3047"/>
      <c r="T490" s="3047"/>
      <c r="U490" s="3047"/>
      <c r="V490" s="3047"/>
      <c r="W490" s="3047"/>
      <c r="X490" s="3047"/>
      <c r="Y490" s="3047"/>
      <c r="Z490" s="3047"/>
      <c r="AA490" s="3047"/>
      <c r="AB490" s="3047"/>
      <c r="AC490" s="1019"/>
      <c r="AD490" s="1019"/>
      <c r="AE490" s="1019"/>
      <c r="AF490" s="1019"/>
      <c r="AG490" s="1019"/>
      <c r="AH490" s="1019"/>
      <c r="AI490" s="1019"/>
      <c r="AJ490" s="923"/>
      <c r="AK490" s="1002"/>
      <c r="AL490" s="1002"/>
      <c r="AM490" s="1022"/>
      <c r="AN490" s="1129"/>
      <c r="AT490" s="51"/>
      <c r="AU490" s="51"/>
      <c r="AV490" s="51"/>
      <c r="AW490" s="51"/>
      <c r="AX490" s="51"/>
      <c r="AY490" s="51"/>
      <c r="AZ490" s="51"/>
    </row>
    <row r="491" spans="1:81" s="1130" customFormat="1">
      <c r="A491" s="1056"/>
      <c r="B491" s="1019"/>
      <c r="C491" s="1543"/>
      <c r="D491" s="1019"/>
      <c r="E491" s="1501"/>
      <c r="F491" s="1501"/>
      <c r="G491" s="1501"/>
      <c r="H491" s="1501"/>
      <c r="I491" s="1501"/>
      <c r="J491" s="1501"/>
      <c r="K491" s="1501"/>
      <c r="L491" s="1501"/>
      <c r="M491" s="1501"/>
      <c r="N491" s="1501"/>
      <c r="O491" s="1501"/>
      <c r="P491" s="1501"/>
      <c r="Q491" s="1501"/>
      <c r="R491" s="1501"/>
      <c r="S491" s="1501"/>
      <c r="T491" s="1501"/>
      <c r="U491" s="1501"/>
      <c r="V491" s="1501"/>
      <c r="W491" s="1501"/>
      <c r="X491" s="1501"/>
      <c r="Y491" s="1501"/>
      <c r="Z491" s="1501"/>
      <c r="AA491" s="1501"/>
      <c r="AB491" s="1501"/>
      <c r="AC491" s="1019"/>
      <c r="AD491" s="1019"/>
      <c r="AE491" s="1019"/>
      <c r="AF491" s="1019"/>
      <c r="AG491" s="1019"/>
      <c r="AH491" s="1019"/>
      <c r="AI491" s="1019"/>
      <c r="AJ491" s="923"/>
      <c r="AK491" s="1002"/>
      <c r="AL491" s="1002"/>
      <c r="AM491" s="1022"/>
      <c r="AN491" s="1129"/>
      <c r="AT491" s="51"/>
      <c r="AU491" s="51"/>
      <c r="AV491" s="51"/>
      <c r="AW491" s="51"/>
      <c r="AX491" s="51"/>
      <c r="AY491" s="51"/>
      <c r="AZ491" s="51"/>
    </row>
    <row r="492" spans="1:81" s="1130" customFormat="1" ht="12.75" customHeight="1">
      <c r="A492" s="1056"/>
      <c r="B492" s="1019"/>
      <c r="C492" s="1543"/>
      <c r="D492" s="1019" t="s">
        <v>1669</v>
      </c>
      <c r="E492" s="1547"/>
      <c r="F492" s="1547"/>
      <c r="G492" s="1547"/>
      <c r="H492" s="3046" t="s">
        <v>626</v>
      </c>
      <c r="I492" s="3046"/>
      <c r="J492" s="1501"/>
      <c r="K492" s="1501"/>
      <c r="L492" s="1501"/>
      <c r="M492" s="1501"/>
      <c r="N492" s="1501"/>
      <c r="O492" s="1501"/>
      <c r="P492" s="1501"/>
      <c r="Q492" s="1501"/>
      <c r="R492" s="1501"/>
      <c r="S492" s="1501"/>
      <c r="T492" s="1501"/>
      <c r="U492" s="1501"/>
      <c r="V492" s="1501"/>
      <c r="W492" s="1501"/>
      <c r="X492" s="1501"/>
      <c r="Y492" s="1501"/>
      <c r="Z492" s="1501"/>
      <c r="AA492" s="1501"/>
      <c r="AB492" s="1501"/>
      <c r="AC492" s="1019"/>
      <c r="AD492" s="1019"/>
      <c r="AE492" s="1019"/>
      <c r="AF492" s="1019"/>
      <c r="AG492" s="1019"/>
      <c r="AH492" s="1019"/>
      <c r="AI492" s="1019"/>
      <c r="AJ492" s="923"/>
      <c r="AK492" s="1002"/>
      <c r="AL492" s="1002"/>
      <c r="AM492" s="1022"/>
      <c r="AN492" s="1129"/>
      <c r="AT492" s="51"/>
      <c r="AU492" s="51"/>
      <c r="AV492" s="51"/>
      <c r="AW492" s="51"/>
      <c r="AX492" s="51"/>
      <c r="AY492" s="51"/>
      <c r="AZ492" s="51"/>
    </row>
    <row r="493" spans="1:81" s="1130" customFormat="1">
      <c r="A493" s="1056"/>
      <c r="B493" s="1019"/>
      <c r="C493" s="1543"/>
      <c r="D493" s="1019"/>
      <c r="E493" s="1501"/>
      <c r="F493" s="1501"/>
      <c r="G493" s="1501"/>
      <c r="H493" s="1501"/>
      <c r="I493" s="1501"/>
      <c r="J493" s="1501"/>
      <c r="K493" s="1501"/>
      <c r="L493" s="1501"/>
      <c r="M493" s="1501"/>
      <c r="N493" s="1501"/>
      <c r="O493" s="1501"/>
      <c r="P493" s="1501"/>
      <c r="Q493" s="1501"/>
      <c r="R493" s="1501"/>
      <c r="S493" s="1501"/>
      <c r="T493" s="1501"/>
      <c r="U493" s="1501"/>
      <c r="V493" s="1501"/>
      <c r="W493" s="1501"/>
      <c r="X493" s="1501"/>
      <c r="Y493" s="1501"/>
      <c r="Z493" s="1501"/>
      <c r="AA493" s="1501"/>
      <c r="AB493" s="1501"/>
      <c r="AC493" s="1019"/>
      <c r="AD493" s="1019"/>
      <c r="AE493" s="1019"/>
      <c r="AF493" s="1019"/>
      <c r="AG493" s="1019"/>
      <c r="AH493" s="1019"/>
      <c r="AI493" s="1019"/>
      <c r="AJ493" s="923"/>
      <c r="AK493" s="1002"/>
      <c r="AL493" s="1002"/>
      <c r="AM493" s="1022"/>
      <c r="AN493" s="1129"/>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0" customFormat="1">
      <c r="A494" s="1067"/>
      <c r="B494" s="1015"/>
      <c r="C494" s="1551"/>
      <c r="D494" s="1015"/>
      <c r="E494" s="1564"/>
      <c r="F494" s="1564"/>
      <c r="G494" s="1564"/>
      <c r="H494" s="1564"/>
      <c r="I494" s="1564"/>
      <c r="J494" s="1564"/>
      <c r="K494" s="1564"/>
      <c r="L494" s="1564"/>
      <c r="M494" s="1564"/>
      <c r="N494" s="1564"/>
      <c r="O494" s="1564"/>
      <c r="P494" s="1564"/>
      <c r="Q494" s="1564"/>
      <c r="R494" s="1564"/>
      <c r="S494" s="1564"/>
      <c r="T494" s="1564"/>
      <c r="U494" s="1564"/>
      <c r="V494" s="1104"/>
      <c r="W494" s="1104"/>
      <c r="X494" s="1104"/>
      <c r="Y494" s="1552"/>
      <c r="Z494" s="1552"/>
      <c r="AA494" s="1552"/>
      <c r="AB494" s="1015"/>
      <c r="AC494" s="1015"/>
      <c r="AD494" s="1015"/>
      <c r="AE494" s="1015"/>
      <c r="AF494" s="1015"/>
      <c r="AG494" s="1015"/>
      <c r="AH494" s="1015"/>
      <c r="AI494" s="955" t="s">
        <v>1713</v>
      </c>
      <c r="AJ494" s="3029">
        <f>VLOOKUP($H$492,$AO$427:$AP$429,2,FALSE)</f>
        <v>0</v>
      </c>
      <c r="AK494" s="3031"/>
      <c r="AL494" s="1001"/>
      <c r="AM494" s="998"/>
      <c r="AN494" s="1129"/>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0" customFormat="1" ht="12.75" customHeight="1">
      <c r="A495" s="1056"/>
      <c r="B495" s="1019"/>
      <c r="C495" s="1543"/>
      <c r="D495" s="923"/>
      <c r="E495" s="923"/>
      <c r="F495" s="923"/>
      <c r="G495" s="923"/>
      <c r="H495" s="923"/>
      <c r="I495" s="923"/>
      <c r="J495" s="1501"/>
      <c r="K495" s="1501"/>
      <c r="L495" s="1501"/>
      <c r="M495" s="1501"/>
      <c r="N495" s="923"/>
      <c r="O495" s="923"/>
      <c r="P495" s="923"/>
      <c r="Q495" s="923"/>
      <c r="R495" s="923"/>
      <c r="S495" s="923"/>
      <c r="T495" s="923"/>
      <c r="U495" s="923"/>
      <c r="V495" s="923"/>
      <c r="W495" s="923"/>
      <c r="X495" s="923"/>
      <c r="Y495" s="923"/>
      <c r="Z495" s="923"/>
      <c r="AA495" s="923"/>
      <c r="AB495" s="923"/>
      <c r="AC495" s="923"/>
      <c r="AD495" s="923"/>
      <c r="AE495" s="923"/>
      <c r="AF495" s="923"/>
      <c r="AG495" s="923"/>
      <c r="AH495" s="923"/>
      <c r="AI495" s="923"/>
      <c r="AJ495" s="923"/>
      <c r="AK495" s="923"/>
      <c r="AL495" s="923"/>
      <c r="AM495" s="939"/>
      <c r="AN495" s="1129"/>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0" customFormat="1" ht="12.75" customHeight="1">
      <c r="A496" s="939"/>
      <c r="B496" s="923"/>
      <c r="C496" s="982" t="s">
        <v>1714</v>
      </c>
      <c r="D496" s="923"/>
      <c r="E496" s="923"/>
      <c r="F496" s="923"/>
      <c r="G496" s="923"/>
      <c r="H496" s="923"/>
      <c r="I496" s="923"/>
      <c r="J496" s="923"/>
      <c r="K496" s="923"/>
      <c r="L496" s="923"/>
      <c r="M496" s="923"/>
      <c r="N496" s="923"/>
      <c r="O496" s="923"/>
      <c r="P496" s="923"/>
      <c r="Q496" s="923"/>
      <c r="R496" s="923"/>
      <c r="S496" s="923"/>
      <c r="T496" s="923"/>
      <c r="U496" s="923"/>
      <c r="V496" s="923"/>
      <c r="W496" s="923"/>
      <c r="X496" s="923"/>
      <c r="Y496" s="923"/>
      <c r="Z496" s="923"/>
      <c r="AA496" s="923"/>
      <c r="AB496" s="923"/>
      <c r="AC496" s="923"/>
      <c r="AD496" s="923"/>
      <c r="AE496" s="923"/>
      <c r="AF496" s="923"/>
      <c r="AG496" s="923"/>
      <c r="AH496" s="923"/>
      <c r="AI496" s="923"/>
      <c r="AJ496" s="923"/>
      <c r="AK496" s="923"/>
      <c r="AL496" s="923"/>
      <c r="AM496" s="939"/>
      <c r="AN496" s="1129"/>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0" customFormat="1">
      <c r="A497" s="1056"/>
      <c r="B497" s="1020"/>
      <c r="C497" s="1568"/>
      <c r="D497" s="1020"/>
      <c r="E497" s="1020"/>
      <c r="F497" s="1019"/>
      <c r="G497" s="1019"/>
      <c r="H497" s="1020"/>
      <c r="I497" s="1020"/>
      <c r="J497" s="1020"/>
      <c r="K497" s="1020"/>
      <c r="L497" s="1020"/>
      <c r="M497" s="1020"/>
      <c r="N497" s="1020"/>
      <c r="O497" s="1020"/>
      <c r="P497" s="1020"/>
      <c r="Q497" s="1020"/>
      <c r="R497" s="1020"/>
      <c r="S497" s="1020"/>
      <c r="T497" s="1019"/>
      <c r="U497" s="1019"/>
      <c r="V497" s="1019"/>
      <c r="W497" s="1019"/>
      <c r="X497" s="1001"/>
      <c r="Y497" s="1001"/>
      <c r="Z497" s="1001"/>
      <c r="AA497" s="1001"/>
      <c r="AB497" s="1001"/>
      <c r="AC497" s="1019"/>
      <c r="AD497" s="1019"/>
      <c r="AE497" s="1019"/>
      <c r="AF497" s="1019"/>
      <c r="AG497" s="1019"/>
      <c r="AH497" s="1019"/>
      <c r="AI497" s="1019"/>
      <c r="AJ497" s="923"/>
      <c r="AK497" s="1002"/>
      <c r="AL497" s="1002"/>
      <c r="AM497" s="1022"/>
      <c r="AN497" s="1129"/>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0" customFormat="1">
      <c r="A498" s="1056"/>
      <c r="B498" s="923"/>
      <c r="C498" s="1541"/>
      <c r="D498" s="1102" t="s">
        <v>725</v>
      </c>
      <c r="E498" s="3047" t="s">
        <v>1715</v>
      </c>
      <c r="F498" s="3047"/>
      <c r="G498" s="3047"/>
      <c r="H498" s="3047"/>
      <c r="I498" s="3047"/>
      <c r="J498" s="3047"/>
      <c r="K498" s="3047"/>
      <c r="L498" s="3047"/>
      <c r="M498" s="3047"/>
      <c r="N498" s="3047"/>
      <c r="O498" s="3047"/>
      <c r="P498" s="3047"/>
      <c r="Q498" s="3047"/>
      <c r="R498" s="3047"/>
      <c r="S498" s="3047"/>
      <c r="T498" s="3047"/>
      <c r="U498" s="3047"/>
      <c r="V498" s="3047"/>
      <c r="W498" s="3047"/>
      <c r="X498" s="3047"/>
      <c r="Y498" s="3047"/>
      <c r="Z498" s="3047"/>
      <c r="AA498" s="3047"/>
      <c r="AB498" s="3047"/>
      <c r="AC498" s="923"/>
      <c r="AD498" s="923"/>
      <c r="AE498" s="923"/>
      <c r="AF498" s="3146" t="s">
        <v>1613</v>
      </c>
      <c r="AG498" s="3146"/>
      <c r="AH498" s="3146"/>
      <c r="AI498" s="3146"/>
      <c r="AJ498" s="3146"/>
      <c r="AK498" s="3146"/>
      <c r="AL498" s="3146"/>
      <c r="AM498" s="1022"/>
      <c r="AN498" s="1129"/>
      <c r="AT498" s="51"/>
      <c r="AU498" s="51"/>
      <c r="AV498" s="51"/>
      <c r="AW498" s="51"/>
      <c r="AX498" s="51"/>
      <c r="AY498" s="51"/>
      <c r="AZ498" s="51"/>
    </row>
    <row r="499" spans="1:81" s="1130" customFormat="1">
      <c r="A499" s="1056"/>
      <c r="B499" s="923"/>
      <c r="C499" s="1541"/>
      <c r="D499" s="1102"/>
      <c r="E499" s="3047"/>
      <c r="F499" s="3047"/>
      <c r="G499" s="3047"/>
      <c r="H499" s="3047"/>
      <c r="I499" s="3047"/>
      <c r="J499" s="3047"/>
      <c r="K499" s="3047"/>
      <c r="L499" s="3047"/>
      <c r="M499" s="3047"/>
      <c r="N499" s="3047"/>
      <c r="O499" s="3047"/>
      <c r="P499" s="3047"/>
      <c r="Q499" s="3047"/>
      <c r="R499" s="3047"/>
      <c r="S499" s="3047"/>
      <c r="T499" s="3047"/>
      <c r="U499" s="3047"/>
      <c r="V499" s="3047"/>
      <c r="W499" s="3047"/>
      <c r="X499" s="3047"/>
      <c r="Y499" s="3047"/>
      <c r="Z499" s="3047"/>
      <c r="AA499" s="3047"/>
      <c r="AB499" s="3047"/>
      <c r="AC499" s="923"/>
      <c r="AD499" s="923"/>
      <c r="AE499" s="923"/>
      <c r="AF499" s="1500"/>
      <c r="AG499" s="1500"/>
      <c r="AH499" s="1500"/>
      <c r="AI499" s="1500"/>
      <c r="AJ499" s="1500"/>
      <c r="AK499" s="1500"/>
      <c r="AL499" s="1500"/>
      <c r="AM499" s="1022"/>
      <c r="AN499" s="1129"/>
      <c r="AT499" s="51"/>
      <c r="AU499" s="51"/>
      <c r="AV499" s="51"/>
      <c r="AW499" s="51"/>
      <c r="AX499" s="51"/>
      <c r="AY499" s="51"/>
      <c r="AZ499" s="51"/>
    </row>
    <row r="500" spans="1:81" s="1130" customFormat="1">
      <c r="A500" s="1056"/>
      <c r="B500" s="1019"/>
      <c r="C500" s="1543"/>
      <c r="D500" s="1102"/>
      <c r="E500" s="3047"/>
      <c r="F500" s="3047"/>
      <c r="G500" s="3047"/>
      <c r="H500" s="3047"/>
      <c r="I500" s="3047"/>
      <c r="J500" s="3047"/>
      <c r="K500" s="3047"/>
      <c r="L500" s="3047"/>
      <c r="M500" s="3047"/>
      <c r="N500" s="3047"/>
      <c r="O500" s="3047"/>
      <c r="P500" s="3047"/>
      <c r="Q500" s="3047"/>
      <c r="R500" s="3047"/>
      <c r="S500" s="3047"/>
      <c r="T500" s="3047"/>
      <c r="U500" s="3047"/>
      <c r="V500" s="3047"/>
      <c r="W500" s="3047"/>
      <c r="X500" s="3047"/>
      <c r="Y500" s="3047"/>
      <c r="Z500" s="3047"/>
      <c r="AA500" s="3047"/>
      <c r="AB500" s="3047"/>
      <c r="AC500" s="923"/>
      <c r="AD500" s="923"/>
      <c r="AE500" s="923"/>
      <c r="AF500" s="923"/>
      <c r="AG500" s="923"/>
      <c r="AH500" s="923"/>
      <c r="AI500" s="923"/>
      <c r="AJ500" s="923"/>
      <c r="AK500" s="923"/>
      <c r="AL500" s="1002"/>
      <c r="AM500" s="1022"/>
      <c r="AN500" s="1129"/>
    </row>
    <row r="501" spans="1:81" s="1131" customFormat="1" ht="12.75" customHeight="1">
      <c r="A501" s="1056"/>
      <c r="B501" s="1019"/>
      <c r="C501" s="1543"/>
      <c r="D501" s="1102"/>
      <c r="E501" s="3047"/>
      <c r="F501" s="3047"/>
      <c r="G501" s="3047"/>
      <c r="H501" s="3047"/>
      <c r="I501" s="3047"/>
      <c r="J501" s="3047"/>
      <c r="K501" s="3047"/>
      <c r="L501" s="3047"/>
      <c r="M501" s="3047"/>
      <c r="N501" s="3047"/>
      <c r="O501" s="3047"/>
      <c r="P501" s="3047"/>
      <c r="Q501" s="3047"/>
      <c r="R501" s="3047"/>
      <c r="S501" s="3047"/>
      <c r="T501" s="3047"/>
      <c r="U501" s="3047"/>
      <c r="V501" s="3047"/>
      <c r="W501" s="3047"/>
      <c r="X501" s="3047"/>
      <c r="Y501" s="3047"/>
      <c r="Z501" s="3047"/>
      <c r="AA501" s="3047"/>
      <c r="AB501" s="3047"/>
      <c r="AC501" s="923"/>
      <c r="AD501" s="923"/>
      <c r="AE501" s="1019"/>
      <c r="AF501" s="1019"/>
      <c r="AG501" s="1002"/>
      <c r="AH501" s="1002"/>
      <c r="AI501" s="1002"/>
      <c r="AJ501" s="1002"/>
      <c r="AK501" s="1002"/>
      <c r="AL501" s="1002"/>
      <c r="AM501" s="1022"/>
      <c r="AN501" s="1135"/>
      <c r="AO501" s="56"/>
    </row>
    <row r="502" spans="1:81" s="1130" customFormat="1">
      <c r="A502" s="1122"/>
      <c r="B502" s="1001"/>
      <c r="C502" s="1544"/>
      <c r="D502" s="1102"/>
      <c r="E502" s="1569"/>
      <c r="F502" s="1569"/>
      <c r="G502" s="1569"/>
      <c r="H502" s="1569"/>
      <c r="I502" s="1569"/>
      <c r="J502" s="1569"/>
      <c r="K502" s="1569"/>
      <c r="L502" s="1569"/>
      <c r="M502" s="1569"/>
      <c r="N502" s="1569"/>
      <c r="O502" s="1569"/>
      <c r="P502" s="1569"/>
      <c r="Q502" s="1569"/>
      <c r="R502" s="1569"/>
      <c r="S502" s="1569"/>
      <c r="T502" s="1569"/>
      <c r="U502" s="1569"/>
      <c r="V502" s="1569"/>
      <c r="W502" s="1569"/>
      <c r="X502" s="1569"/>
      <c r="Y502" s="1569"/>
      <c r="Z502" s="1569"/>
      <c r="AA502" s="1569"/>
      <c r="AB502" s="1569"/>
      <c r="AC502" s="923"/>
      <c r="AD502" s="923"/>
      <c r="AE502" s="1002"/>
      <c r="AF502" s="923"/>
      <c r="AG502" s="923"/>
      <c r="AH502" s="923"/>
      <c r="AI502" s="923"/>
      <c r="AJ502" s="923"/>
      <c r="AK502" s="923"/>
      <c r="AL502" s="923"/>
      <c r="AM502" s="1022"/>
      <c r="AN502" s="1129"/>
      <c r="AO502" s="126"/>
      <c r="AP502" s="51"/>
    </row>
    <row r="503" spans="1:81" s="1130" customFormat="1">
      <c r="A503" s="1056"/>
      <c r="B503" s="1002"/>
      <c r="C503" s="1541"/>
      <c r="D503" s="1102" t="s">
        <v>542</v>
      </c>
      <c r="E503" s="3047" t="s">
        <v>1716</v>
      </c>
      <c r="F503" s="3047"/>
      <c r="G503" s="3047"/>
      <c r="H503" s="3047"/>
      <c r="I503" s="3047"/>
      <c r="J503" s="3047"/>
      <c r="K503" s="3047"/>
      <c r="L503" s="3047"/>
      <c r="M503" s="3047"/>
      <c r="N503" s="3047"/>
      <c r="O503" s="3047"/>
      <c r="P503" s="3047"/>
      <c r="Q503" s="3047"/>
      <c r="R503" s="3047"/>
      <c r="S503" s="3047"/>
      <c r="T503" s="3047"/>
      <c r="U503" s="3047"/>
      <c r="V503" s="3047"/>
      <c r="W503" s="3047"/>
      <c r="X503" s="3047"/>
      <c r="Y503" s="3047"/>
      <c r="Z503" s="3047"/>
      <c r="AA503" s="3047"/>
      <c r="AB503" s="965"/>
      <c r="AC503" s="923"/>
      <c r="AD503" s="923"/>
      <c r="AE503" s="923"/>
      <c r="AF503" s="3146" t="s">
        <v>1677</v>
      </c>
      <c r="AG503" s="3146"/>
      <c r="AH503" s="3146"/>
      <c r="AI503" s="3146"/>
      <c r="AJ503" s="3146"/>
      <c r="AK503" s="3146"/>
      <c r="AL503" s="3146"/>
      <c r="AM503" s="1022"/>
      <c r="AN503" s="1129"/>
      <c r="AO503" s="126"/>
      <c r="AP503" s="51"/>
    </row>
    <row r="504" spans="1:81" s="1130" customFormat="1">
      <c r="A504" s="1056"/>
      <c r="B504" s="1002"/>
      <c r="C504" s="1541"/>
      <c r="D504" s="1102"/>
      <c r="E504" s="3047"/>
      <c r="F504" s="3047"/>
      <c r="G504" s="3047"/>
      <c r="H504" s="3047"/>
      <c r="I504" s="3047"/>
      <c r="J504" s="3047"/>
      <c r="K504" s="3047"/>
      <c r="L504" s="3047"/>
      <c r="M504" s="3047"/>
      <c r="N504" s="3047"/>
      <c r="O504" s="3047"/>
      <c r="P504" s="3047"/>
      <c r="Q504" s="3047"/>
      <c r="R504" s="3047"/>
      <c r="S504" s="3047"/>
      <c r="T504" s="3047"/>
      <c r="U504" s="3047"/>
      <c r="V504" s="3047"/>
      <c r="W504" s="3047"/>
      <c r="X504" s="3047"/>
      <c r="Y504" s="3047"/>
      <c r="Z504" s="3047"/>
      <c r="AA504" s="3047"/>
      <c r="AB504" s="965"/>
      <c r="AC504" s="923"/>
      <c r="AD504" s="923"/>
      <c r="AE504" s="923"/>
      <c r="AF504" s="1500"/>
      <c r="AG504" s="1500"/>
      <c r="AH504" s="1500"/>
      <c r="AI504" s="1500"/>
      <c r="AJ504" s="1500"/>
      <c r="AK504" s="1500"/>
      <c r="AL504" s="1500"/>
      <c r="AM504" s="1022"/>
      <c r="AN504" s="1129"/>
      <c r="AO504" s="126"/>
      <c r="AP504" s="51"/>
    </row>
    <row r="505" spans="1:81" s="1130" customFormat="1">
      <c r="A505" s="1056"/>
      <c r="B505" s="1002"/>
      <c r="C505" s="1541"/>
      <c r="D505" s="1019"/>
      <c r="E505" s="3047"/>
      <c r="F505" s="3047"/>
      <c r="G505" s="3047"/>
      <c r="H505" s="3047"/>
      <c r="I505" s="3047"/>
      <c r="J505" s="3047"/>
      <c r="K505" s="3047"/>
      <c r="L505" s="3047"/>
      <c r="M505" s="3047"/>
      <c r="N505" s="3047"/>
      <c r="O505" s="3047"/>
      <c r="P505" s="3047"/>
      <c r="Q505" s="3047"/>
      <c r="R505" s="3047"/>
      <c r="S505" s="3047"/>
      <c r="T505" s="3047"/>
      <c r="U505" s="3047"/>
      <c r="V505" s="3047"/>
      <c r="W505" s="3047"/>
      <c r="X505" s="3047"/>
      <c r="Y505" s="3047"/>
      <c r="Z505" s="3047"/>
      <c r="AA505" s="3047"/>
      <c r="AB505" s="965"/>
      <c r="AC505" s="1500"/>
      <c r="AD505" s="1500"/>
      <c r="AE505" s="1500"/>
      <c r="AF505" s="1500"/>
      <c r="AG505" s="1500"/>
      <c r="AH505" s="1500"/>
      <c r="AI505" s="1500"/>
      <c r="AJ505" s="923"/>
      <c r="AK505" s="1002"/>
      <c r="AL505" s="1002"/>
      <c r="AM505" s="1022"/>
      <c r="AN505" s="1129"/>
      <c r="AO505" s="126"/>
      <c r="AP505" s="51"/>
    </row>
    <row r="506" spans="1:81" s="1130" customFormat="1">
      <c r="A506" s="1056"/>
      <c r="B506" s="1002"/>
      <c r="C506" s="1541"/>
      <c r="D506" s="1019"/>
      <c r="E506" s="3047"/>
      <c r="F506" s="3047"/>
      <c r="G506" s="3047"/>
      <c r="H506" s="3047"/>
      <c r="I506" s="3047"/>
      <c r="J506" s="3047"/>
      <c r="K506" s="3047"/>
      <c r="L506" s="3047"/>
      <c r="M506" s="3047"/>
      <c r="N506" s="3047"/>
      <c r="O506" s="3047"/>
      <c r="P506" s="3047"/>
      <c r="Q506" s="3047"/>
      <c r="R506" s="3047"/>
      <c r="S506" s="3047"/>
      <c r="T506" s="3047"/>
      <c r="U506" s="3047"/>
      <c r="V506" s="3047"/>
      <c r="W506" s="3047"/>
      <c r="X506" s="3047"/>
      <c r="Y506" s="3047"/>
      <c r="Z506" s="3047"/>
      <c r="AA506" s="3047"/>
      <c r="AB506" s="965"/>
      <c r="AC506" s="1500"/>
      <c r="AD506" s="1500"/>
      <c r="AE506" s="1500"/>
      <c r="AF506" s="1500"/>
      <c r="AG506" s="1500"/>
      <c r="AH506" s="1500"/>
      <c r="AI506" s="1500"/>
      <c r="AJ506" s="923"/>
      <c r="AK506" s="1002"/>
      <c r="AL506" s="1002"/>
      <c r="AM506" s="1022"/>
      <c r="AN506" s="1129"/>
      <c r="AO506" s="126"/>
      <c r="AP506" s="51"/>
    </row>
    <row r="507" spans="1:81" s="1130" customFormat="1">
      <c r="A507" s="1056"/>
      <c r="B507" s="1002"/>
      <c r="C507" s="1541"/>
      <c r="D507" s="1019"/>
      <c r="E507" s="1074"/>
      <c r="F507" s="1074"/>
      <c r="G507" s="1074"/>
      <c r="H507" s="1074"/>
      <c r="I507" s="1074"/>
      <c r="J507" s="1074"/>
      <c r="K507" s="1074"/>
      <c r="L507" s="1074"/>
      <c r="M507" s="1074"/>
      <c r="N507" s="1074"/>
      <c r="O507" s="1074"/>
      <c r="P507" s="1074"/>
      <c r="Q507" s="1074"/>
      <c r="R507" s="1074"/>
      <c r="S507" s="1074"/>
      <c r="T507" s="1074"/>
      <c r="U507" s="1074"/>
      <c r="V507" s="1074"/>
      <c r="W507" s="1074"/>
      <c r="X507" s="1074"/>
      <c r="Y507" s="1074"/>
      <c r="Z507" s="1074"/>
      <c r="AA507" s="1074"/>
      <c r="AB507" s="1074"/>
      <c r="AC507" s="1500"/>
      <c r="AD507" s="1500"/>
      <c r="AE507" s="1500"/>
      <c r="AF507" s="1500"/>
      <c r="AG507" s="1500"/>
      <c r="AH507" s="1500"/>
      <c r="AI507" s="1500"/>
      <c r="AJ507" s="923"/>
      <c r="AK507" s="1002"/>
      <c r="AL507" s="1002"/>
      <c r="AM507" s="1022"/>
      <c r="AN507" s="1129"/>
    </row>
    <row r="508" spans="1:81" s="1130" customFormat="1" ht="12.75" customHeight="1">
      <c r="A508" s="1056"/>
      <c r="B508" s="1002"/>
      <c r="C508" s="1541"/>
      <c r="D508" s="1019" t="s">
        <v>1669</v>
      </c>
      <c r="E508" s="1547"/>
      <c r="F508" s="1547"/>
      <c r="G508" s="1547"/>
      <c r="H508" s="3046" t="s">
        <v>626</v>
      </c>
      <c r="I508" s="3046"/>
      <c r="J508" s="1074"/>
      <c r="K508" s="1074"/>
      <c r="L508" s="1074"/>
      <c r="M508" s="1074"/>
      <c r="N508" s="1074"/>
      <c r="O508" s="1074"/>
      <c r="P508" s="1074"/>
      <c r="Q508" s="1074"/>
      <c r="R508" s="1074"/>
      <c r="S508" s="1074"/>
      <c r="T508" s="1074"/>
      <c r="U508" s="1074"/>
      <c r="V508" s="1074"/>
      <c r="W508" s="1074"/>
      <c r="X508" s="1074"/>
      <c r="Y508" s="1074"/>
      <c r="Z508" s="1074"/>
      <c r="AA508" s="1074"/>
      <c r="AB508" s="1074"/>
      <c r="AC508" s="1500"/>
      <c r="AD508" s="1500"/>
      <c r="AE508" s="1500"/>
      <c r="AF508" s="1500"/>
      <c r="AG508" s="1500"/>
      <c r="AH508" s="1500"/>
      <c r="AI508" s="1500"/>
      <c r="AJ508" s="923"/>
      <c r="AK508" s="1002"/>
      <c r="AL508" s="1002"/>
      <c r="AM508" s="1022"/>
      <c r="AN508" s="1129"/>
    </row>
    <row r="509" spans="1:81" s="1130" customFormat="1" ht="12.75" customHeight="1">
      <c r="A509" s="1056"/>
      <c r="B509" s="1002"/>
      <c r="C509" s="1541"/>
      <c r="D509" s="1019"/>
      <c r="E509" s="1074"/>
      <c r="F509" s="1074"/>
      <c r="G509" s="1074"/>
      <c r="H509" s="1074"/>
      <c r="I509" s="1074"/>
      <c r="J509" s="1074"/>
      <c r="K509" s="1074"/>
      <c r="L509" s="1074"/>
      <c r="M509" s="1074"/>
      <c r="N509" s="1074"/>
      <c r="O509" s="1074"/>
      <c r="P509" s="1074"/>
      <c r="Q509" s="1074"/>
      <c r="R509" s="1074"/>
      <c r="S509" s="1074"/>
      <c r="T509" s="1074"/>
      <c r="U509" s="1074"/>
      <c r="V509" s="1074"/>
      <c r="W509" s="1074"/>
      <c r="X509" s="1074"/>
      <c r="Y509" s="1074"/>
      <c r="Z509" s="1074"/>
      <c r="AA509" s="1074"/>
      <c r="AB509" s="1074"/>
      <c r="AC509" s="1500"/>
      <c r="AD509" s="1500"/>
      <c r="AE509" s="1500"/>
      <c r="AF509" s="1500"/>
      <c r="AG509" s="1500"/>
      <c r="AH509" s="1500"/>
      <c r="AI509" s="1500"/>
      <c r="AJ509" s="923"/>
      <c r="AK509" s="1002"/>
      <c r="AL509" s="1002"/>
      <c r="AM509" s="1022"/>
      <c r="AN509" s="921"/>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0" customFormat="1">
      <c r="A510" s="1067"/>
      <c r="B510" s="1005"/>
      <c r="C510" s="1557"/>
      <c r="D510" s="1015"/>
      <c r="E510" s="1570"/>
      <c r="F510" s="1570"/>
      <c r="G510" s="1570"/>
      <c r="H510" s="1570"/>
      <c r="I510" s="1570"/>
      <c r="J510" s="1570"/>
      <c r="K510" s="1570"/>
      <c r="L510" s="1570"/>
      <c r="M510" s="1570"/>
      <c r="N510" s="1570"/>
      <c r="O510" s="1570"/>
      <c r="P510" s="1570"/>
      <c r="Q510" s="1570"/>
      <c r="R510" s="1570"/>
      <c r="S510" s="1570"/>
      <c r="T510" s="1570"/>
      <c r="U510" s="1570"/>
      <c r="V510" s="1570"/>
      <c r="W510" s="1570"/>
      <c r="X510" s="1570"/>
      <c r="Y510" s="1570"/>
      <c r="Z510" s="1570"/>
      <c r="AA510" s="1570"/>
      <c r="AB510" s="1136"/>
      <c r="AC510" s="1136"/>
      <c r="AD510" s="1136"/>
      <c r="AE510" s="1136"/>
      <c r="AF510" s="1136"/>
      <c r="AG510" s="1136"/>
      <c r="AH510" s="1015"/>
      <c r="AI510" s="955" t="s">
        <v>1717</v>
      </c>
      <c r="AJ510" s="3029">
        <f>VLOOKUP($H$508,$AO$441:$AP$443,2,FALSE)</f>
        <v>0</v>
      </c>
      <c r="AK510" s="3031"/>
      <c r="AL510" s="1001"/>
      <c r="AM510" s="998"/>
      <c r="AN510" s="921"/>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0" customFormat="1" ht="12.75" customHeight="1">
      <c r="A511" s="1115"/>
      <c r="B511" s="1019"/>
      <c r="C511" s="1543"/>
      <c r="D511" s="923"/>
      <c r="E511" s="923"/>
      <c r="F511" s="923"/>
      <c r="G511" s="923"/>
      <c r="H511" s="923"/>
      <c r="I511" s="923"/>
      <c r="J511" s="1074"/>
      <c r="K511" s="1074"/>
      <c r="L511" s="1501"/>
      <c r="M511" s="1501"/>
      <c r="N511" s="1501"/>
      <c r="O511" s="1501"/>
      <c r="P511" s="1501"/>
      <c r="Q511" s="1501"/>
      <c r="R511" s="1501"/>
      <c r="S511" s="1501"/>
      <c r="T511" s="1501"/>
      <c r="U511" s="1501"/>
      <c r="V511" s="1031"/>
      <c r="W511" s="1031"/>
      <c r="X511" s="1031"/>
      <c r="Y511" s="1031"/>
      <c r="Z511" s="1547"/>
      <c r="AA511" s="1547"/>
      <c r="AB511" s="1547"/>
      <c r="AC511" s="1019"/>
      <c r="AD511" s="1019"/>
      <c r="AE511" s="1019"/>
      <c r="AF511" s="1019"/>
      <c r="AG511" s="1019"/>
      <c r="AH511" s="1019"/>
      <c r="AI511" s="923"/>
      <c r="AJ511" s="923"/>
      <c r="AK511" s="923"/>
      <c r="AL511" s="923"/>
      <c r="AM511" s="939"/>
      <c r="AN511" s="921"/>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0" customFormat="1">
      <c r="A512" s="939"/>
      <c r="B512" s="923"/>
      <c r="C512" s="982" t="s">
        <v>1707</v>
      </c>
      <c r="D512" s="1031"/>
      <c r="E512" s="923"/>
      <c r="F512" s="923"/>
      <c r="G512" s="923"/>
      <c r="H512" s="923"/>
      <c r="I512" s="923"/>
      <c r="J512" s="923"/>
      <c r="K512" s="923"/>
      <c r="L512" s="923"/>
      <c r="M512" s="923"/>
      <c r="N512" s="923"/>
      <c r="O512" s="923"/>
      <c r="P512" s="923"/>
      <c r="Q512" s="923"/>
      <c r="R512" s="923"/>
      <c r="S512" s="923"/>
      <c r="T512" s="923"/>
      <c r="U512" s="923"/>
      <c r="V512" s="923"/>
      <c r="W512" s="923"/>
      <c r="X512" s="923"/>
      <c r="Y512" s="923"/>
      <c r="Z512" s="923"/>
      <c r="AA512" s="923"/>
      <c r="AB512" s="923"/>
      <c r="AC512" s="923"/>
      <c r="AD512" s="923"/>
      <c r="AE512" s="923"/>
      <c r="AF512" s="923"/>
      <c r="AG512" s="923"/>
      <c r="AH512" s="923"/>
      <c r="AI512" s="923"/>
      <c r="AJ512" s="923"/>
      <c r="AK512" s="923"/>
      <c r="AL512" s="923"/>
      <c r="AM512" s="939"/>
      <c r="AN512" s="921"/>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0" customFormat="1">
      <c r="A513" s="1056"/>
      <c r="B513" s="1031"/>
      <c r="C513" s="923"/>
      <c r="D513" s="923"/>
      <c r="E513" s="1031"/>
      <c r="F513" s="1031"/>
      <c r="G513" s="1031"/>
      <c r="H513" s="1031"/>
      <c r="I513" s="1031"/>
      <c r="J513" s="1031"/>
      <c r="K513" s="1031"/>
      <c r="L513" s="1031"/>
      <c r="M513" s="1031"/>
      <c r="N513" s="1031"/>
      <c r="O513" s="1031"/>
      <c r="P513" s="1031"/>
      <c r="Q513" s="1031"/>
      <c r="R513" s="1031"/>
      <c r="S513" s="1031"/>
      <c r="T513" s="1031"/>
      <c r="U513" s="1031"/>
      <c r="V513" s="1031"/>
      <c r="W513" s="1031"/>
      <c r="X513" s="1031"/>
      <c r="Y513" s="1031"/>
      <c r="Z513" s="1031"/>
      <c r="AA513" s="1031"/>
      <c r="AB513" s="1031"/>
      <c r="AC513" s="1031"/>
      <c r="AD513" s="1031"/>
      <c r="AE513" s="1031"/>
      <c r="AF513" s="1031"/>
      <c r="AG513" s="1031"/>
      <c r="AH513" s="1031"/>
      <c r="AI513" s="1002"/>
      <c r="AJ513" s="923"/>
      <c r="AK513" s="1002"/>
      <c r="AL513" s="1002"/>
      <c r="AM513" s="1022"/>
      <c r="AN513" s="921"/>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0" customFormat="1">
      <c r="A514" s="1056"/>
      <c r="B514" s="923"/>
      <c r="C514" s="1541"/>
      <c r="D514" s="1102" t="s">
        <v>725</v>
      </c>
      <c r="E514" s="3047" t="s">
        <v>1718</v>
      </c>
      <c r="F514" s="3047"/>
      <c r="G514" s="3047"/>
      <c r="H514" s="3047"/>
      <c r="I514" s="3047"/>
      <c r="J514" s="3047"/>
      <c r="K514" s="3047"/>
      <c r="L514" s="3047"/>
      <c r="M514" s="3047"/>
      <c r="N514" s="3047"/>
      <c r="O514" s="3047"/>
      <c r="P514" s="3047"/>
      <c r="Q514" s="3047"/>
      <c r="R514" s="3047"/>
      <c r="S514" s="3047"/>
      <c r="T514" s="3047"/>
      <c r="U514" s="3047"/>
      <c r="V514" s="3047"/>
      <c r="W514" s="3047"/>
      <c r="X514" s="3047"/>
      <c r="Y514" s="3047"/>
      <c r="Z514" s="3047"/>
      <c r="AA514" s="3047"/>
      <c r="AB514" s="3047"/>
      <c r="AC514" s="923"/>
      <c r="AD514" s="923"/>
      <c r="AE514" s="923"/>
      <c r="AF514" s="3146" t="s">
        <v>1677</v>
      </c>
      <c r="AG514" s="3146"/>
      <c r="AH514" s="3146"/>
      <c r="AI514" s="3146"/>
      <c r="AJ514" s="3146"/>
      <c r="AK514" s="3146"/>
      <c r="AL514" s="3146"/>
      <c r="AM514" s="1022"/>
      <c r="AN514" s="921"/>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0" customFormat="1">
      <c r="A515" s="1056"/>
      <c r="B515" s="1019"/>
      <c r="C515" s="1543"/>
      <c r="D515" s="1102"/>
      <c r="E515" s="3047"/>
      <c r="F515" s="3047"/>
      <c r="G515" s="3047"/>
      <c r="H515" s="3047"/>
      <c r="I515" s="3047"/>
      <c r="J515" s="3047"/>
      <c r="K515" s="3047"/>
      <c r="L515" s="3047"/>
      <c r="M515" s="3047"/>
      <c r="N515" s="3047"/>
      <c r="O515" s="3047"/>
      <c r="P515" s="3047"/>
      <c r="Q515" s="3047"/>
      <c r="R515" s="3047"/>
      <c r="S515" s="3047"/>
      <c r="T515" s="3047"/>
      <c r="U515" s="3047"/>
      <c r="V515" s="3047"/>
      <c r="W515" s="3047"/>
      <c r="X515" s="3047"/>
      <c r="Y515" s="3047"/>
      <c r="Z515" s="3047"/>
      <c r="AA515" s="3047"/>
      <c r="AB515" s="3047"/>
      <c r="AC515" s="923"/>
      <c r="AD515" s="923"/>
      <c r="AE515" s="923"/>
      <c r="AF515" s="923"/>
      <c r="AG515" s="923"/>
      <c r="AH515" s="923"/>
      <c r="AI515" s="923"/>
      <c r="AJ515" s="923"/>
      <c r="AK515" s="923"/>
      <c r="AL515" s="1002"/>
      <c r="AM515" s="1022"/>
      <c r="AN515" s="921"/>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0" customFormat="1">
      <c r="A516" s="1056"/>
      <c r="B516" s="1031"/>
      <c r="C516" s="1553"/>
      <c r="D516" s="1102"/>
      <c r="E516" s="1031"/>
      <c r="F516" s="1031"/>
      <c r="G516" s="1031"/>
      <c r="H516" s="1031"/>
      <c r="I516" s="1031"/>
      <c r="J516" s="1031"/>
      <c r="K516" s="1031"/>
      <c r="L516" s="1031"/>
      <c r="M516" s="1031"/>
      <c r="N516" s="1031"/>
      <c r="O516" s="1031"/>
      <c r="P516" s="1031"/>
      <c r="Q516" s="1031"/>
      <c r="R516" s="1031"/>
      <c r="S516" s="1031"/>
      <c r="T516" s="1031"/>
      <c r="U516" s="1031"/>
      <c r="V516" s="1031"/>
      <c r="W516" s="1031"/>
      <c r="X516" s="1031"/>
      <c r="Y516" s="1031"/>
      <c r="Z516" s="1031"/>
      <c r="AA516" s="1031"/>
      <c r="AB516" s="1031"/>
      <c r="AC516" s="923"/>
      <c r="AD516" s="923"/>
      <c r="AE516" s="1031"/>
      <c r="AF516" s="1031"/>
      <c r="AG516" s="1031"/>
      <c r="AH516" s="1031"/>
      <c r="AI516" s="1031"/>
      <c r="AJ516" s="1031"/>
      <c r="AK516" s="1002"/>
      <c r="AL516" s="1002"/>
      <c r="AM516" s="1022"/>
      <c r="AN516" s="921"/>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0" customFormat="1">
      <c r="A517" s="1115"/>
      <c r="B517" s="1002"/>
      <c r="C517" s="1541"/>
      <c r="D517" s="1102" t="s">
        <v>542</v>
      </c>
      <c r="E517" s="3047" t="s">
        <v>1719</v>
      </c>
      <c r="F517" s="3047"/>
      <c r="G517" s="3047"/>
      <c r="H517" s="3047"/>
      <c r="I517" s="3047"/>
      <c r="J517" s="3047"/>
      <c r="K517" s="3047"/>
      <c r="L517" s="3047"/>
      <c r="M517" s="3047"/>
      <c r="N517" s="3047"/>
      <c r="O517" s="3047"/>
      <c r="P517" s="3047"/>
      <c r="Q517" s="3047"/>
      <c r="R517" s="3047"/>
      <c r="S517" s="3047"/>
      <c r="T517" s="3047"/>
      <c r="U517" s="3047"/>
      <c r="V517" s="3047"/>
      <c r="W517" s="3047"/>
      <c r="X517" s="3047"/>
      <c r="Y517" s="3047"/>
      <c r="Z517" s="3047"/>
      <c r="AA517" s="3047"/>
      <c r="AB517" s="3047"/>
      <c r="AC517" s="923"/>
      <c r="AD517" s="923"/>
      <c r="AE517" s="923"/>
      <c r="AF517" s="3146" t="s">
        <v>1696</v>
      </c>
      <c r="AG517" s="3146"/>
      <c r="AH517" s="3146"/>
      <c r="AI517" s="3146"/>
      <c r="AJ517" s="3146"/>
      <c r="AK517" s="3146"/>
      <c r="AL517" s="3146"/>
      <c r="AM517" s="1022"/>
      <c r="AN517" s="921"/>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0" customFormat="1" ht="12.75" customHeight="1">
      <c r="A518" s="1115"/>
      <c r="B518" s="1002"/>
      <c r="C518" s="1541"/>
      <c r="D518" s="1102"/>
      <c r="E518" s="3047"/>
      <c r="F518" s="3047"/>
      <c r="G518" s="3047"/>
      <c r="H518" s="3047"/>
      <c r="I518" s="3047"/>
      <c r="J518" s="3047"/>
      <c r="K518" s="3047"/>
      <c r="L518" s="3047"/>
      <c r="M518" s="3047"/>
      <c r="N518" s="3047"/>
      <c r="O518" s="3047"/>
      <c r="P518" s="3047"/>
      <c r="Q518" s="3047"/>
      <c r="R518" s="3047"/>
      <c r="S518" s="3047"/>
      <c r="T518" s="3047"/>
      <c r="U518" s="3047"/>
      <c r="V518" s="3047"/>
      <c r="W518" s="3047"/>
      <c r="X518" s="3047"/>
      <c r="Y518" s="3047"/>
      <c r="Z518" s="3047"/>
      <c r="AA518" s="3047"/>
      <c r="AB518" s="3047"/>
      <c r="AC518" s="923"/>
      <c r="AD518" s="923"/>
      <c r="AE518" s="1500"/>
      <c r="AF518" s="923"/>
      <c r="AG518" s="923"/>
      <c r="AH518" s="923"/>
      <c r="AI518" s="923"/>
      <c r="AJ518" s="923"/>
      <c r="AK518" s="923"/>
      <c r="AL518" s="923"/>
      <c r="AM518" s="1022"/>
      <c r="AN518" s="921"/>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0" customFormat="1">
      <c r="A519" s="1056"/>
      <c r="B519" s="1019"/>
      <c r="C519" s="1543"/>
      <c r="D519" s="1019"/>
      <c r="E519" s="1501"/>
      <c r="F519" s="1501"/>
      <c r="G519" s="1501"/>
      <c r="H519" s="1501"/>
      <c r="I519" s="1501"/>
      <c r="J519" s="1501"/>
      <c r="K519" s="1501"/>
      <c r="L519" s="1501"/>
      <c r="M519" s="1501"/>
      <c r="N519" s="1501"/>
      <c r="O519" s="1501"/>
      <c r="P519" s="1501"/>
      <c r="Q519" s="1501"/>
      <c r="R519" s="1501"/>
      <c r="S519" s="1501"/>
      <c r="T519" s="1501"/>
      <c r="U519" s="1501"/>
      <c r="V519" s="1501"/>
      <c r="W519" s="1501"/>
      <c r="X519" s="1501"/>
      <c r="Y519" s="1501"/>
      <c r="Z519" s="1501"/>
      <c r="AA519" s="1501"/>
      <c r="AB519" s="1501"/>
      <c r="AC519" s="1019"/>
      <c r="AD519" s="1019"/>
      <c r="AE519" s="1031"/>
      <c r="AF519" s="1031"/>
      <c r="AG519" s="1031"/>
      <c r="AH519" s="1031"/>
      <c r="AI519" s="1002"/>
      <c r="AJ519" s="923"/>
      <c r="AK519" s="1002"/>
      <c r="AL519" s="1002"/>
      <c r="AM519" s="1022"/>
      <c r="AN519" s="921"/>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0" customFormat="1" ht="12.75" customHeight="1">
      <c r="A520" s="1056"/>
      <c r="B520" s="1019"/>
      <c r="C520" s="923"/>
      <c r="D520" s="1019" t="s">
        <v>1669</v>
      </c>
      <c r="E520" s="1547"/>
      <c r="F520" s="1547"/>
      <c r="G520" s="1547"/>
      <c r="H520" s="3046" t="s">
        <v>725</v>
      </c>
      <c r="I520" s="3046"/>
      <c r="J520" s="1501"/>
      <c r="K520" s="1501"/>
      <c r="L520" s="1501"/>
      <c r="M520" s="1501"/>
      <c r="N520" s="1501"/>
      <c r="O520" s="1501"/>
      <c r="P520" s="1501"/>
      <c r="Q520" s="923"/>
      <c r="R520" s="923"/>
      <c r="S520" s="923"/>
      <c r="T520" s="923"/>
      <c r="U520" s="923"/>
      <c r="V520" s="923"/>
      <c r="W520" s="1501"/>
      <c r="X520" s="1501"/>
      <c r="Y520" s="1501"/>
      <c r="Z520" s="1501"/>
      <c r="AA520" s="1501"/>
      <c r="AB520" s="1501"/>
      <c r="AC520" s="1019"/>
      <c r="AD520" s="1019"/>
      <c r="AE520" s="1031"/>
      <c r="AF520" s="1031"/>
      <c r="AG520" s="1031"/>
      <c r="AH520" s="1031"/>
      <c r="AI520" s="1002"/>
      <c r="AJ520" s="923"/>
      <c r="AK520" s="1002"/>
      <c r="AL520" s="1002"/>
      <c r="AM520" s="1022"/>
      <c r="AN520" s="921"/>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0" customFormat="1" ht="12.75" customHeight="1">
      <c r="A521" s="1056"/>
      <c r="B521" s="1031"/>
      <c r="C521" s="1553"/>
      <c r="D521" s="1031"/>
      <c r="E521" s="1031"/>
      <c r="F521" s="1031"/>
      <c r="G521" s="1031"/>
      <c r="H521" s="1031"/>
      <c r="I521" s="1031"/>
      <c r="J521" s="1031"/>
      <c r="K521" s="1031"/>
      <c r="L521" s="1031"/>
      <c r="M521" s="1031"/>
      <c r="N521" s="1031"/>
      <c r="O521" s="1031"/>
      <c r="P521" s="1031"/>
      <c r="Q521" s="1031"/>
      <c r="R521" s="1031"/>
      <c r="S521" s="1031"/>
      <c r="T521" s="1031"/>
      <c r="U521" s="1031"/>
      <c r="V521" s="1031"/>
      <c r="W521" s="1031"/>
      <c r="X521" s="1031"/>
      <c r="Y521" s="1031"/>
      <c r="Z521" s="1031"/>
      <c r="AA521" s="1031"/>
      <c r="AB521" s="1031"/>
      <c r="AC521" s="1031"/>
      <c r="AD521" s="1031"/>
      <c r="AE521" s="1031"/>
      <c r="AF521" s="1031"/>
      <c r="AG521" s="1031"/>
      <c r="AH521" s="1031"/>
      <c r="AI521" s="1002"/>
      <c r="AJ521" s="923"/>
      <c r="AK521" s="1002"/>
      <c r="AL521" s="1002"/>
      <c r="AM521" s="1022"/>
      <c r="AN521" s="921"/>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0" customFormat="1" ht="14.1" customHeight="1">
      <c r="A522" s="1067"/>
      <c r="B522" s="1104"/>
      <c r="C522" s="1571"/>
      <c r="D522" s="1104"/>
      <c r="E522" s="1104"/>
      <c r="F522" s="1104"/>
      <c r="G522" s="1104"/>
      <c r="H522" s="1104"/>
      <c r="I522" s="1104"/>
      <c r="J522" s="1104"/>
      <c r="K522" s="1104"/>
      <c r="L522" s="1104"/>
      <c r="M522" s="1104"/>
      <c r="N522" s="1104"/>
      <c r="O522" s="1104"/>
      <c r="P522" s="1104"/>
      <c r="Q522" s="1104"/>
      <c r="R522" s="1104"/>
      <c r="S522" s="1104"/>
      <c r="T522" s="1104"/>
      <c r="U522" s="1104"/>
      <c r="V522" s="1104"/>
      <c r="W522" s="1104"/>
      <c r="X522" s="1104"/>
      <c r="Y522" s="1104"/>
      <c r="Z522" s="1104"/>
      <c r="AA522" s="1104"/>
      <c r="AB522" s="1104"/>
      <c r="AC522" s="1104"/>
      <c r="AD522" s="1104"/>
      <c r="AE522" s="1104"/>
      <c r="AF522" s="1104"/>
      <c r="AG522" s="1104"/>
      <c r="AH522" s="1015"/>
      <c r="AI522" s="955" t="s">
        <v>1720</v>
      </c>
      <c r="AJ522" s="3029">
        <f>VLOOKUP($H$520,$AO$455:$AP$457,2,FALSE)</f>
        <v>2</v>
      </c>
      <c r="AK522" s="3031"/>
      <c r="AL522" s="1001"/>
      <c r="AM522" s="998"/>
      <c r="AN522" s="921"/>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0" customFormat="1">
      <c r="A523" s="1056"/>
      <c r="B523" s="1031"/>
      <c r="C523" s="1553"/>
      <c r="D523" s="1031"/>
      <c r="E523" s="1031"/>
      <c r="F523" s="1031"/>
      <c r="G523" s="1031"/>
      <c r="H523" s="1031"/>
      <c r="I523" s="1031"/>
      <c r="J523" s="1031"/>
      <c r="K523" s="1031"/>
      <c r="L523" s="1031"/>
      <c r="M523" s="1031"/>
      <c r="N523" s="1031"/>
      <c r="O523" s="1031"/>
      <c r="P523" s="1031"/>
      <c r="Q523" s="1031"/>
      <c r="R523" s="1031"/>
      <c r="S523" s="1031"/>
      <c r="T523" s="1031"/>
      <c r="U523" s="1031"/>
      <c r="V523" s="1031"/>
      <c r="W523" s="1031"/>
      <c r="X523" s="1031"/>
      <c r="Y523" s="1031"/>
      <c r="Z523" s="1031"/>
      <c r="AA523" s="1031"/>
      <c r="AB523" s="1031"/>
      <c r="AC523" s="1031"/>
      <c r="AD523" s="1031"/>
      <c r="AE523" s="1031"/>
      <c r="AF523" s="1031"/>
      <c r="AG523" s="1031"/>
      <c r="AH523" s="1019"/>
      <c r="AI523" s="1499"/>
      <c r="AJ523" s="1001"/>
      <c r="AK523" s="1001"/>
      <c r="AL523" s="1001"/>
      <c r="AM523" s="998"/>
      <c r="AN523" s="921"/>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0" customFormat="1">
      <c r="A524" s="1056"/>
      <c r="B524" s="1031"/>
      <c r="C524" s="982" t="s">
        <v>1709</v>
      </c>
      <c r="D524" s="1031"/>
      <c r="E524" s="1031"/>
      <c r="F524" s="1031"/>
      <c r="G524" s="1031"/>
      <c r="H524" s="1031"/>
      <c r="I524" s="1031"/>
      <c r="J524" s="1031"/>
      <c r="K524" s="1031"/>
      <c r="L524" s="1031"/>
      <c r="M524" s="1031"/>
      <c r="N524" s="1031"/>
      <c r="O524" s="1031"/>
      <c r="P524" s="1031"/>
      <c r="Q524" s="1031"/>
      <c r="R524" s="1031"/>
      <c r="S524" s="1031"/>
      <c r="T524" s="1031"/>
      <c r="U524" s="1031"/>
      <c r="V524" s="1031"/>
      <c r="W524" s="1031"/>
      <c r="X524" s="1031"/>
      <c r="Y524" s="1031"/>
      <c r="Z524" s="1031"/>
      <c r="AA524" s="1031"/>
      <c r="AB524" s="1031"/>
      <c r="AC524" s="1031"/>
      <c r="AD524" s="1031"/>
      <c r="AE524" s="1031"/>
      <c r="AF524" s="1031"/>
      <c r="AG524" s="1031"/>
      <c r="AH524" s="1019"/>
      <c r="AI524" s="1499"/>
      <c r="AJ524" s="1001"/>
      <c r="AK524" s="1001"/>
      <c r="AL524" s="1001"/>
      <c r="AM524" s="998"/>
      <c r="AN524" s="921"/>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0" customFormat="1">
      <c r="A525" s="1056"/>
      <c r="B525" s="1031"/>
      <c r="C525" s="1553"/>
      <c r="D525" s="1031"/>
      <c r="E525" s="1031"/>
      <c r="F525" s="1031"/>
      <c r="G525" s="1031"/>
      <c r="H525" s="1031"/>
      <c r="I525" s="1031"/>
      <c r="J525" s="1031"/>
      <c r="K525" s="1031"/>
      <c r="L525" s="1031"/>
      <c r="M525" s="1031"/>
      <c r="N525" s="1031"/>
      <c r="O525" s="1031"/>
      <c r="P525" s="1031"/>
      <c r="Q525" s="1031"/>
      <c r="R525" s="1031"/>
      <c r="S525" s="1031"/>
      <c r="T525" s="1031"/>
      <c r="U525" s="1031"/>
      <c r="V525" s="1031"/>
      <c r="W525" s="1031"/>
      <c r="X525" s="1031"/>
      <c r="Y525" s="1031"/>
      <c r="Z525" s="1031"/>
      <c r="AA525" s="1031"/>
      <c r="AB525" s="1031"/>
      <c r="AC525" s="1031"/>
      <c r="AD525" s="1031"/>
      <c r="AE525" s="1031"/>
      <c r="AF525" s="1031"/>
      <c r="AG525" s="1031"/>
      <c r="AH525" s="1019"/>
      <c r="AI525" s="1499"/>
      <c r="AJ525" s="1001"/>
      <c r="AK525" s="1001"/>
      <c r="AL525" s="1001"/>
      <c r="AM525" s="998"/>
      <c r="AN525" s="1129"/>
    </row>
    <row r="526" spans="1:74" s="1130" customFormat="1" ht="13.7" customHeight="1">
      <c r="A526" s="1056"/>
      <c r="B526" s="1031"/>
      <c r="C526" s="1553"/>
      <c r="D526" s="1102" t="s">
        <v>725</v>
      </c>
      <c r="E526" s="3047" t="s">
        <v>2115</v>
      </c>
      <c r="F526" s="3047"/>
      <c r="G526" s="3047"/>
      <c r="H526" s="3047"/>
      <c r="I526" s="3047"/>
      <c r="J526" s="3047"/>
      <c r="K526" s="3047"/>
      <c r="L526" s="3047"/>
      <c r="M526" s="3047"/>
      <c r="N526" s="3047"/>
      <c r="O526" s="3047"/>
      <c r="P526" s="3047"/>
      <c r="Q526" s="3047"/>
      <c r="R526" s="3047"/>
      <c r="S526" s="3047"/>
      <c r="T526" s="3047"/>
      <c r="U526" s="3047"/>
      <c r="V526" s="3047"/>
      <c r="W526" s="3047"/>
      <c r="X526" s="3047"/>
      <c r="Y526" s="3047"/>
      <c r="Z526" s="3047"/>
      <c r="AA526" s="3047"/>
      <c r="AB526" s="3047"/>
      <c r="AC526" s="3047"/>
      <c r="AD526" s="3047"/>
      <c r="AE526" s="923"/>
      <c r="AF526" s="3146" t="s">
        <v>1677</v>
      </c>
      <c r="AG526" s="3146"/>
      <c r="AH526" s="3146"/>
      <c r="AI526" s="3146"/>
      <c r="AJ526" s="3146"/>
      <c r="AK526" s="3146"/>
      <c r="AL526" s="3146"/>
      <c r="AM526" s="1027"/>
      <c r="AN526" s="1129"/>
    </row>
    <row r="527" spans="1:74" s="1130" customFormat="1" ht="13.7" customHeight="1">
      <c r="A527" s="1056"/>
      <c r="B527" s="1031"/>
      <c r="C527" s="1553"/>
      <c r="D527" s="1102"/>
      <c r="E527" s="3047"/>
      <c r="F527" s="3047"/>
      <c r="G527" s="3047"/>
      <c r="H527" s="3047"/>
      <c r="I527" s="3047"/>
      <c r="J527" s="3047"/>
      <c r="K527" s="3047"/>
      <c r="L527" s="3047"/>
      <c r="M527" s="3047"/>
      <c r="N527" s="3047"/>
      <c r="O527" s="3047"/>
      <c r="P527" s="3047"/>
      <c r="Q527" s="3047"/>
      <c r="R527" s="3047"/>
      <c r="S527" s="3047"/>
      <c r="T527" s="3047"/>
      <c r="U527" s="3047"/>
      <c r="V527" s="3047"/>
      <c r="W527" s="3047"/>
      <c r="X527" s="3047"/>
      <c r="Y527" s="3047"/>
      <c r="Z527" s="3047"/>
      <c r="AA527" s="3047"/>
      <c r="AB527" s="3047"/>
      <c r="AC527" s="3047"/>
      <c r="AD527" s="3047"/>
      <c r="AE527" s="923"/>
      <c r="AF527" s="1500"/>
      <c r="AG527" s="1500"/>
      <c r="AH527" s="1500"/>
      <c r="AI527" s="1500"/>
      <c r="AJ527" s="1500"/>
      <c r="AK527" s="1500"/>
      <c r="AL527" s="1500"/>
      <c r="AM527" s="1027"/>
      <c r="AN527" s="1129"/>
    </row>
    <row r="528" spans="1:74" s="1130" customFormat="1">
      <c r="A528" s="1056"/>
      <c r="B528" s="1031"/>
      <c r="C528" s="1553"/>
      <c r="D528" s="1102"/>
      <c r="E528" s="3047"/>
      <c r="F528" s="3047"/>
      <c r="G528" s="3047"/>
      <c r="H528" s="3047"/>
      <c r="I528" s="3047"/>
      <c r="J528" s="3047"/>
      <c r="K528" s="3047"/>
      <c r="L528" s="3047"/>
      <c r="M528" s="3047"/>
      <c r="N528" s="3047"/>
      <c r="O528" s="3047"/>
      <c r="P528" s="3047"/>
      <c r="Q528" s="3047"/>
      <c r="R528" s="3047"/>
      <c r="S528" s="3047"/>
      <c r="T528" s="3047"/>
      <c r="U528" s="3047"/>
      <c r="V528" s="3047"/>
      <c r="W528" s="3047"/>
      <c r="X528" s="3047"/>
      <c r="Y528" s="3047"/>
      <c r="Z528" s="3047"/>
      <c r="AA528" s="3047"/>
      <c r="AB528" s="3047"/>
      <c r="AC528" s="3047"/>
      <c r="AD528" s="3047"/>
      <c r="AE528" s="923"/>
      <c r="AF528" s="923"/>
      <c r="AG528" s="923"/>
      <c r="AH528" s="923"/>
      <c r="AI528" s="923"/>
      <c r="AJ528" s="923"/>
      <c r="AK528" s="923"/>
      <c r="AL528" s="1500"/>
      <c r="AM528" s="1027"/>
      <c r="AN528" s="921"/>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0" customFormat="1" ht="18.600000000000001" customHeight="1">
      <c r="A529" s="1056"/>
      <c r="B529" s="1031"/>
      <c r="C529" s="1553"/>
      <c r="D529" s="1102"/>
      <c r="E529" s="3047"/>
      <c r="F529" s="3047"/>
      <c r="G529" s="3047"/>
      <c r="H529" s="3047"/>
      <c r="I529" s="3047"/>
      <c r="J529" s="3047"/>
      <c r="K529" s="3047"/>
      <c r="L529" s="3047"/>
      <c r="M529" s="3047"/>
      <c r="N529" s="3047"/>
      <c r="O529" s="3047"/>
      <c r="P529" s="3047"/>
      <c r="Q529" s="3047"/>
      <c r="R529" s="3047"/>
      <c r="S529" s="3047"/>
      <c r="T529" s="3047"/>
      <c r="U529" s="3047"/>
      <c r="V529" s="3047"/>
      <c r="W529" s="3047"/>
      <c r="X529" s="3047"/>
      <c r="Y529" s="3047"/>
      <c r="Z529" s="3047"/>
      <c r="AA529" s="3047"/>
      <c r="AB529" s="3047"/>
      <c r="AC529" s="3047"/>
      <c r="AD529" s="3047"/>
      <c r="AE529" s="1500"/>
      <c r="AF529" s="1500"/>
      <c r="AG529" s="1500"/>
      <c r="AH529" s="1500"/>
      <c r="AI529" s="1500"/>
      <c r="AJ529" s="1500"/>
      <c r="AK529" s="1500"/>
      <c r="AL529" s="1500"/>
      <c r="AM529" s="1027"/>
      <c r="AN529" s="921"/>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39" customFormat="1" ht="12.75" customHeight="1">
      <c r="A530" s="1056"/>
      <c r="B530" s="1031"/>
      <c r="C530" s="1553"/>
      <c r="D530" s="1102"/>
      <c r="E530" s="1497"/>
      <c r="F530" s="1497"/>
      <c r="G530" s="1497"/>
      <c r="H530" s="1497"/>
      <c r="I530" s="1497"/>
      <c r="J530" s="1497"/>
      <c r="K530" s="1497"/>
      <c r="L530" s="1497"/>
      <c r="M530" s="1497"/>
      <c r="N530" s="1497"/>
      <c r="O530" s="1497"/>
      <c r="P530" s="1497"/>
      <c r="Q530" s="1497"/>
      <c r="R530" s="1497"/>
      <c r="S530" s="1497"/>
      <c r="T530" s="1497"/>
      <c r="U530" s="1497"/>
      <c r="V530" s="1497"/>
      <c r="W530" s="1497"/>
      <c r="X530" s="1497"/>
      <c r="Y530" s="1497"/>
      <c r="Z530" s="1497"/>
      <c r="AA530" s="1497"/>
      <c r="AB530" s="1497"/>
      <c r="AC530" s="1497"/>
      <c r="AD530" s="1497"/>
      <c r="AE530" s="1500"/>
      <c r="AF530" s="923"/>
      <c r="AG530" s="923"/>
      <c r="AH530" s="923"/>
      <c r="AI530" s="923"/>
      <c r="AJ530" s="923"/>
      <c r="AK530" s="923"/>
      <c r="AL530" s="923"/>
      <c r="AM530" s="1027"/>
      <c r="AN530" s="996"/>
    </row>
    <row r="531" spans="1:81" s="939" customFormat="1" ht="12.75" customHeight="1">
      <c r="A531" s="1056"/>
      <c r="B531" s="1031"/>
      <c r="C531" s="1553"/>
      <c r="D531" s="1102" t="s">
        <v>542</v>
      </c>
      <c r="E531" s="3147" t="s">
        <v>2123</v>
      </c>
      <c r="F531" s="3147"/>
      <c r="G531" s="3147"/>
      <c r="H531" s="3147"/>
      <c r="I531" s="3147"/>
      <c r="J531" s="3147"/>
      <c r="K531" s="3147"/>
      <c r="L531" s="3147"/>
      <c r="M531" s="3147"/>
      <c r="N531" s="3147"/>
      <c r="O531" s="3147"/>
      <c r="P531" s="3147"/>
      <c r="Q531" s="3147"/>
      <c r="R531" s="3147"/>
      <c r="S531" s="3147"/>
      <c r="T531" s="3147"/>
      <c r="U531" s="3147"/>
      <c r="V531" s="3147"/>
      <c r="W531" s="3147"/>
      <c r="X531" s="3147"/>
      <c r="Y531" s="3147"/>
      <c r="Z531" s="3147"/>
      <c r="AA531" s="3147"/>
      <c r="AB531" s="3147"/>
      <c r="AC531" s="3147"/>
      <c r="AD531" s="3147"/>
      <c r="AE531" s="923"/>
      <c r="AF531" s="3146" t="s">
        <v>1613</v>
      </c>
      <c r="AG531" s="3146"/>
      <c r="AH531" s="3146"/>
      <c r="AI531" s="3146"/>
      <c r="AJ531" s="3146"/>
      <c r="AK531" s="3146"/>
      <c r="AL531" s="3146"/>
      <c r="AM531" s="1027"/>
      <c r="AN531" s="996"/>
    </row>
    <row r="532" spans="1:81" s="939" customFormat="1" ht="12.75" customHeight="1">
      <c r="A532" s="1056"/>
      <c r="B532" s="1031"/>
      <c r="C532" s="1553"/>
      <c r="D532" s="1102"/>
      <c r="E532" s="3147"/>
      <c r="F532" s="3147"/>
      <c r="G532" s="3147"/>
      <c r="H532" s="3147"/>
      <c r="I532" s="3147"/>
      <c r="J532" s="3147"/>
      <c r="K532" s="3147"/>
      <c r="L532" s="3147"/>
      <c r="M532" s="3147"/>
      <c r="N532" s="3147"/>
      <c r="O532" s="3147"/>
      <c r="P532" s="3147"/>
      <c r="Q532" s="3147"/>
      <c r="R532" s="3147"/>
      <c r="S532" s="3147"/>
      <c r="T532" s="3147"/>
      <c r="U532" s="3147"/>
      <c r="V532" s="3147"/>
      <c r="W532" s="3147"/>
      <c r="X532" s="3147"/>
      <c r="Y532" s="3147"/>
      <c r="Z532" s="3147"/>
      <c r="AA532" s="3147"/>
      <c r="AB532" s="3147"/>
      <c r="AC532" s="3147"/>
      <c r="AD532" s="3147"/>
      <c r="AE532" s="1500"/>
      <c r="AF532" s="1500"/>
      <c r="AG532" s="1500"/>
      <c r="AH532" s="1500"/>
      <c r="AI532" s="1500"/>
      <c r="AJ532" s="1500"/>
      <c r="AK532" s="1500"/>
      <c r="AL532" s="1500"/>
      <c r="AM532" s="1027"/>
      <c r="AN532" s="996"/>
    </row>
    <row r="533" spans="1:81" s="939" customFormat="1" ht="12.75" customHeight="1">
      <c r="A533" s="1056"/>
      <c r="B533" s="1031"/>
      <c r="C533" s="1553"/>
      <c r="D533" s="1102"/>
      <c r="E533" s="3147"/>
      <c r="F533" s="3147"/>
      <c r="G533" s="3147"/>
      <c r="H533" s="3147"/>
      <c r="I533" s="3147"/>
      <c r="J533" s="3147"/>
      <c r="K533" s="3147"/>
      <c r="L533" s="3147"/>
      <c r="M533" s="3147"/>
      <c r="N533" s="3147"/>
      <c r="O533" s="3147"/>
      <c r="P533" s="3147"/>
      <c r="Q533" s="3147"/>
      <c r="R533" s="3147"/>
      <c r="S533" s="3147"/>
      <c r="T533" s="3147"/>
      <c r="U533" s="3147"/>
      <c r="V533" s="3147"/>
      <c r="W533" s="3147"/>
      <c r="X533" s="3147"/>
      <c r="Y533" s="3147"/>
      <c r="Z533" s="3147"/>
      <c r="AA533" s="3147"/>
      <c r="AB533" s="3147"/>
      <c r="AC533" s="3147"/>
      <c r="AD533" s="3147"/>
      <c r="AE533" s="1500"/>
      <c r="AF533" s="1500"/>
      <c r="AG533" s="1500"/>
      <c r="AH533" s="1500"/>
      <c r="AI533" s="1500"/>
      <c r="AJ533" s="1500"/>
      <c r="AK533" s="1500"/>
      <c r="AL533" s="1500"/>
      <c r="AM533" s="1027"/>
      <c r="AN533" s="996"/>
    </row>
    <row r="534" spans="1:81" s="939" customFormat="1" ht="12.75" customHeight="1">
      <c r="A534" s="1056"/>
      <c r="B534" s="1031"/>
      <c r="C534" s="1553"/>
      <c r="D534" s="1102"/>
      <c r="E534" s="3147"/>
      <c r="F534" s="3147"/>
      <c r="G534" s="3147"/>
      <c r="H534" s="3147"/>
      <c r="I534" s="3147"/>
      <c r="J534" s="3147"/>
      <c r="K534" s="3147"/>
      <c r="L534" s="3147"/>
      <c r="M534" s="3147"/>
      <c r="N534" s="3147"/>
      <c r="O534" s="3147"/>
      <c r="P534" s="3147"/>
      <c r="Q534" s="3147"/>
      <c r="R534" s="3147"/>
      <c r="S534" s="3147"/>
      <c r="T534" s="3147"/>
      <c r="U534" s="3147"/>
      <c r="V534" s="3147"/>
      <c r="W534" s="3147"/>
      <c r="X534" s="3147"/>
      <c r="Y534" s="3147"/>
      <c r="Z534" s="3147"/>
      <c r="AA534" s="3147"/>
      <c r="AB534" s="3147"/>
      <c r="AC534" s="3147"/>
      <c r="AD534" s="3147"/>
      <c r="AE534" s="1500"/>
      <c r="AF534" s="1500"/>
      <c r="AG534" s="1500"/>
      <c r="AH534" s="1500"/>
      <c r="AI534" s="1500"/>
      <c r="AJ534" s="1500"/>
      <c r="AK534" s="1500"/>
      <c r="AL534" s="1500"/>
      <c r="AM534" s="1027"/>
      <c r="AN534" s="996"/>
    </row>
    <row r="535" spans="1:81" s="939" customFormat="1" ht="12.75" customHeight="1">
      <c r="A535" s="1130"/>
      <c r="B535" s="923"/>
      <c r="C535" s="923"/>
      <c r="D535" s="923"/>
      <c r="E535" s="923"/>
      <c r="F535" s="923"/>
      <c r="G535" s="923"/>
      <c r="H535" s="923"/>
      <c r="I535" s="923"/>
      <c r="J535" s="923"/>
      <c r="K535" s="923"/>
      <c r="L535" s="923"/>
      <c r="M535" s="923"/>
      <c r="N535" s="923"/>
      <c r="O535" s="923"/>
      <c r="P535" s="923"/>
      <c r="Q535" s="923"/>
      <c r="R535" s="923"/>
      <c r="S535" s="923"/>
      <c r="T535" s="923"/>
      <c r="U535" s="923"/>
      <c r="V535" s="923"/>
      <c r="W535" s="923"/>
      <c r="X535" s="923"/>
      <c r="Y535" s="923"/>
      <c r="Z535" s="923"/>
      <c r="AA535" s="923"/>
      <c r="AB535" s="923"/>
      <c r="AC535" s="923"/>
      <c r="AD535" s="923"/>
      <c r="AE535" s="923"/>
      <c r="AF535" s="923"/>
      <c r="AG535" s="923"/>
      <c r="AH535" s="923"/>
      <c r="AI535" s="923"/>
      <c r="AJ535" s="923"/>
      <c r="AK535" s="923"/>
      <c r="AL535" s="923"/>
      <c r="AM535" s="1130"/>
      <c r="AN535" s="996"/>
    </row>
    <row r="536" spans="1:81" s="939" customFormat="1" ht="12.75" customHeight="1">
      <c r="A536" s="1056"/>
      <c r="B536" s="1031"/>
      <c r="C536" s="1553"/>
      <c r="D536" s="1019" t="s">
        <v>1669</v>
      </c>
      <c r="E536" s="1547"/>
      <c r="F536" s="1547"/>
      <c r="G536" s="1547"/>
      <c r="H536" s="3046" t="s">
        <v>626</v>
      </c>
      <c r="I536" s="3046"/>
      <c r="J536" s="1501"/>
      <c r="K536" s="1501"/>
      <c r="L536" s="1501"/>
      <c r="M536" s="1501"/>
      <c r="N536" s="1501"/>
      <c r="O536" s="1501"/>
      <c r="P536" s="1501"/>
      <c r="Q536" s="1501"/>
      <c r="R536" s="1501"/>
      <c r="S536" s="1501"/>
      <c r="T536" s="1501"/>
      <c r="U536" s="1501"/>
      <c r="V536" s="1501"/>
      <c r="W536" s="1501"/>
      <c r="X536" s="1501"/>
      <c r="Y536" s="1501"/>
      <c r="Z536" s="1501"/>
      <c r="AA536" s="1501"/>
      <c r="AB536" s="1501"/>
      <c r="AC536" s="1501"/>
      <c r="AD536" s="1501"/>
      <c r="AE536" s="1501"/>
      <c r="AF536" s="1501"/>
      <c r="AG536" s="1031"/>
      <c r="AH536" s="1019"/>
      <c r="AI536" s="1499"/>
      <c r="AJ536" s="1001"/>
      <c r="AK536" s="1001"/>
      <c r="AL536" s="1001"/>
      <c r="AM536" s="998"/>
      <c r="AN536" s="996"/>
    </row>
    <row r="537" spans="1:81" s="939" customFormat="1" ht="12.75" customHeight="1">
      <c r="A537" s="1056"/>
      <c r="B537" s="1031"/>
      <c r="C537" s="1553"/>
      <c r="D537" s="1031"/>
      <c r="E537" s="1031"/>
      <c r="F537" s="1031"/>
      <c r="G537" s="1031"/>
      <c r="H537" s="1031"/>
      <c r="I537" s="1031"/>
      <c r="J537" s="1031"/>
      <c r="K537" s="1031"/>
      <c r="L537" s="1031"/>
      <c r="M537" s="1031"/>
      <c r="N537" s="1031"/>
      <c r="O537" s="1031"/>
      <c r="P537" s="1031"/>
      <c r="Q537" s="1031"/>
      <c r="R537" s="1031"/>
      <c r="S537" s="1031"/>
      <c r="T537" s="1031"/>
      <c r="U537" s="1031"/>
      <c r="V537" s="1031"/>
      <c r="W537" s="1031"/>
      <c r="X537" s="1031"/>
      <c r="Y537" s="1031"/>
      <c r="Z537" s="1031"/>
      <c r="AA537" s="1031"/>
      <c r="AB537" s="1031"/>
      <c r="AC537" s="1031"/>
      <c r="AD537" s="1031"/>
      <c r="AE537" s="1031"/>
      <c r="AF537" s="1031"/>
      <c r="AG537" s="1031"/>
      <c r="AH537" s="1019"/>
      <c r="AI537" s="1499"/>
      <c r="AJ537" s="1001"/>
      <c r="AK537" s="1001"/>
      <c r="AL537" s="1001"/>
      <c r="AM537" s="998"/>
      <c r="AN537" s="996"/>
    </row>
    <row r="538" spans="1:81" s="939" customFormat="1" ht="12.75" customHeight="1">
      <c r="A538" s="1067"/>
      <c r="B538" s="1104"/>
      <c r="C538" s="1571"/>
      <c r="D538" s="1104"/>
      <c r="E538" s="1104"/>
      <c r="F538" s="1104"/>
      <c r="G538" s="1104"/>
      <c r="H538" s="1104"/>
      <c r="I538" s="1104"/>
      <c r="J538" s="1104"/>
      <c r="K538" s="1104"/>
      <c r="L538" s="1104"/>
      <c r="M538" s="1104"/>
      <c r="N538" s="1104"/>
      <c r="O538" s="1104"/>
      <c r="P538" s="1104"/>
      <c r="Q538" s="1104"/>
      <c r="R538" s="1104"/>
      <c r="S538" s="1104"/>
      <c r="T538" s="1104"/>
      <c r="U538" s="1104"/>
      <c r="V538" s="1104"/>
      <c r="W538" s="1104"/>
      <c r="X538" s="1104"/>
      <c r="Y538" s="1104"/>
      <c r="Z538" s="1104"/>
      <c r="AA538" s="1104"/>
      <c r="AB538" s="1104"/>
      <c r="AC538" s="1104"/>
      <c r="AD538" s="1104"/>
      <c r="AE538" s="1104"/>
      <c r="AF538" s="1104"/>
      <c r="AG538" s="1104"/>
      <c r="AH538" s="1015"/>
      <c r="AI538" s="955" t="s">
        <v>1721</v>
      </c>
      <c r="AJ538" s="3029">
        <f>VLOOKUP($H$536,$AP$477:$AQ$479,2,FALSE)</f>
        <v>0</v>
      </c>
      <c r="AK538" s="3031"/>
      <c r="AL538" s="1001"/>
      <c r="AM538" s="998"/>
      <c r="AN538" s="996"/>
    </row>
    <row r="539" spans="1:81" s="1130" customFormat="1">
      <c r="A539" s="1056"/>
      <c r="B539" s="1031"/>
      <c r="C539" s="1553"/>
      <c r="D539" s="1031"/>
      <c r="E539" s="1031"/>
      <c r="F539" s="1031"/>
      <c r="G539" s="1031"/>
      <c r="H539" s="1031"/>
      <c r="I539" s="1031"/>
      <c r="J539" s="1031"/>
      <c r="K539" s="1031"/>
      <c r="L539" s="1031"/>
      <c r="M539" s="1031"/>
      <c r="N539" s="1031"/>
      <c r="O539" s="1031"/>
      <c r="P539" s="1031"/>
      <c r="Q539" s="1031"/>
      <c r="R539" s="1031"/>
      <c r="S539" s="1031"/>
      <c r="T539" s="1031"/>
      <c r="U539" s="1031"/>
      <c r="V539" s="1031"/>
      <c r="W539" s="1031"/>
      <c r="X539" s="1031"/>
      <c r="Y539" s="1031"/>
      <c r="Z539" s="1031"/>
      <c r="AA539" s="1031"/>
      <c r="AB539" s="1031"/>
      <c r="AC539" s="1031"/>
      <c r="AD539" s="1031"/>
      <c r="AE539" s="1031"/>
      <c r="AF539" s="1031"/>
      <c r="AG539" s="1031"/>
      <c r="AH539" s="1019"/>
      <c r="AI539" s="1499"/>
      <c r="AJ539" s="1001"/>
      <c r="AK539" s="1001"/>
      <c r="AL539" s="1001"/>
      <c r="AM539" s="998"/>
      <c r="AN539" s="1129"/>
      <c r="AS539" s="1139"/>
      <c r="AT539" s="1139"/>
      <c r="AU539" s="1139"/>
      <c r="AV539" s="1139"/>
      <c r="AW539" s="1139"/>
      <c r="AX539" s="1139"/>
      <c r="AY539" s="1139"/>
      <c r="AZ539" s="1139"/>
      <c r="BA539" s="1139"/>
      <c r="BB539" s="1139"/>
      <c r="BC539" s="1139"/>
      <c r="BD539" s="1140"/>
      <c r="BE539" s="1140"/>
      <c r="BF539" s="1140"/>
      <c r="BG539" s="1140"/>
      <c r="BH539" s="1140"/>
      <c r="BI539" s="1139"/>
      <c r="BJ539" s="1139"/>
      <c r="BK539" s="1139"/>
      <c r="BL539" s="1139"/>
      <c r="BM539" s="1139"/>
      <c r="BN539" s="1139"/>
      <c r="BO539" s="1139"/>
      <c r="BP539" s="1139"/>
      <c r="BQ539" s="1139"/>
      <c r="BR539" s="1139"/>
      <c r="BS539" s="1139"/>
      <c r="BT539" s="1139"/>
      <c r="BU539" s="1139"/>
      <c r="BV539" s="1139"/>
      <c r="BW539" s="1139"/>
      <c r="BX539" s="1139"/>
      <c r="BY539" s="1139"/>
      <c r="BZ539" s="1139"/>
      <c r="CA539" s="1139"/>
      <c r="CB539" s="1139"/>
      <c r="CC539" s="1139"/>
    </row>
    <row r="540" spans="1:81" s="1130" customFormat="1">
      <c r="A540" s="1056"/>
      <c r="B540" s="1031"/>
      <c r="C540" s="982" t="s">
        <v>1722</v>
      </c>
      <c r="D540" s="1031"/>
      <c r="E540" s="1031"/>
      <c r="F540" s="1031"/>
      <c r="G540" s="1031"/>
      <c r="H540" s="1031"/>
      <c r="I540" s="1031"/>
      <c r="J540" s="1031"/>
      <c r="K540" s="1031"/>
      <c r="L540" s="1031"/>
      <c r="M540" s="1031"/>
      <c r="N540" s="1031"/>
      <c r="O540" s="1031"/>
      <c r="P540" s="1031"/>
      <c r="Q540" s="1031"/>
      <c r="R540" s="1031"/>
      <c r="S540" s="1031"/>
      <c r="T540" s="1031"/>
      <c r="U540" s="1031"/>
      <c r="V540" s="1031"/>
      <c r="W540" s="1031"/>
      <c r="X540" s="1031"/>
      <c r="Y540" s="1031"/>
      <c r="Z540" s="1031"/>
      <c r="AA540" s="1031"/>
      <c r="AB540" s="1031"/>
      <c r="AC540" s="1031"/>
      <c r="AD540" s="1031"/>
      <c r="AE540" s="1031"/>
      <c r="AF540" s="1031"/>
      <c r="AG540" s="1031"/>
      <c r="AH540" s="1019"/>
      <c r="AI540" s="1499"/>
      <c r="AJ540" s="1001"/>
      <c r="AK540" s="1001"/>
      <c r="AL540" s="1001"/>
      <c r="AM540" s="998"/>
      <c r="AN540" s="1129"/>
      <c r="AO540" s="1131"/>
      <c r="AT540" s="1139"/>
      <c r="AU540" s="1139"/>
      <c r="AV540" s="1139"/>
      <c r="AW540" s="1139"/>
      <c r="AX540" s="1139"/>
      <c r="AY540" s="1139"/>
      <c r="AZ540" s="1139"/>
    </row>
    <row r="541" spans="1:81" s="1130" customFormat="1">
      <c r="A541" s="1056"/>
      <c r="B541" s="1031"/>
      <c r="C541" s="1553"/>
      <c r="D541" s="1031"/>
      <c r="E541" s="1031"/>
      <c r="F541" s="1031"/>
      <c r="G541" s="1031"/>
      <c r="H541" s="1031"/>
      <c r="I541" s="1031"/>
      <c r="J541" s="1031"/>
      <c r="K541" s="1031"/>
      <c r="L541" s="1031"/>
      <c r="M541" s="1031"/>
      <c r="N541" s="1031"/>
      <c r="O541" s="1031"/>
      <c r="P541" s="1031"/>
      <c r="Q541" s="1031"/>
      <c r="R541" s="1031"/>
      <c r="S541" s="1031"/>
      <c r="T541" s="1031"/>
      <c r="U541" s="1031"/>
      <c r="V541" s="1031"/>
      <c r="W541" s="1031"/>
      <c r="X541" s="1031"/>
      <c r="Y541" s="1031"/>
      <c r="Z541" s="1031"/>
      <c r="AA541" s="1031"/>
      <c r="AB541" s="1031"/>
      <c r="AC541" s="1031"/>
      <c r="AD541" s="1031"/>
      <c r="AE541" s="923"/>
      <c r="AF541" s="923"/>
      <c r="AG541" s="923"/>
      <c r="AH541" s="923"/>
      <c r="AI541" s="923"/>
      <c r="AJ541" s="923"/>
      <c r="AK541" s="923"/>
      <c r="AL541" s="1001"/>
      <c r="AM541" s="998"/>
      <c r="AN541" s="1129"/>
      <c r="AO541" s="939" t="s">
        <v>626</v>
      </c>
      <c r="AP541" s="1141">
        <v>0</v>
      </c>
      <c r="AS541" s="1139"/>
      <c r="AT541" s="1139"/>
      <c r="AU541" s="1139"/>
      <c r="AV541" s="1139"/>
      <c r="AW541" s="1139"/>
      <c r="AX541" s="1139"/>
      <c r="AY541" s="1139"/>
      <c r="AZ541" s="1139"/>
      <c r="BA541" s="1139"/>
      <c r="BB541" s="1139"/>
      <c r="BC541" s="1139"/>
      <c r="BD541" s="1140"/>
      <c r="BE541" s="1140"/>
      <c r="BF541" s="1140"/>
      <c r="BG541" s="1140"/>
      <c r="BH541" s="1140"/>
      <c r="BI541" s="1139"/>
      <c r="BJ541" s="1139"/>
      <c r="BK541" s="1139"/>
      <c r="BL541" s="1139"/>
      <c r="BM541" s="1139"/>
      <c r="BN541" s="1139"/>
      <c r="BO541" s="1139"/>
      <c r="BP541" s="1139"/>
      <c r="BQ541" s="1139"/>
      <c r="BR541" s="1139"/>
      <c r="BS541" s="1139"/>
      <c r="BT541" s="1139"/>
      <c r="BU541" s="1139"/>
      <c r="BV541" s="1139"/>
      <c r="BW541" s="1139"/>
      <c r="BX541" s="1139"/>
      <c r="BY541" s="1139"/>
      <c r="BZ541" s="1139"/>
      <c r="CA541" s="1139"/>
      <c r="CB541" s="1139"/>
      <c r="CC541" s="1139"/>
    </row>
    <row r="542" spans="1:81" s="1130" customFormat="1" ht="13.7" customHeight="1">
      <c r="A542" s="1056"/>
      <c r="B542" s="1031"/>
      <c r="C542" s="1553"/>
      <c r="D542" s="1102" t="s">
        <v>725</v>
      </c>
      <c r="E542" s="3047" t="s">
        <v>2114</v>
      </c>
      <c r="F542" s="3047"/>
      <c r="G542" s="3047"/>
      <c r="H542" s="3047"/>
      <c r="I542" s="3047"/>
      <c r="J542" s="3047"/>
      <c r="K542" s="3047"/>
      <c r="L542" s="3047"/>
      <c r="M542" s="3047"/>
      <c r="N542" s="3047"/>
      <c r="O542" s="3047"/>
      <c r="P542" s="3047"/>
      <c r="Q542" s="3047"/>
      <c r="R542" s="3047"/>
      <c r="S542" s="3047"/>
      <c r="T542" s="3047"/>
      <c r="U542" s="3047"/>
      <c r="V542" s="3047"/>
      <c r="W542" s="3047"/>
      <c r="X542" s="3047"/>
      <c r="Y542" s="3047"/>
      <c r="Z542" s="3047"/>
      <c r="AA542" s="3047"/>
      <c r="AB542" s="3047"/>
      <c r="AC542" s="3047"/>
      <c r="AD542" s="3047"/>
      <c r="AE542" s="923"/>
      <c r="AF542" s="3146" t="s">
        <v>1723</v>
      </c>
      <c r="AG542" s="3146"/>
      <c r="AH542" s="3146"/>
      <c r="AI542" s="3146"/>
      <c r="AJ542" s="3146"/>
      <c r="AK542" s="3146"/>
      <c r="AL542" s="3146"/>
      <c r="AM542" s="1027"/>
      <c r="AN542" s="1129"/>
      <c r="AO542" s="1114" t="s">
        <v>578</v>
      </c>
      <c r="AP542" s="939">
        <v>8</v>
      </c>
      <c r="AT542" s="1139"/>
      <c r="AU542" s="1139"/>
      <c r="AV542" s="1139"/>
      <c r="AW542" s="1139"/>
      <c r="AX542" s="1139"/>
      <c r="AY542" s="1139"/>
      <c r="AZ542" s="1139"/>
    </row>
    <row r="543" spans="1:81" s="1130" customFormat="1" ht="13.7" customHeight="1">
      <c r="A543" s="1056"/>
      <c r="B543" s="1031"/>
      <c r="C543" s="1553"/>
      <c r="D543" s="1102"/>
      <c r="E543" s="3047"/>
      <c r="F543" s="3047"/>
      <c r="G543" s="3047"/>
      <c r="H543" s="3047"/>
      <c r="I543" s="3047"/>
      <c r="J543" s="3047"/>
      <c r="K543" s="3047"/>
      <c r="L543" s="3047"/>
      <c r="M543" s="3047"/>
      <c r="N543" s="3047"/>
      <c r="O543" s="3047"/>
      <c r="P543" s="3047"/>
      <c r="Q543" s="3047"/>
      <c r="R543" s="3047"/>
      <c r="S543" s="3047"/>
      <c r="T543" s="3047"/>
      <c r="U543" s="3047"/>
      <c r="V543" s="3047"/>
      <c r="W543" s="3047"/>
      <c r="X543" s="3047"/>
      <c r="Y543" s="3047"/>
      <c r="Z543" s="3047"/>
      <c r="AA543" s="3047"/>
      <c r="AB543" s="3047"/>
      <c r="AC543" s="3047"/>
      <c r="AD543" s="3047"/>
      <c r="AE543" s="923"/>
      <c r="AF543" s="1500"/>
      <c r="AG543" s="1500"/>
      <c r="AH543" s="1500"/>
      <c r="AI543" s="1500"/>
      <c r="AJ543" s="1500"/>
      <c r="AK543" s="1500"/>
      <c r="AL543" s="1500"/>
      <c r="AM543" s="1027"/>
      <c r="AN543" s="1129"/>
      <c r="AO543" s="1114"/>
      <c r="AP543" s="939"/>
      <c r="AT543" s="1139"/>
      <c r="AU543" s="1139"/>
      <c r="AV543" s="1139"/>
      <c r="AW543" s="1139"/>
      <c r="AX543" s="1139"/>
      <c r="AY543" s="1139"/>
      <c r="AZ543" s="1139"/>
    </row>
    <row r="544" spans="1:81" s="1130" customFormat="1">
      <c r="A544" s="1056"/>
      <c r="B544" s="1031"/>
      <c r="C544" s="1553"/>
      <c r="D544" s="1102"/>
      <c r="E544" s="3047"/>
      <c r="F544" s="3047"/>
      <c r="G544" s="3047"/>
      <c r="H544" s="3047"/>
      <c r="I544" s="3047"/>
      <c r="J544" s="3047"/>
      <c r="K544" s="3047"/>
      <c r="L544" s="3047"/>
      <c r="M544" s="3047"/>
      <c r="N544" s="3047"/>
      <c r="O544" s="3047"/>
      <c r="P544" s="3047"/>
      <c r="Q544" s="3047"/>
      <c r="R544" s="3047"/>
      <c r="S544" s="3047"/>
      <c r="T544" s="3047"/>
      <c r="U544" s="3047"/>
      <c r="V544" s="3047"/>
      <c r="W544" s="3047"/>
      <c r="X544" s="3047"/>
      <c r="Y544" s="3047"/>
      <c r="Z544" s="3047"/>
      <c r="AA544" s="3047"/>
      <c r="AB544" s="3047"/>
      <c r="AC544" s="3047"/>
      <c r="AD544" s="3047"/>
      <c r="AE544" s="1500"/>
      <c r="AF544" s="1500"/>
      <c r="AG544" s="1500"/>
      <c r="AH544" s="1500"/>
      <c r="AI544" s="1500"/>
      <c r="AJ544" s="1500"/>
      <c r="AK544" s="1500"/>
      <c r="AL544" s="1500"/>
      <c r="AM544" s="1027"/>
      <c r="AN544" s="1129"/>
      <c r="AO544" s="1114"/>
      <c r="AP544" s="939"/>
      <c r="AT544" s="1139"/>
      <c r="AU544" s="1139"/>
      <c r="AV544" s="1139"/>
      <c r="AW544" s="1139"/>
      <c r="AX544" s="1139"/>
      <c r="AY544" s="1139"/>
      <c r="AZ544" s="1139"/>
    </row>
    <row r="545" spans="1:81" s="1130" customFormat="1">
      <c r="A545" s="1056"/>
      <c r="B545" s="1031"/>
      <c r="C545" s="1553"/>
      <c r="D545" s="1102"/>
      <c r="E545" s="3047"/>
      <c r="F545" s="3047"/>
      <c r="G545" s="3047"/>
      <c r="H545" s="3047"/>
      <c r="I545" s="3047"/>
      <c r="J545" s="3047"/>
      <c r="K545" s="3047"/>
      <c r="L545" s="3047"/>
      <c r="M545" s="3047"/>
      <c r="N545" s="3047"/>
      <c r="O545" s="3047"/>
      <c r="P545" s="3047"/>
      <c r="Q545" s="3047"/>
      <c r="R545" s="3047"/>
      <c r="S545" s="3047"/>
      <c r="T545" s="3047"/>
      <c r="U545" s="3047"/>
      <c r="V545" s="3047"/>
      <c r="W545" s="3047"/>
      <c r="X545" s="3047"/>
      <c r="Y545" s="3047"/>
      <c r="Z545" s="3047"/>
      <c r="AA545" s="3047"/>
      <c r="AB545" s="3047"/>
      <c r="AC545" s="3047"/>
      <c r="AD545" s="3047"/>
      <c r="AE545" s="1500"/>
      <c r="AF545" s="1500"/>
      <c r="AG545" s="1500"/>
      <c r="AH545" s="1500"/>
      <c r="AI545" s="1500"/>
      <c r="AJ545" s="1500"/>
      <c r="AK545" s="1500"/>
      <c r="AL545" s="1500"/>
      <c r="AM545" s="1027"/>
      <c r="AN545" s="1129"/>
      <c r="AO545" s="1142"/>
      <c r="AT545" s="1139"/>
      <c r="AU545" s="1139"/>
      <c r="AV545" s="1139"/>
      <c r="AW545" s="1139"/>
      <c r="AX545" s="1139"/>
      <c r="AY545" s="1139"/>
      <c r="AZ545" s="1139"/>
    </row>
    <row r="546" spans="1:81" s="1130" customFormat="1">
      <c r="A546" s="1056"/>
      <c r="B546" s="1031"/>
      <c r="C546" s="1553"/>
      <c r="D546" s="1102"/>
      <c r="E546" s="1501"/>
      <c r="F546" s="1501"/>
      <c r="G546" s="1501"/>
      <c r="H546" s="1501"/>
      <c r="I546" s="1501"/>
      <c r="J546" s="1501"/>
      <c r="K546" s="1501"/>
      <c r="L546" s="1501"/>
      <c r="M546" s="1501"/>
      <c r="N546" s="1501"/>
      <c r="O546" s="1501"/>
      <c r="P546" s="1501"/>
      <c r="Q546" s="1501"/>
      <c r="R546" s="1501"/>
      <c r="S546" s="1501"/>
      <c r="T546" s="1501"/>
      <c r="U546" s="1501"/>
      <c r="V546" s="1501"/>
      <c r="W546" s="1501"/>
      <c r="X546" s="1501"/>
      <c r="Y546" s="1501"/>
      <c r="Z546" s="1501"/>
      <c r="AA546" s="1501"/>
      <c r="AB546" s="1501"/>
      <c r="AC546" s="1501"/>
      <c r="AD546" s="1501"/>
      <c r="AE546" s="1500"/>
      <c r="AF546" s="1500"/>
      <c r="AG546" s="1500"/>
      <c r="AH546" s="1500"/>
      <c r="AI546" s="1500"/>
      <c r="AJ546" s="1500"/>
      <c r="AK546" s="1500"/>
      <c r="AL546" s="1500"/>
      <c r="AM546" s="1027"/>
      <c r="AN546" s="1129"/>
      <c r="AO546" s="1142"/>
      <c r="AT546" s="1139"/>
      <c r="AU546" s="1139"/>
      <c r="AV546" s="1139"/>
      <c r="AW546" s="1139"/>
      <c r="AX546" s="1139"/>
      <c r="AY546" s="1139"/>
      <c r="AZ546" s="1139"/>
    </row>
    <row r="547" spans="1:81" s="1130" customFormat="1">
      <c r="A547" s="1056"/>
      <c r="B547" s="1031"/>
      <c r="C547" s="1553"/>
      <c r="D547" s="1019" t="s">
        <v>1669</v>
      </c>
      <c r="E547" s="1547"/>
      <c r="F547" s="1547"/>
      <c r="G547" s="1547"/>
      <c r="H547" s="3046" t="s">
        <v>626</v>
      </c>
      <c r="I547" s="3046"/>
      <c r="J547" s="1031"/>
      <c r="K547" s="1031"/>
      <c r="L547" s="1031"/>
      <c r="M547" s="1031"/>
      <c r="N547" s="1031"/>
      <c r="O547" s="1031"/>
      <c r="P547" s="1031"/>
      <c r="Q547" s="1031"/>
      <c r="R547" s="1031"/>
      <c r="S547" s="1031"/>
      <c r="T547" s="1031"/>
      <c r="U547" s="1031"/>
      <c r="V547" s="1031"/>
      <c r="W547" s="1031"/>
      <c r="X547" s="1031"/>
      <c r="Y547" s="1031"/>
      <c r="Z547" s="1031"/>
      <c r="AA547" s="1031"/>
      <c r="AB547" s="1031"/>
      <c r="AC547" s="1031"/>
      <c r="AD547" s="1031"/>
      <c r="AE547" s="1031"/>
      <c r="AF547" s="1031"/>
      <c r="AG547" s="1031"/>
      <c r="AH547" s="1019"/>
      <c r="AI547" s="1499"/>
      <c r="AJ547" s="1001"/>
      <c r="AK547" s="1001"/>
      <c r="AL547" s="1001"/>
      <c r="AM547" s="998"/>
      <c r="AN547" s="1129"/>
      <c r="AS547" s="1139"/>
      <c r="AT547" s="1139"/>
      <c r="AU547" s="1139"/>
      <c r="AV547" s="1139"/>
      <c r="AW547" s="1139"/>
      <c r="AX547" s="1139"/>
      <c r="AY547" s="1139"/>
      <c r="AZ547" s="1139"/>
      <c r="BA547" s="1139"/>
      <c r="BB547" s="1139"/>
      <c r="BC547" s="1139"/>
      <c r="BD547" s="1140"/>
      <c r="BE547" s="1140"/>
      <c r="BF547" s="1140"/>
      <c r="BG547" s="1140"/>
      <c r="BH547" s="1140"/>
      <c r="BI547" s="1139"/>
      <c r="BJ547" s="1139"/>
      <c r="BK547" s="1139"/>
      <c r="BL547" s="1139"/>
      <c r="BM547" s="1139"/>
      <c r="BN547" s="1139"/>
      <c r="BO547" s="1139"/>
      <c r="BP547" s="1139"/>
      <c r="BQ547" s="1139"/>
      <c r="BR547" s="1139"/>
      <c r="BS547" s="1139"/>
      <c r="BT547" s="1139"/>
      <c r="BU547" s="1139"/>
      <c r="BV547" s="1139"/>
      <c r="BW547" s="1139"/>
      <c r="BX547" s="1139"/>
      <c r="BY547" s="1139"/>
      <c r="BZ547" s="1139"/>
      <c r="CA547" s="1139"/>
      <c r="CB547" s="1139"/>
      <c r="CC547" s="1139"/>
    </row>
    <row r="548" spans="1:81" s="1130" customFormat="1">
      <c r="A548" s="1056"/>
      <c r="B548" s="1031"/>
      <c r="C548" s="1137"/>
      <c r="D548" s="940"/>
      <c r="E548" s="940"/>
      <c r="F548" s="940"/>
      <c r="G548" s="940"/>
      <c r="H548" s="940"/>
      <c r="I548" s="940"/>
      <c r="J548" s="940"/>
      <c r="K548" s="940"/>
      <c r="L548" s="940"/>
      <c r="M548" s="940"/>
      <c r="N548" s="940"/>
      <c r="O548" s="940"/>
      <c r="P548" s="940"/>
      <c r="Q548" s="940"/>
      <c r="R548" s="940"/>
      <c r="S548" s="940"/>
      <c r="T548" s="940"/>
      <c r="U548" s="940"/>
      <c r="V548" s="940"/>
      <c r="W548" s="940"/>
      <c r="X548" s="940"/>
      <c r="Y548" s="940"/>
      <c r="Z548" s="940"/>
      <c r="AA548" s="940"/>
      <c r="AB548" s="940"/>
      <c r="AC548" s="940"/>
      <c r="AD548" s="1031"/>
      <c r="AE548" s="940"/>
      <c r="AF548" s="940"/>
      <c r="AG548" s="940"/>
      <c r="AH548" s="940"/>
      <c r="AI548" s="1022"/>
      <c r="AJ548" s="998"/>
      <c r="AK548" s="1022"/>
      <c r="AL548" s="1022"/>
      <c r="AM548" s="1022"/>
      <c r="AN548" s="1129"/>
      <c r="AT548" s="1139"/>
      <c r="AU548" s="1139"/>
      <c r="AV548" s="1139"/>
      <c r="AW548" s="1139"/>
      <c r="AX548" s="1139"/>
      <c r="AY548" s="1139"/>
      <c r="AZ548" s="1139"/>
    </row>
    <row r="549" spans="1:81" s="1130" customFormat="1">
      <c r="A549" s="1067"/>
      <c r="B549" s="1104"/>
      <c r="C549" s="1138"/>
      <c r="D549" s="1103"/>
      <c r="E549" s="1103"/>
      <c r="F549" s="1103"/>
      <c r="G549" s="1103"/>
      <c r="H549" s="1103"/>
      <c r="I549" s="1103"/>
      <c r="J549" s="1103"/>
      <c r="K549" s="1103"/>
      <c r="L549" s="1103"/>
      <c r="M549" s="1103"/>
      <c r="N549" s="1103"/>
      <c r="O549" s="1103"/>
      <c r="P549" s="1103"/>
      <c r="Q549" s="1103"/>
      <c r="R549" s="1103"/>
      <c r="S549" s="1103"/>
      <c r="T549" s="1103"/>
      <c r="U549" s="1103"/>
      <c r="V549" s="1103"/>
      <c r="W549" s="1103"/>
      <c r="X549" s="1103"/>
      <c r="Y549" s="1103"/>
      <c r="Z549" s="1103"/>
      <c r="AA549" s="1103"/>
      <c r="AB549" s="1103"/>
      <c r="AC549" s="1104"/>
      <c r="AD549" s="1103"/>
      <c r="AE549" s="1103"/>
      <c r="AF549" s="1103"/>
      <c r="AG549" s="1103"/>
      <c r="AH549" s="954"/>
      <c r="AI549" s="955" t="s">
        <v>1724</v>
      </c>
      <c r="AJ549" s="3029">
        <f>VLOOKUP($H$547,$AO$541:$AP$542,2,FALSE)</f>
        <v>0</v>
      </c>
      <c r="AK549" s="3031"/>
      <c r="AL549" s="1001"/>
      <c r="AM549" s="998"/>
      <c r="AN549" s="1129"/>
      <c r="AS549" s="1139"/>
      <c r="AT549" s="1139"/>
      <c r="AU549" s="1139"/>
      <c r="AV549" s="1139"/>
      <c r="AW549" s="1139"/>
      <c r="AX549" s="1139"/>
      <c r="AY549" s="1139"/>
      <c r="AZ549" s="1139"/>
      <c r="BA549" s="1139"/>
      <c r="BB549" s="1139"/>
      <c r="BC549" s="1139"/>
      <c r="BD549" s="1140"/>
      <c r="BE549" s="1140"/>
      <c r="BF549" s="1140"/>
      <c r="BG549" s="1140"/>
      <c r="BH549" s="1140"/>
      <c r="BI549" s="1139"/>
      <c r="BJ549" s="1139"/>
      <c r="BK549" s="1139"/>
      <c r="BL549" s="1139"/>
      <c r="BM549" s="1139"/>
      <c r="BN549" s="1139"/>
      <c r="BO549" s="1139"/>
      <c r="BP549" s="1139"/>
      <c r="BQ549" s="1139"/>
      <c r="BR549" s="1139"/>
      <c r="BS549" s="1139"/>
      <c r="BT549" s="1139"/>
      <c r="BU549" s="1139"/>
      <c r="BV549" s="1139"/>
      <c r="BW549" s="1139"/>
      <c r="BX549" s="1139"/>
      <c r="BY549" s="1139"/>
      <c r="BZ549" s="1139"/>
      <c r="CA549" s="1139"/>
      <c r="CB549" s="1139"/>
      <c r="CC549" s="1139"/>
    </row>
    <row r="550" spans="1:81" s="939" customFormat="1" ht="12.75" customHeight="1">
      <c r="A550" s="1056"/>
      <c r="B550" s="1031"/>
      <c r="C550" s="1137"/>
      <c r="D550" s="940"/>
      <c r="E550" s="940"/>
      <c r="F550" s="940"/>
      <c r="G550" s="940"/>
      <c r="H550" s="940"/>
      <c r="I550" s="940"/>
      <c r="J550" s="940"/>
      <c r="K550" s="940"/>
      <c r="L550" s="940"/>
      <c r="M550" s="940"/>
      <c r="N550" s="940"/>
      <c r="O550" s="940"/>
      <c r="P550" s="940"/>
      <c r="Q550" s="940"/>
      <c r="R550" s="940"/>
      <c r="S550" s="940"/>
      <c r="T550" s="940"/>
      <c r="U550" s="940"/>
      <c r="V550" s="940"/>
      <c r="W550" s="940"/>
      <c r="X550" s="940"/>
      <c r="Y550" s="940"/>
      <c r="Z550" s="940"/>
      <c r="AA550" s="940"/>
      <c r="AB550" s="940"/>
      <c r="AC550" s="940"/>
      <c r="AD550" s="1031"/>
      <c r="AE550" s="940"/>
      <c r="AF550" s="940"/>
      <c r="AG550" s="940"/>
      <c r="AH550" s="940"/>
      <c r="AI550" s="1022"/>
      <c r="AJ550" s="998"/>
      <c r="AK550" s="1022"/>
      <c r="AL550" s="1022"/>
      <c r="AM550" s="1022"/>
      <c r="AN550" s="996"/>
    </row>
    <row r="551" spans="1:81" s="939" customFormat="1" ht="12.75" customHeight="1">
      <c r="A551" s="1013"/>
      <c r="B551" s="1103"/>
      <c r="C551" s="1103"/>
      <c r="D551" s="1103"/>
      <c r="E551" s="1103"/>
      <c r="F551" s="1103"/>
      <c r="G551" s="1103"/>
      <c r="H551" s="1103"/>
      <c r="I551" s="1103"/>
      <c r="J551" s="1103"/>
      <c r="K551" s="1103"/>
      <c r="L551" s="1103"/>
      <c r="M551" s="1103"/>
      <c r="N551" s="1103"/>
      <c r="O551" s="1103"/>
      <c r="P551" s="1103"/>
      <c r="Q551" s="1103"/>
      <c r="R551" s="1103"/>
      <c r="S551" s="1103"/>
      <c r="T551" s="1103"/>
      <c r="U551" s="1103"/>
      <c r="V551" s="1103"/>
      <c r="W551" s="1103"/>
      <c r="X551" s="1103"/>
      <c r="Y551" s="1103"/>
      <c r="Z551" s="1103"/>
      <c r="AA551" s="1103"/>
      <c r="AB551" s="1103"/>
      <c r="AC551" s="1104"/>
      <c r="AD551" s="1103"/>
      <c r="AE551" s="1014"/>
      <c r="AF551" s="1014"/>
      <c r="AG551" s="1014"/>
      <c r="AH551" s="1014"/>
      <c r="AI551" s="955"/>
      <c r="AJ551" s="955" t="s">
        <v>1725</v>
      </c>
      <c r="AK551" s="3029">
        <f>IF(($AJ$382+$AJ$401+$AJ$413+$AJ$448+$AJ$468+$AJ$482+$AJ$494+$AJ$510+$AJ$522+$AJ$538+AJ549)&gt;10,10,($AJ$382+$AJ$401+$AJ$413+$AJ$448+$AJ$468+$AJ$482+$AJ$494+$AJ$510+$AJ$522+$AJ$538+AJ549))</f>
        <v>10</v>
      </c>
      <c r="AL551" s="3030"/>
      <c r="AM551" s="3031"/>
      <c r="AN551" s="996"/>
    </row>
    <row r="552" spans="1:81" s="939" customFormat="1" ht="12.75" customHeight="1">
      <c r="A552" s="1022"/>
      <c r="B552" s="940"/>
      <c r="C552" s="940"/>
      <c r="D552" s="940"/>
      <c r="E552" s="940"/>
      <c r="F552" s="940"/>
      <c r="G552" s="940"/>
      <c r="H552" s="940"/>
      <c r="I552" s="940"/>
      <c r="J552" s="940"/>
      <c r="K552" s="940"/>
      <c r="L552" s="940"/>
      <c r="M552" s="940"/>
      <c r="N552" s="940"/>
      <c r="O552" s="940"/>
      <c r="P552" s="940"/>
      <c r="Q552" s="940"/>
      <c r="R552" s="940"/>
      <c r="S552" s="940"/>
      <c r="T552" s="940"/>
      <c r="U552" s="940"/>
      <c r="V552" s="940"/>
      <c r="W552" s="940"/>
      <c r="X552" s="940"/>
      <c r="Y552" s="940"/>
      <c r="Z552" s="940"/>
      <c r="AA552" s="940"/>
      <c r="AB552" s="940"/>
      <c r="AC552" s="1031"/>
      <c r="AD552" s="940"/>
      <c r="AE552" s="1022"/>
      <c r="AF552" s="1022"/>
      <c r="AG552" s="1022"/>
      <c r="AH552" s="1022"/>
      <c r="AI552" s="1033"/>
      <c r="AJ552" s="1033"/>
      <c r="AK552" s="1001"/>
      <c r="AL552" s="1001"/>
      <c r="AM552" s="1001"/>
      <c r="AN552" s="996"/>
    </row>
    <row r="553" spans="1:81" s="939" customFormat="1" ht="12.75" customHeight="1">
      <c r="A553" s="1013"/>
      <c r="B553" s="1103"/>
      <c r="C553" s="1103"/>
      <c r="D553" s="1103"/>
      <c r="E553" s="1103"/>
      <c r="F553" s="1103"/>
      <c r="G553" s="1103"/>
      <c r="H553" s="1103"/>
      <c r="I553" s="1103"/>
      <c r="J553" s="1103"/>
      <c r="K553" s="1103"/>
      <c r="L553" s="1103"/>
      <c r="M553" s="1103"/>
      <c r="N553" s="1103"/>
      <c r="O553" s="1103"/>
      <c r="P553" s="1103"/>
      <c r="Q553" s="1103"/>
      <c r="R553" s="1103"/>
      <c r="S553" s="1103"/>
      <c r="T553" s="1103"/>
      <c r="U553" s="1103"/>
      <c r="V553" s="1103"/>
      <c r="W553" s="1103"/>
      <c r="X553" s="1103"/>
      <c r="Y553" s="1103"/>
      <c r="Z553" s="1103"/>
      <c r="AA553" s="1103"/>
      <c r="AB553" s="1103"/>
      <c r="AC553" s="1104"/>
      <c r="AD553" s="1103"/>
      <c r="AE553" s="1014"/>
      <c r="AF553" s="1014"/>
      <c r="AG553" s="1014"/>
      <c r="AH553" s="1014"/>
      <c r="AI553" s="955"/>
      <c r="AJ553" s="955" t="s">
        <v>1726</v>
      </c>
      <c r="AK553" s="3029">
        <f>IF((AK320+AK551)&gt;20,20,(AK320+AK551))</f>
        <v>19</v>
      </c>
      <c r="AL553" s="3030"/>
      <c r="AM553" s="3031"/>
      <c r="AN553" s="996"/>
    </row>
    <row r="554" spans="1:81" s="939" customFormat="1" ht="12.75" customHeight="1" thickBot="1">
      <c r="A554" s="1038"/>
      <c r="B554" s="1038"/>
      <c r="C554" s="1038"/>
      <c r="D554" s="1038"/>
      <c r="E554" s="1040"/>
      <c r="F554" s="1040"/>
      <c r="G554" s="1040"/>
      <c r="H554" s="1040"/>
      <c r="I554" s="1040"/>
      <c r="J554" s="1040"/>
      <c r="K554" s="1040"/>
      <c r="L554" s="1040"/>
      <c r="M554" s="1040"/>
      <c r="N554" s="1040"/>
      <c r="O554" s="1040"/>
      <c r="P554" s="1040"/>
      <c r="Q554" s="1040"/>
      <c r="R554" s="1040"/>
      <c r="S554" s="1040"/>
      <c r="T554" s="1040"/>
      <c r="U554" s="1040"/>
      <c r="V554" s="1040"/>
      <c r="W554" s="1040"/>
      <c r="X554" s="1040"/>
      <c r="Y554" s="1040"/>
      <c r="Z554" s="1040"/>
      <c r="AA554" s="1040"/>
      <c r="AB554" s="1040"/>
      <c r="AC554" s="1040"/>
      <c r="AD554" s="1040"/>
      <c r="AE554" s="1040"/>
      <c r="AF554" s="1040"/>
      <c r="AG554" s="1040"/>
      <c r="AH554" s="1040"/>
      <c r="AI554" s="1040"/>
      <c r="AJ554" s="1040"/>
      <c r="AK554" s="1040"/>
      <c r="AL554" s="1040"/>
      <c r="AM554" s="1040"/>
      <c r="AN554" s="996"/>
    </row>
    <row r="555" spans="1:81" s="939"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6"/>
    </row>
    <row r="556" spans="1:81" s="939" customFormat="1" ht="12.75" customHeight="1">
      <c r="A556" s="1008" t="s">
        <v>1727</v>
      </c>
      <c r="B556" s="1008" t="s">
        <v>908</v>
      </c>
      <c r="C556" s="1019"/>
      <c r="D556" s="1056"/>
      <c r="E556" s="1056"/>
      <c r="F556" s="1022"/>
      <c r="G556" s="1022"/>
      <c r="H556" s="1022"/>
      <c r="I556" s="1022"/>
      <c r="J556" s="1022"/>
      <c r="K556" s="1022"/>
      <c r="L556" s="1022"/>
      <c r="M556" s="1022"/>
      <c r="N556" s="1022"/>
      <c r="O556" s="1022"/>
      <c r="P556" s="1022"/>
      <c r="Q556" s="1022"/>
      <c r="R556" s="1022"/>
      <c r="S556" s="1022"/>
      <c r="T556" s="1022"/>
      <c r="U556" s="1022"/>
      <c r="V556" s="1022"/>
      <c r="W556" s="1022"/>
      <c r="X556" s="1022"/>
      <c r="Y556" s="1022"/>
      <c r="Z556" s="1022"/>
      <c r="AA556" s="1022"/>
      <c r="AB556" s="1022"/>
      <c r="AC556" s="982"/>
      <c r="AD556" s="1022"/>
      <c r="AE556" s="3111" t="s">
        <v>1575</v>
      </c>
      <c r="AF556" s="3111"/>
      <c r="AG556" s="3111"/>
      <c r="AH556" s="3111"/>
      <c r="AI556" s="3111"/>
      <c r="AJ556" s="3111"/>
      <c r="AK556" s="3111"/>
      <c r="AL556" s="1008"/>
      <c r="AM556" s="1008"/>
      <c r="AN556" s="1143"/>
    </row>
    <row r="557" spans="1:81" s="939" customFormat="1" ht="12.75" customHeight="1">
      <c r="A557" s="1008"/>
      <c r="B557" s="1008"/>
      <c r="C557" s="1019"/>
      <c r="D557" s="1056"/>
      <c r="E557" s="1056"/>
      <c r="F557" s="1022"/>
      <c r="G557" s="1022"/>
      <c r="H557" s="1022"/>
      <c r="I557" s="1022"/>
      <c r="J557" s="1022"/>
      <c r="K557" s="1022"/>
      <c r="L557" s="1022"/>
      <c r="M557" s="1022"/>
      <c r="N557" s="1022"/>
      <c r="O557" s="1022"/>
      <c r="P557" s="1022"/>
      <c r="Q557" s="1022"/>
      <c r="R557" s="1022"/>
      <c r="S557" s="1022"/>
      <c r="T557" s="1022"/>
      <c r="U557" s="1022"/>
      <c r="V557" s="1022"/>
      <c r="W557" s="1022"/>
      <c r="X557" s="1022"/>
      <c r="Y557" s="1022"/>
      <c r="Z557" s="1022"/>
      <c r="AA557" s="1022"/>
      <c r="AB557" s="1022"/>
      <c r="AC557" s="982"/>
      <c r="AD557" s="1022"/>
      <c r="AE557" s="1033"/>
      <c r="AF557" s="1033"/>
      <c r="AG557" s="1033"/>
      <c r="AH557" s="1033"/>
      <c r="AI557" s="1033"/>
      <c r="AJ557" s="1033"/>
      <c r="AK557" s="1033"/>
      <c r="AL557" s="1008"/>
      <c r="AM557" s="1008"/>
      <c r="AN557" s="1143"/>
    </row>
    <row r="558" spans="1:81" s="939" customFormat="1" ht="12.75" customHeight="1">
      <c r="A558" s="1023"/>
      <c r="B558" s="1024"/>
      <c r="C558" s="3038" t="s">
        <v>1728</v>
      </c>
      <c r="D558" s="3038"/>
      <c r="E558" s="3038"/>
      <c r="F558" s="3038"/>
      <c r="G558" s="3038"/>
      <c r="H558" s="3038"/>
      <c r="I558" s="3038"/>
      <c r="J558" s="3038"/>
      <c r="K558" s="3038"/>
      <c r="L558" s="3038"/>
      <c r="M558" s="3038"/>
      <c r="N558" s="3038"/>
      <c r="O558" s="3038"/>
      <c r="P558" s="3038"/>
      <c r="Q558" s="3038"/>
      <c r="R558" s="3038"/>
      <c r="S558" s="3038"/>
      <c r="T558" s="3038"/>
      <c r="U558" s="3038"/>
      <c r="V558" s="3038"/>
      <c r="W558" s="3038"/>
      <c r="X558" s="3038"/>
      <c r="Y558" s="3038"/>
      <c r="Z558" s="3038"/>
      <c r="AA558" s="3038"/>
      <c r="AB558" s="3038"/>
      <c r="AC558" s="3038"/>
      <c r="AD558" s="3038"/>
      <c r="AE558" s="3038"/>
      <c r="AF558" s="3038"/>
      <c r="AG558" s="3038"/>
      <c r="AH558" s="3038"/>
      <c r="AI558" s="3038"/>
      <c r="AJ558" s="3038"/>
      <c r="AK558" s="1023"/>
      <c r="AL558" s="1023"/>
      <c r="AM558" s="1023"/>
      <c r="AN558" s="996"/>
    </row>
    <row r="559" spans="1:81" s="939" customFormat="1" ht="12.75" customHeight="1">
      <c r="A559" s="1023"/>
      <c r="B559" s="1024"/>
      <c r="C559" s="3038"/>
      <c r="D559" s="3038"/>
      <c r="E559" s="3038"/>
      <c r="F559" s="3038"/>
      <c r="G559" s="3038"/>
      <c r="H559" s="3038"/>
      <c r="I559" s="3038"/>
      <c r="J559" s="3038"/>
      <c r="K559" s="3038"/>
      <c r="L559" s="3038"/>
      <c r="M559" s="3038"/>
      <c r="N559" s="3038"/>
      <c r="O559" s="3038"/>
      <c r="P559" s="3038"/>
      <c r="Q559" s="3038"/>
      <c r="R559" s="3038"/>
      <c r="S559" s="3038"/>
      <c r="T559" s="3038"/>
      <c r="U559" s="3038"/>
      <c r="V559" s="3038"/>
      <c r="W559" s="3038"/>
      <c r="X559" s="3038"/>
      <c r="Y559" s="3038"/>
      <c r="Z559" s="3038"/>
      <c r="AA559" s="3038"/>
      <c r="AB559" s="3038"/>
      <c r="AC559" s="3038"/>
      <c r="AD559" s="3038"/>
      <c r="AE559" s="3038"/>
      <c r="AF559" s="3038"/>
      <c r="AG559" s="3038"/>
      <c r="AH559" s="3038"/>
      <c r="AI559" s="3038"/>
      <c r="AJ559" s="3038"/>
      <c r="AK559" s="1023"/>
      <c r="AL559" s="1023"/>
      <c r="AM559" s="1023"/>
      <c r="AN559" s="996"/>
    </row>
    <row r="560" spans="1:81" s="939" customFormat="1" ht="12.75" customHeight="1">
      <c r="A560" s="1023"/>
      <c r="B560" s="1024"/>
      <c r="C560" s="3038"/>
      <c r="D560" s="3038"/>
      <c r="E560" s="3038"/>
      <c r="F560" s="3038"/>
      <c r="G560" s="3038"/>
      <c r="H560" s="3038"/>
      <c r="I560" s="3038"/>
      <c r="J560" s="3038"/>
      <c r="K560" s="3038"/>
      <c r="L560" s="3038"/>
      <c r="M560" s="3038"/>
      <c r="N560" s="3038"/>
      <c r="O560" s="3038"/>
      <c r="P560" s="3038"/>
      <c r="Q560" s="3038"/>
      <c r="R560" s="3038"/>
      <c r="S560" s="3038"/>
      <c r="T560" s="3038"/>
      <c r="U560" s="3038"/>
      <c r="V560" s="3038"/>
      <c r="W560" s="3038"/>
      <c r="X560" s="3038"/>
      <c r="Y560" s="3038"/>
      <c r="Z560" s="3038"/>
      <c r="AA560" s="3038"/>
      <c r="AB560" s="3038"/>
      <c r="AC560" s="3038"/>
      <c r="AD560" s="3038"/>
      <c r="AE560" s="3038"/>
      <c r="AF560" s="3038"/>
      <c r="AG560" s="3038"/>
      <c r="AH560" s="3038"/>
      <c r="AI560" s="3038"/>
      <c r="AJ560" s="3038"/>
      <c r="AK560" s="1023"/>
      <c r="AL560" s="1023"/>
      <c r="AM560" s="1023"/>
      <c r="AN560" s="996"/>
      <c r="AQ560" s="1131"/>
      <c r="AR560" s="998"/>
    </row>
    <row r="561" spans="1:46" s="939" customFormat="1" ht="12.75" customHeight="1">
      <c r="A561" s="1023"/>
      <c r="B561" s="1114"/>
      <c r="C561" s="3038"/>
      <c r="D561" s="3038"/>
      <c r="E561" s="3038"/>
      <c r="F561" s="3038"/>
      <c r="G561" s="3038"/>
      <c r="H561" s="3038"/>
      <c r="I561" s="3038"/>
      <c r="J561" s="3038"/>
      <c r="K561" s="3038"/>
      <c r="L561" s="3038"/>
      <c r="M561" s="3038"/>
      <c r="N561" s="3038"/>
      <c r="O561" s="3038"/>
      <c r="P561" s="3038"/>
      <c r="Q561" s="3038"/>
      <c r="R561" s="3038"/>
      <c r="S561" s="3038"/>
      <c r="T561" s="3038"/>
      <c r="U561" s="3038"/>
      <c r="V561" s="3038"/>
      <c r="W561" s="3038"/>
      <c r="X561" s="3038"/>
      <c r="Y561" s="3038"/>
      <c r="Z561" s="3038"/>
      <c r="AA561" s="3038"/>
      <c r="AB561" s="3038"/>
      <c r="AC561" s="3038"/>
      <c r="AD561" s="3038"/>
      <c r="AE561" s="3038"/>
      <c r="AF561" s="3038"/>
      <c r="AG561" s="3038"/>
      <c r="AH561" s="3038"/>
      <c r="AI561" s="3038"/>
      <c r="AJ561" s="3038"/>
      <c r="AK561" s="1023"/>
      <c r="AL561" s="1023"/>
      <c r="AM561" s="1023"/>
      <c r="AN561" s="996"/>
      <c r="AQ561" s="1131"/>
      <c r="AR561" s="998"/>
    </row>
    <row r="562" spans="1:46" s="939" customFormat="1" ht="12.6" customHeight="1">
      <c r="A562" s="1023"/>
      <c r="B562" s="1114"/>
      <c r="C562" s="3038"/>
      <c r="D562" s="3038"/>
      <c r="E562" s="3038"/>
      <c r="F562" s="3038"/>
      <c r="G562" s="3038"/>
      <c r="H562" s="3038"/>
      <c r="I562" s="3038"/>
      <c r="J562" s="3038"/>
      <c r="K562" s="3038"/>
      <c r="L562" s="3038"/>
      <c r="M562" s="3038"/>
      <c r="N562" s="3038"/>
      <c r="O562" s="3038"/>
      <c r="P562" s="3038"/>
      <c r="Q562" s="3038"/>
      <c r="R562" s="3038"/>
      <c r="S562" s="3038"/>
      <c r="T562" s="3038"/>
      <c r="U562" s="3038"/>
      <c r="V562" s="3038"/>
      <c r="W562" s="3038"/>
      <c r="X562" s="3038"/>
      <c r="Y562" s="3038"/>
      <c r="Z562" s="3038"/>
      <c r="AA562" s="3038"/>
      <c r="AB562" s="3038"/>
      <c r="AC562" s="3038"/>
      <c r="AD562" s="3038"/>
      <c r="AE562" s="3038"/>
      <c r="AF562" s="3038"/>
      <c r="AG562" s="3038"/>
      <c r="AH562" s="3038"/>
      <c r="AI562" s="3038"/>
      <c r="AJ562" s="3038"/>
      <c r="AK562" s="1023"/>
      <c r="AL562" s="1023"/>
      <c r="AM562" s="1023"/>
      <c r="AN562" s="996"/>
      <c r="AQ562" s="1131"/>
      <c r="AR562" s="1131"/>
    </row>
    <row r="563" spans="1:46" s="939" customFormat="1" ht="24.95" customHeight="1">
      <c r="A563" s="1023"/>
      <c r="B563" s="1114"/>
      <c r="C563" s="3038" t="s">
        <v>1729</v>
      </c>
      <c r="D563" s="3038"/>
      <c r="E563" s="3038"/>
      <c r="F563" s="3038"/>
      <c r="G563" s="3038"/>
      <c r="H563" s="3038"/>
      <c r="I563" s="3038"/>
      <c r="J563" s="3038"/>
      <c r="K563" s="3038"/>
      <c r="L563" s="3038"/>
      <c r="M563" s="3038"/>
      <c r="N563" s="3038"/>
      <c r="O563" s="3038"/>
      <c r="P563" s="3038"/>
      <c r="Q563" s="3038"/>
      <c r="R563" s="3038"/>
      <c r="S563" s="3038"/>
      <c r="T563" s="3038"/>
      <c r="U563" s="3038"/>
      <c r="V563" s="3038"/>
      <c r="W563" s="3038"/>
      <c r="X563" s="3038"/>
      <c r="Y563" s="3038"/>
      <c r="Z563" s="3038"/>
      <c r="AA563" s="3038"/>
      <c r="AB563" s="3038"/>
      <c r="AC563" s="3038"/>
      <c r="AD563" s="3038"/>
      <c r="AE563" s="3038"/>
      <c r="AF563" s="3038"/>
      <c r="AG563" s="3038"/>
      <c r="AH563" s="3038"/>
      <c r="AI563" s="3038"/>
      <c r="AJ563" s="3038"/>
      <c r="AK563" s="1023"/>
      <c r="AL563" s="1023"/>
      <c r="AM563" s="1023"/>
      <c r="AN563" s="996"/>
      <c r="AQ563" s="1131"/>
      <c r="AR563" s="1131"/>
    </row>
    <row r="564" spans="1:46" s="939" customFormat="1" ht="12.6" customHeight="1">
      <c r="A564" s="1023"/>
      <c r="B564" s="1114"/>
      <c r="C564" s="1145"/>
      <c r="D564" s="1145"/>
      <c r="E564" s="1145"/>
      <c r="F564" s="1145"/>
      <c r="G564" s="1145"/>
      <c r="H564" s="1145"/>
      <c r="I564" s="1145"/>
      <c r="J564" s="1145"/>
      <c r="K564" s="1145"/>
      <c r="L564" s="1145"/>
      <c r="M564" s="1145"/>
      <c r="N564" s="1145"/>
      <c r="O564" s="1145"/>
      <c r="P564" s="1145"/>
      <c r="Q564" s="1145"/>
      <c r="R564" s="1145"/>
      <c r="S564" s="1145"/>
      <c r="T564" s="1145"/>
      <c r="U564" s="1145"/>
      <c r="V564" s="1145"/>
      <c r="W564" s="1145"/>
      <c r="X564" s="1145"/>
      <c r="Y564" s="1145"/>
      <c r="Z564" s="1145"/>
      <c r="AA564" s="1145"/>
      <c r="AB564" s="1145"/>
      <c r="AC564" s="1145"/>
      <c r="AD564" s="1145"/>
      <c r="AE564" s="1145"/>
      <c r="AF564" s="1145"/>
      <c r="AG564" s="1145"/>
      <c r="AH564" s="1145"/>
      <c r="AI564" s="1145"/>
      <c r="AJ564" s="1145"/>
      <c r="AK564" s="1023"/>
      <c r="AL564" s="1023"/>
      <c r="AM564" s="1023"/>
      <c r="AN564" s="996"/>
      <c r="AQ564" s="1131"/>
      <c r="AR564" s="1131"/>
    </row>
    <row r="565" spans="1:46" s="939" customFormat="1" ht="12.75" customHeight="1">
      <c r="A565" s="1023"/>
      <c r="B565" s="1114"/>
      <c r="C565" s="3038" t="s">
        <v>2306</v>
      </c>
      <c r="D565" s="3038"/>
      <c r="E565" s="3038"/>
      <c r="F565" s="3038"/>
      <c r="G565" s="3038"/>
      <c r="H565" s="3038"/>
      <c r="I565" s="3038"/>
      <c r="J565" s="3038"/>
      <c r="K565" s="3038"/>
      <c r="L565" s="3038"/>
      <c r="M565" s="3038"/>
      <c r="N565" s="3038"/>
      <c r="O565" s="3038"/>
      <c r="P565" s="3038"/>
      <c r="Q565" s="3038"/>
      <c r="R565" s="3038"/>
      <c r="S565" s="3038"/>
      <c r="T565" s="3038"/>
      <c r="U565" s="3038"/>
      <c r="V565" s="3038"/>
      <c r="W565" s="3038"/>
      <c r="X565" s="3038"/>
      <c r="Y565" s="3038"/>
      <c r="Z565" s="3038"/>
      <c r="AA565" s="3038"/>
      <c r="AB565" s="3038"/>
      <c r="AC565" s="3038"/>
      <c r="AD565" s="3038"/>
      <c r="AE565" s="3038"/>
      <c r="AF565" s="3038"/>
      <c r="AG565" s="3038"/>
      <c r="AH565" s="3038"/>
      <c r="AI565" s="3038"/>
      <c r="AJ565" s="3038"/>
      <c r="AK565" s="1023"/>
      <c r="AL565" s="1023"/>
      <c r="AM565" s="1023"/>
      <c r="AN565" s="996"/>
      <c r="AQ565" s="1131"/>
      <c r="AR565" s="1131"/>
    </row>
    <row r="566" spans="1:46" s="939" customFormat="1" ht="30" customHeight="1">
      <c r="A566" s="1023"/>
      <c r="B566" s="1114"/>
      <c r="C566" s="3038"/>
      <c r="D566" s="3038"/>
      <c r="E566" s="3038"/>
      <c r="F566" s="3038"/>
      <c r="G566" s="3038"/>
      <c r="H566" s="3038"/>
      <c r="I566" s="3038"/>
      <c r="J566" s="3038"/>
      <c r="K566" s="3038"/>
      <c r="L566" s="3038"/>
      <c r="M566" s="3038"/>
      <c r="N566" s="3038"/>
      <c r="O566" s="3038"/>
      <c r="P566" s="3038"/>
      <c r="Q566" s="3038"/>
      <c r="R566" s="3038"/>
      <c r="S566" s="3038"/>
      <c r="T566" s="3038"/>
      <c r="U566" s="3038"/>
      <c r="V566" s="3038"/>
      <c r="W566" s="3038"/>
      <c r="X566" s="3038"/>
      <c r="Y566" s="3038"/>
      <c r="Z566" s="3038"/>
      <c r="AA566" s="3038"/>
      <c r="AB566" s="3038"/>
      <c r="AC566" s="3038"/>
      <c r="AD566" s="3038"/>
      <c r="AE566" s="3038"/>
      <c r="AF566" s="3038"/>
      <c r="AG566" s="3038"/>
      <c r="AH566" s="3038"/>
      <c r="AI566" s="3038"/>
      <c r="AJ566" s="3038"/>
      <c r="AK566" s="1023"/>
      <c r="AL566" s="1023"/>
      <c r="AM566" s="1023"/>
      <c r="AN566" s="996"/>
      <c r="AQ566" s="998"/>
      <c r="AR566" s="1131"/>
    </row>
    <row r="567" spans="1:46" s="939" customFormat="1" ht="12.75" customHeight="1">
      <c r="A567" s="1023"/>
      <c r="B567" s="1114"/>
      <c r="C567" s="3038"/>
      <c r="D567" s="3038"/>
      <c r="E567" s="3038"/>
      <c r="F567" s="3038"/>
      <c r="G567" s="3038"/>
      <c r="H567" s="3038"/>
      <c r="I567" s="3038"/>
      <c r="J567" s="3038"/>
      <c r="K567" s="3038"/>
      <c r="L567" s="3038"/>
      <c r="M567" s="3038"/>
      <c r="N567" s="3038"/>
      <c r="O567" s="3038"/>
      <c r="P567" s="3038"/>
      <c r="Q567" s="3038"/>
      <c r="R567" s="3038"/>
      <c r="S567" s="3038"/>
      <c r="T567" s="3038"/>
      <c r="U567" s="3038"/>
      <c r="V567" s="3038"/>
      <c r="W567" s="3038"/>
      <c r="X567" s="3038"/>
      <c r="Y567" s="3038"/>
      <c r="Z567" s="3038"/>
      <c r="AA567" s="3038"/>
      <c r="AB567" s="3038"/>
      <c r="AC567" s="3038"/>
      <c r="AD567" s="3038"/>
      <c r="AE567" s="3038"/>
      <c r="AF567" s="3038"/>
      <c r="AG567" s="3038"/>
      <c r="AH567" s="3038"/>
      <c r="AI567" s="3038"/>
      <c r="AJ567" s="3038"/>
      <c r="AK567" s="1023"/>
      <c r="AL567" s="1023"/>
      <c r="AM567" s="1023"/>
      <c r="AN567" s="996"/>
      <c r="AQ567" s="998"/>
      <c r="AR567" s="1131"/>
    </row>
    <row r="568" spans="1:46" s="939" customFormat="1" ht="12.75" customHeight="1">
      <c r="A568" s="1023"/>
      <c r="B568" s="1114"/>
      <c r="C568" s="3038" t="s">
        <v>1730</v>
      </c>
      <c r="D568" s="3038"/>
      <c r="E568" s="3038"/>
      <c r="F568" s="3038"/>
      <c r="G568" s="3038"/>
      <c r="H568" s="3038"/>
      <c r="I568" s="3038"/>
      <c r="J568" s="3038"/>
      <c r="K568" s="3038"/>
      <c r="L568" s="3038"/>
      <c r="M568" s="3038"/>
      <c r="N568" s="3038"/>
      <c r="O568" s="3038"/>
      <c r="P568" s="3038"/>
      <c r="Q568" s="3038"/>
      <c r="R568" s="3038"/>
      <c r="S568" s="3038"/>
      <c r="T568" s="3038"/>
      <c r="U568" s="3038"/>
      <c r="V568" s="3038"/>
      <c r="W568" s="3038"/>
      <c r="X568" s="3038"/>
      <c r="Y568" s="3038"/>
      <c r="Z568" s="3038"/>
      <c r="AA568" s="3038"/>
      <c r="AB568" s="3038"/>
      <c r="AC568" s="3038"/>
      <c r="AD568" s="3038"/>
      <c r="AE568" s="3038"/>
      <c r="AF568" s="3038"/>
      <c r="AG568" s="3038"/>
      <c r="AH568" s="3038"/>
      <c r="AI568" s="3038"/>
      <c r="AJ568" s="3038"/>
      <c r="AK568" s="1023"/>
      <c r="AL568" s="1023"/>
      <c r="AM568" s="1023"/>
      <c r="AN568" s="996"/>
      <c r="AQ568" s="1131"/>
      <c r="AR568" s="1131"/>
    </row>
    <row r="569" spans="1:46" s="939" customFormat="1" ht="12.75" customHeight="1">
      <c r="A569" s="1023"/>
      <c r="B569" s="1114"/>
      <c r="C569" s="3038"/>
      <c r="D569" s="3038"/>
      <c r="E569" s="3038"/>
      <c r="F569" s="3038"/>
      <c r="G569" s="3038"/>
      <c r="H569" s="3038"/>
      <c r="I569" s="3038"/>
      <c r="J569" s="3038"/>
      <c r="K569" s="3038"/>
      <c r="L569" s="3038"/>
      <c r="M569" s="3038"/>
      <c r="N569" s="3038"/>
      <c r="O569" s="3038"/>
      <c r="P569" s="3038"/>
      <c r="Q569" s="3038"/>
      <c r="R569" s="3038"/>
      <c r="S569" s="3038"/>
      <c r="T569" s="3038"/>
      <c r="U569" s="3038"/>
      <c r="V569" s="3038"/>
      <c r="W569" s="3038"/>
      <c r="X569" s="3038"/>
      <c r="Y569" s="3038"/>
      <c r="Z569" s="3038"/>
      <c r="AA569" s="3038"/>
      <c r="AB569" s="3038"/>
      <c r="AC569" s="3038"/>
      <c r="AD569" s="3038"/>
      <c r="AE569" s="3038"/>
      <c r="AF569" s="3038"/>
      <c r="AG569" s="3038"/>
      <c r="AH569" s="3038"/>
      <c r="AI569" s="3038"/>
      <c r="AJ569" s="3038"/>
      <c r="AK569" s="1023"/>
      <c r="AL569" s="1023"/>
      <c r="AM569" s="1023"/>
      <c r="AN569" s="996"/>
      <c r="AQ569" s="1131"/>
      <c r="AR569" s="1131"/>
    </row>
    <row r="570" spans="1:46" s="939" customFormat="1" ht="13.35" customHeight="1">
      <c r="A570" s="1023"/>
      <c r="B570" s="1114"/>
      <c r="C570" s="3038"/>
      <c r="D570" s="3038"/>
      <c r="E570" s="3038"/>
      <c r="F570" s="3038"/>
      <c r="G570" s="3038"/>
      <c r="H570" s="3038"/>
      <c r="I570" s="3038"/>
      <c r="J570" s="3038"/>
      <c r="K570" s="3038"/>
      <c r="L570" s="3038"/>
      <c r="M570" s="3038"/>
      <c r="N570" s="3038"/>
      <c r="O570" s="3038"/>
      <c r="P570" s="3038"/>
      <c r="Q570" s="3038"/>
      <c r="R570" s="3038"/>
      <c r="S570" s="3038"/>
      <c r="T570" s="3038"/>
      <c r="U570" s="3038"/>
      <c r="V570" s="3038"/>
      <c r="W570" s="3038"/>
      <c r="X570" s="3038"/>
      <c r="Y570" s="3038"/>
      <c r="Z570" s="3038"/>
      <c r="AA570" s="3038"/>
      <c r="AB570" s="3038"/>
      <c r="AC570" s="3038"/>
      <c r="AD570" s="3038"/>
      <c r="AE570" s="3038"/>
      <c r="AF570" s="3038"/>
      <c r="AG570" s="3038"/>
      <c r="AH570" s="3038"/>
      <c r="AI570" s="3038"/>
      <c r="AJ570" s="3038"/>
      <c r="AK570" s="1023"/>
      <c r="AL570" s="1023"/>
      <c r="AM570" s="1023"/>
      <c r="AN570" s="996"/>
      <c r="AQ570" s="1131"/>
      <c r="AR570" s="1131"/>
    </row>
    <row r="571" spans="1:46" s="939" customFormat="1" ht="12.75" customHeight="1">
      <c r="A571" s="1023"/>
      <c r="B571" s="1114"/>
      <c r="C571" s="3038"/>
      <c r="D571" s="3038"/>
      <c r="E571" s="3038"/>
      <c r="F571" s="3038"/>
      <c r="G571" s="3038"/>
      <c r="H571" s="3038"/>
      <c r="I571" s="3038"/>
      <c r="J571" s="3038"/>
      <c r="K571" s="3038"/>
      <c r="L571" s="3038"/>
      <c r="M571" s="3038"/>
      <c r="N571" s="3038"/>
      <c r="O571" s="3038"/>
      <c r="P571" s="3038"/>
      <c r="Q571" s="3038"/>
      <c r="R571" s="3038"/>
      <c r="S571" s="3038"/>
      <c r="T571" s="3038"/>
      <c r="U571" s="3038"/>
      <c r="V571" s="3038"/>
      <c r="W571" s="3038"/>
      <c r="X571" s="3038"/>
      <c r="Y571" s="3038"/>
      <c r="Z571" s="3038"/>
      <c r="AA571" s="3038"/>
      <c r="AB571" s="3038"/>
      <c r="AC571" s="3038"/>
      <c r="AD571" s="3038"/>
      <c r="AE571" s="3038"/>
      <c r="AF571" s="3038"/>
      <c r="AG571" s="3038"/>
      <c r="AH571" s="3038"/>
      <c r="AI571" s="3038"/>
      <c r="AJ571" s="3038"/>
      <c r="AK571" s="1023"/>
      <c r="AL571" s="1023"/>
      <c r="AM571" s="1023"/>
      <c r="AN571" s="996"/>
      <c r="AO571" s="1146"/>
      <c r="AP571" s="1146"/>
      <c r="AQ571" s="1131"/>
      <c r="AR571" s="998"/>
    </row>
    <row r="572" spans="1:46" s="939" customFormat="1" ht="11.85" customHeight="1">
      <c r="A572" s="1023"/>
      <c r="B572" s="1114"/>
      <c r="C572" s="3038"/>
      <c r="D572" s="3038"/>
      <c r="E572" s="3038"/>
      <c r="F572" s="3038"/>
      <c r="G572" s="3038"/>
      <c r="H572" s="3038"/>
      <c r="I572" s="3038"/>
      <c r="J572" s="3038"/>
      <c r="K572" s="3038"/>
      <c r="L572" s="3038"/>
      <c r="M572" s="3038"/>
      <c r="N572" s="3038"/>
      <c r="O572" s="3038"/>
      <c r="P572" s="3038"/>
      <c r="Q572" s="3038"/>
      <c r="R572" s="3038"/>
      <c r="S572" s="3038"/>
      <c r="T572" s="3038"/>
      <c r="U572" s="3038"/>
      <c r="V572" s="3038"/>
      <c r="W572" s="3038"/>
      <c r="X572" s="3038"/>
      <c r="Y572" s="3038"/>
      <c r="Z572" s="3038"/>
      <c r="AA572" s="3038"/>
      <c r="AB572" s="3038"/>
      <c r="AC572" s="3038"/>
      <c r="AD572" s="3038"/>
      <c r="AE572" s="3038"/>
      <c r="AF572" s="3038"/>
      <c r="AG572" s="3038"/>
      <c r="AH572" s="3038"/>
      <c r="AI572" s="3038"/>
      <c r="AJ572" s="3038"/>
      <c r="AK572" s="1023"/>
      <c r="AL572" s="1023"/>
      <c r="AM572" s="1023"/>
      <c r="AN572" s="996"/>
      <c r="AO572" s="1147" t="s">
        <v>117</v>
      </c>
      <c r="AP572" s="1148">
        <f>IF(C596="Yes",5,0)</f>
        <v>5</v>
      </c>
      <c r="AQ572" s="998"/>
      <c r="AR572" s="998"/>
      <c r="AS572" s="928" t="s">
        <v>1731</v>
      </c>
    </row>
    <row r="573" spans="1:46" s="939" customFormat="1" ht="12.75" customHeight="1">
      <c r="A573" s="1023"/>
      <c r="B573" s="1114"/>
      <c r="C573" s="3038"/>
      <c r="D573" s="3038"/>
      <c r="E573" s="3038"/>
      <c r="F573" s="3038"/>
      <c r="G573" s="3038"/>
      <c r="H573" s="3038"/>
      <c r="I573" s="3038"/>
      <c r="J573" s="3038"/>
      <c r="K573" s="3038"/>
      <c r="L573" s="3038"/>
      <c r="M573" s="3038"/>
      <c r="N573" s="3038"/>
      <c r="O573" s="3038"/>
      <c r="P573" s="3038"/>
      <c r="Q573" s="3038"/>
      <c r="R573" s="3038"/>
      <c r="S573" s="3038"/>
      <c r="T573" s="3038"/>
      <c r="U573" s="3038"/>
      <c r="V573" s="3038"/>
      <c r="W573" s="3038"/>
      <c r="X573" s="3038"/>
      <c r="Y573" s="3038"/>
      <c r="Z573" s="3038"/>
      <c r="AA573" s="3038"/>
      <c r="AB573" s="3038"/>
      <c r="AC573" s="3038"/>
      <c r="AD573" s="3038"/>
      <c r="AE573" s="3038"/>
      <c r="AF573" s="3038"/>
      <c r="AG573" s="3038"/>
      <c r="AH573" s="3038"/>
      <c r="AI573" s="3038"/>
      <c r="AJ573" s="3038"/>
      <c r="AK573" s="1023"/>
      <c r="AL573" s="1023"/>
      <c r="AM573" s="1023"/>
      <c r="AN573" s="996"/>
      <c r="AO573" s="1147" t="s">
        <v>118</v>
      </c>
      <c r="AP573" s="1148">
        <f>IF(C604="Yes",5,0)</f>
        <v>0</v>
      </c>
      <c r="AQ573" s="998"/>
      <c r="AR573" s="998"/>
      <c r="AS573" s="3003">
        <f>IF(Application!D210="Non-Targeted",(SUM(AQ581+AQ590)),AS577)</f>
        <v>10</v>
      </c>
      <c r="AT573" s="3003"/>
    </row>
    <row r="574" spans="1:46" s="939" customFormat="1" ht="12.75" customHeight="1">
      <c r="A574" s="1023"/>
      <c r="B574" s="1114"/>
      <c r="C574" s="3038"/>
      <c r="D574" s="3038"/>
      <c r="E574" s="3038"/>
      <c r="F574" s="3038"/>
      <c r="G574" s="3038"/>
      <c r="H574" s="3038"/>
      <c r="I574" s="3038"/>
      <c r="J574" s="3038"/>
      <c r="K574" s="3038"/>
      <c r="L574" s="3038"/>
      <c r="M574" s="3038"/>
      <c r="N574" s="3038"/>
      <c r="O574" s="3038"/>
      <c r="P574" s="3038"/>
      <c r="Q574" s="3038"/>
      <c r="R574" s="3038"/>
      <c r="S574" s="3038"/>
      <c r="T574" s="3038"/>
      <c r="U574" s="3038"/>
      <c r="V574" s="3038"/>
      <c r="W574" s="3038"/>
      <c r="X574" s="3038"/>
      <c r="Y574" s="3038"/>
      <c r="Z574" s="3038"/>
      <c r="AA574" s="3038"/>
      <c r="AB574" s="3038"/>
      <c r="AC574" s="3038"/>
      <c r="AD574" s="3038"/>
      <c r="AE574" s="3038"/>
      <c r="AF574" s="3038"/>
      <c r="AG574" s="3038"/>
      <c r="AH574" s="3038"/>
      <c r="AI574" s="3038"/>
      <c r="AJ574" s="3038"/>
      <c r="AK574" s="1023"/>
      <c r="AL574" s="1023"/>
      <c r="AM574" s="1023"/>
      <c r="AN574" s="996"/>
      <c r="AO574" s="1147" t="s">
        <v>124</v>
      </c>
      <c r="AP574" s="1148">
        <f>IF(C612="Yes",7,0)</f>
        <v>0</v>
      </c>
      <c r="AS574" s="928" t="s">
        <v>1732</v>
      </c>
    </row>
    <row r="575" spans="1:46" s="939" customFormat="1" ht="12.75" customHeight="1">
      <c r="A575" s="1023"/>
      <c r="B575" s="1114"/>
      <c r="C575" s="3038"/>
      <c r="D575" s="3038"/>
      <c r="E575" s="3038"/>
      <c r="F575" s="3038"/>
      <c r="G575" s="3038"/>
      <c r="H575" s="3038"/>
      <c r="I575" s="3038"/>
      <c r="J575" s="3038"/>
      <c r="K575" s="3038"/>
      <c r="L575" s="3038"/>
      <c r="M575" s="3038"/>
      <c r="N575" s="3038"/>
      <c r="O575" s="3038"/>
      <c r="P575" s="3038"/>
      <c r="Q575" s="3038"/>
      <c r="R575" s="3038"/>
      <c r="S575" s="3038"/>
      <c r="T575" s="3038"/>
      <c r="U575" s="3038"/>
      <c r="V575" s="3038"/>
      <c r="W575" s="3038"/>
      <c r="X575" s="3038"/>
      <c r="Y575" s="3038"/>
      <c r="Z575" s="3038"/>
      <c r="AA575" s="3038"/>
      <c r="AB575" s="3038"/>
      <c r="AC575" s="3038"/>
      <c r="AD575" s="3038"/>
      <c r="AE575" s="3038"/>
      <c r="AF575" s="3038"/>
      <c r="AG575" s="3038"/>
      <c r="AH575" s="3038"/>
      <c r="AI575" s="3038"/>
      <c r="AJ575" s="3038"/>
      <c r="AK575" s="1023"/>
      <c r="AL575" s="1023"/>
      <c r="AM575" s="1023"/>
      <c r="AN575" s="996"/>
      <c r="AO575" s="996"/>
      <c r="AP575" s="1148">
        <f>IF(C614="Yes",5,0)</f>
        <v>5</v>
      </c>
      <c r="AS575" s="3003">
        <f>IF(AND(AQ581&gt;0,AQ590&gt;0),(AQ581+AQ590)/2,0)</f>
        <v>0</v>
      </c>
      <c r="AT575" s="3003"/>
    </row>
    <row r="576" spans="1:46" s="939" customFormat="1" ht="12.75" customHeight="1">
      <c r="A576" s="1023"/>
      <c r="B576" s="1114"/>
      <c r="C576" s="3038"/>
      <c r="D576" s="3038"/>
      <c r="E576" s="3038"/>
      <c r="F576" s="3038"/>
      <c r="G576" s="3038"/>
      <c r="H576" s="3038"/>
      <c r="I576" s="3038"/>
      <c r="J576" s="3038"/>
      <c r="K576" s="3038"/>
      <c r="L576" s="3038"/>
      <c r="M576" s="3038"/>
      <c r="N576" s="3038"/>
      <c r="O576" s="3038"/>
      <c r="P576" s="3038"/>
      <c r="Q576" s="3038"/>
      <c r="R576" s="3038"/>
      <c r="S576" s="3038"/>
      <c r="T576" s="3038"/>
      <c r="U576" s="3038"/>
      <c r="V576" s="3038"/>
      <c r="W576" s="3038"/>
      <c r="X576" s="3038"/>
      <c r="Y576" s="3038"/>
      <c r="Z576" s="3038"/>
      <c r="AA576" s="3038"/>
      <c r="AB576" s="3038"/>
      <c r="AC576" s="3038"/>
      <c r="AD576" s="3038"/>
      <c r="AE576" s="3038"/>
      <c r="AF576" s="3038"/>
      <c r="AG576" s="3038"/>
      <c r="AH576" s="3038"/>
      <c r="AI576" s="3038"/>
      <c r="AJ576" s="3038"/>
      <c r="AK576" s="1023"/>
      <c r="AL576" s="1023"/>
      <c r="AM576" s="1023"/>
      <c r="AN576" s="996"/>
      <c r="AO576" s="1147" t="s">
        <v>616</v>
      </c>
      <c r="AP576" s="1148">
        <f>IF(C622="Yes",5,0)</f>
        <v>0</v>
      </c>
      <c r="AQ576" s="998"/>
      <c r="AR576" s="998"/>
      <c r="AS576" s="928" t="s">
        <v>2328</v>
      </c>
    </row>
    <row r="577" spans="1:81" s="939" customFormat="1" ht="12.75" customHeight="1">
      <c r="A577" s="1023"/>
      <c r="B577" s="1114"/>
      <c r="C577" s="3145" t="s">
        <v>1733</v>
      </c>
      <c r="D577" s="3145"/>
      <c r="E577" s="3145"/>
      <c r="F577" s="3145"/>
      <c r="G577" s="3145"/>
      <c r="H577" s="3145"/>
      <c r="I577" s="3145"/>
      <c r="J577" s="3145"/>
      <c r="K577" s="3145"/>
      <c r="L577" s="3145"/>
      <c r="M577" s="3145"/>
      <c r="N577" s="3145"/>
      <c r="O577" s="3145"/>
      <c r="P577" s="3145"/>
      <c r="Q577" s="3145"/>
      <c r="R577" s="3145"/>
      <c r="S577" s="3145"/>
      <c r="T577" s="3145"/>
      <c r="U577" s="3145"/>
      <c r="V577" s="3145"/>
      <c r="W577" s="3145"/>
      <c r="X577" s="3145"/>
      <c r="Y577" s="3145"/>
      <c r="Z577" s="3145"/>
      <c r="AA577" s="3145"/>
      <c r="AB577" s="3145"/>
      <c r="AC577" s="3145"/>
      <c r="AD577" s="3145"/>
      <c r="AE577" s="3145"/>
      <c r="AF577" s="3145"/>
      <c r="AG577" s="3145"/>
      <c r="AH577" s="3145"/>
      <c r="AI577" s="3145"/>
      <c r="AJ577" s="3145"/>
      <c r="AK577" s="1023"/>
      <c r="AL577" s="1023"/>
      <c r="AM577" s="1023"/>
      <c r="AN577" s="996"/>
      <c r="AO577" s="996"/>
      <c r="AP577" s="1148">
        <f>IF(C624="Yes",3,0)</f>
        <v>0</v>
      </c>
      <c r="AS577" s="3003">
        <f>IF(AQ581=0,AQ590,AQ581)</f>
        <v>10</v>
      </c>
      <c r="AT577" s="3003"/>
    </row>
    <row r="578" spans="1:81" s="939" customFormat="1" ht="12.75" customHeight="1">
      <c r="A578" s="1023"/>
      <c r="B578" s="1114"/>
      <c r="C578" s="3145"/>
      <c r="D578" s="3145"/>
      <c r="E578" s="3145"/>
      <c r="F578" s="3145"/>
      <c r="G578" s="3145"/>
      <c r="H578" s="3145"/>
      <c r="I578" s="3145"/>
      <c r="J578" s="3145"/>
      <c r="K578" s="3145"/>
      <c r="L578" s="3145"/>
      <c r="M578" s="3145"/>
      <c r="N578" s="3145"/>
      <c r="O578" s="3145"/>
      <c r="P578" s="3145"/>
      <c r="Q578" s="3145"/>
      <c r="R578" s="3145"/>
      <c r="S578" s="3145"/>
      <c r="T578" s="3145"/>
      <c r="U578" s="3145"/>
      <c r="V578" s="3145"/>
      <c r="W578" s="3145"/>
      <c r="X578" s="3145"/>
      <c r="Y578" s="3145"/>
      <c r="Z578" s="3145"/>
      <c r="AA578" s="3145"/>
      <c r="AB578" s="3145"/>
      <c r="AC578" s="3145"/>
      <c r="AD578" s="3145"/>
      <c r="AE578" s="3145"/>
      <c r="AF578" s="3145"/>
      <c r="AG578" s="3145"/>
      <c r="AH578" s="3145"/>
      <c r="AI578" s="3145"/>
      <c r="AJ578" s="3145"/>
      <c r="AK578" s="1023"/>
      <c r="AL578" s="1023"/>
      <c r="AM578" s="1023"/>
      <c r="AN578" s="996"/>
      <c r="AO578" s="1147" t="s">
        <v>821</v>
      </c>
      <c r="AP578" s="1148">
        <f>IF(C627="Yes",5,0)</f>
        <v>0</v>
      </c>
    </row>
    <row r="579" spans="1:81" s="939" customFormat="1" ht="12.75" customHeight="1">
      <c r="A579" s="1023"/>
      <c r="B579" s="1114"/>
      <c r="C579" s="3145"/>
      <c r="D579" s="3145"/>
      <c r="E579" s="3145"/>
      <c r="F579" s="3145"/>
      <c r="G579" s="3145"/>
      <c r="H579" s="3145"/>
      <c r="I579" s="3145"/>
      <c r="J579" s="3145"/>
      <c r="K579" s="3145"/>
      <c r="L579" s="3145"/>
      <c r="M579" s="3145"/>
      <c r="N579" s="3145"/>
      <c r="O579" s="3145"/>
      <c r="P579" s="3145"/>
      <c r="Q579" s="3145"/>
      <c r="R579" s="3145"/>
      <c r="S579" s="3145"/>
      <c r="T579" s="3145"/>
      <c r="U579" s="3145"/>
      <c r="V579" s="3145"/>
      <c r="W579" s="3145"/>
      <c r="X579" s="3145"/>
      <c r="Y579" s="3145"/>
      <c r="Z579" s="3145"/>
      <c r="AA579" s="3145"/>
      <c r="AB579" s="3145"/>
      <c r="AC579" s="3145"/>
      <c r="AD579" s="3145"/>
      <c r="AE579" s="3145"/>
      <c r="AF579" s="3145"/>
      <c r="AG579" s="3145"/>
      <c r="AH579" s="3145"/>
      <c r="AI579" s="3145"/>
      <c r="AJ579" s="3145"/>
      <c r="AK579" s="1023"/>
      <c r="AL579" s="1023"/>
      <c r="AM579" s="1023"/>
      <c r="AN579" s="996"/>
      <c r="AO579" s="1147" t="s">
        <v>619</v>
      </c>
      <c r="AP579" s="1148">
        <f>IF(C636="Yes",5,0)</f>
        <v>0</v>
      </c>
    </row>
    <row r="580" spans="1:81" s="939" customFormat="1" ht="11.85" customHeight="1">
      <c r="A580" s="1023"/>
      <c r="B580" s="1114"/>
      <c r="C580" s="3145"/>
      <c r="D580" s="3145"/>
      <c r="E580" s="3145"/>
      <c r="F580" s="3145"/>
      <c r="G580" s="3145"/>
      <c r="H580" s="3145"/>
      <c r="I580" s="3145"/>
      <c r="J580" s="3145"/>
      <c r="K580" s="3145"/>
      <c r="L580" s="3145"/>
      <c r="M580" s="3145"/>
      <c r="N580" s="3145"/>
      <c r="O580" s="3145"/>
      <c r="P580" s="3145"/>
      <c r="Q580" s="3145"/>
      <c r="R580" s="3145"/>
      <c r="S580" s="3145"/>
      <c r="T580" s="3145"/>
      <c r="U580" s="3145"/>
      <c r="V580" s="3145"/>
      <c r="W580" s="3145"/>
      <c r="X580" s="3145"/>
      <c r="Y580" s="3145"/>
      <c r="Z580" s="3145"/>
      <c r="AA580" s="3145"/>
      <c r="AB580" s="3145"/>
      <c r="AC580" s="3145"/>
      <c r="AD580" s="3145"/>
      <c r="AE580" s="3145"/>
      <c r="AF580" s="3145"/>
      <c r="AG580" s="3145"/>
      <c r="AH580" s="3145"/>
      <c r="AI580" s="3145"/>
      <c r="AJ580" s="3145"/>
      <c r="AK580" s="1023"/>
      <c r="AL580" s="1023"/>
      <c r="AM580" s="1023"/>
      <c r="AN580" s="996"/>
      <c r="AO580" s="1149"/>
      <c r="AP580" s="1150">
        <f>IF(C638="Yes",3,0)</f>
        <v>0</v>
      </c>
    </row>
    <row r="581" spans="1:81" s="939" customFormat="1" ht="12.6" customHeight="1">
      <c r="A581" s="1023"/>
      <c r="B581" s="1114"/>
      <c r="C581" s="3145"/>
      <c r="D581" s="3145"/>
      <c r="E581" s="3145"/>
      <c r="F581" s="3145"/>
      <c r="G581" s="3145"/>
      <c r="H581" s="3145"/>
      <c r="I581" s="3145"/>
      <c r="J581" s="3145"/>
      <c r="K581" s="3145"/>
      <c r="L581" s="3145"/>
      <c r="M581" s="3145"/>
      <c r="N581" s="3145"/>
      <c r="O581" s="3145"/>
      <c r="P581" s="3145"/>
      <c r="Q581" s="3145"/>
      <c r="R581" s="3145"/>
      <c r="S581" s="3145"/>
      <c r="T581" s="3145"/>
      <c r="U581" s="3145"/>
      <c r="V581" s="3145"/>
      <c r="W581" s="3145"/>
      <c r="X581" s="3145"/>
      <c r="Y581" s="3145"/>
      <c r="Z581" s="3145"/>
      <c r="AA581" s="3145"/>
      <c r="AB581" s="3145"/>
      <c r="AC581" s="3145"/>
      <c r="AD581" s="3145"/>
      <c r="AE581" s="3145"/>
      <c r="AF581" s="3145"/>
      <c r="AG581" s="3145"/>
      <c r="AH581" s="3145"/>
      <c r="AI581" s="3145"/>
      <c r="AJ581" s="3145"/>
      <c r="AK581" s="1023"/>
      <c r="AL581" s="1023"/>
      <c r="AM581" s="1023"/>
      <c r="AN581" s="996"/>
      <c r="AO581" s="1151" t="s">
        <v>233</v>
      </c>
      <c r="AP581" s="1152">
        <f>SUM(AP572:AP580)</f>
        <v>10</v>
      </c>
      <c r="AQ581" s="3041">
        <f>IF(AP581&gt;0,AP581,0)</f>
        <v>10</v>
      </c>
      <c r="AR581" s="3041"/>
    </row>
    <row r="582" spans="1:81" s="939" customFormat="1" ht="12.75" customHeight="1">
      <c r="A582" s="1023"/>
      <c r="B582" s="1114"/>
      <c r="C582" s="3145"/>
      <c r="D582" s="3145"/>
      <c r="E582" s="3145"/>
      <c r="F582" s="3145"/>
      <c r="G582" s="3145"/>
      <c r="H582" s="3145"/>
      <c r="I582" s="3145"/>
      <c r="J582" s="3145"/>
      <c r="K582" s="3145"/>
      <c r="L582" s="3145"/>
      <c r="M582" s="3145"/>
      <c r="N582" s="3145"/>
      <c r="O582" s="3145"/>
      <c r="P582" s="3145"/>
      <c r="Q582" s="3145"/>
      <c r="R582" s="3145"/>
      <c r="S582" s="3145"/>
      <c r="T582" s="3145"/>
      <c r="U582" s="3145"/>
      <c r="V582" s="3145"/>
      <c r="W582" s="3145"/>
      <c r="X582" s="3145"/>
      <c r="Y582" s="3145"/>
      <c r="Z582" s="3145"/>
      <c r="AA582" s="3145"/>
      <c r="AB582" s="3145"/>
      <c r="AC582" s="3145"/>
      <c r="AD582" s="3145"/>
      <c r="AE582" s="3145"/>
      <c r="AF582" s="3145"/>
      <c r="AG582" s="3145"/>
      <c r="AH582" s="3145"/>
      <c r="AI582" s="3145"/>
      <c r="AJ582" s="3145"/>
      <c r="AK582" s="1023"/>
      <c r="AL582" s="1023"/>
      <c r="AM582" s="1023"/>
      <c r="AN582" s="996"/>
      <c r="AO582" s="1021"/>
      <c r="AP582" s="1153"/>
    </row>
    <row r="583" spans="1:81" s="939" customFormat="1" ht="12.75" customHeight="1">
      <c r="A583" s="1023"/>
      <c r="B583" s="1114"/>
      <c r="C583" s="1144"/>
      <c r="D583" s="1144"/>
      <c r="E583" s="1144"/>
      <c r="F583" s="1144"/>
      <c r="G583" s="1144"/>
      <c r="H583" s="1144"/>
      <c r="I583" s="1144"/>
      <c r="J583" s="1144"/>
      <c r="K583" s="1144"/>
      <c r="L583" s="1144"/>
      <c r="M583" s="1144"/>
      <c r="N583" s="1144"/>
      <c r="O583" s="1144"/>
      <c r="P583" s="1144"/>
      <c r="Q583" s="1144"/>
      <c r="R583" s="1144"/>
      <c r="S583" s="1144"/>
      <c r="T583" s="1144"/>
      <c r="U583" s="1144"/>
      <c r="V583" s="1144"/>
      <c r="W583" s="1144"/>
      <c r="X583" s="1144"/>
      <c r="Y583" s="1144"/>
      <c r="Z583" s="1144"/>
      <c r="AA583" s="1144"/>
      <c r="AB583" s="1144"/>
      <c r="AC583" s="1144"/>
      <c r="AD583" s="1144"/>
      <c r="AE583" s="1144"/>
      <c r="AF583" s="1144"/>
      <c r="AG583" s="1144"/>
      <c r="AH583" s="1144"/>
      <c r="AI583" s="1144"/>
      <c r="AJ583" s="1144"/>
      <c r="AK583" s="1023"/>
      <c r="AL583" s="1023"/>
      <c r="AM583" s="1023"/>
      <c r="AN583" s="996"/>
      <c r="AO583" s="1147" t="s">
        <v>487</v>
      </c>
      <c r="AP583" s="1148">
        <f>IF(C645="Yes",5,0)</f>
        <v>0</v>
      </c>
    </row>
    <row r="584" spans="1:81" s="939" customFormat="1" ht="12.75" customHeight="1">
      <c r="A584" s="1023"/>
      <c r="B584" s="1114"/>
      <c r="C584" s="3038" t="s">
        <v>1734</v>
      </c>
      <c r="D584" s="3038"/>
      <c r="E584" s="3038"/>
      <c r="F584" s="3038"/>
      <c r="G584" s="3038"/>
      <c r="H584" s="3038"/>
      <c r="I584" s="3038"/>
      <c r="J584" s="3038"/>
      <c r="K584" s="3038"/>
      <c r="L584" s="3038"/>
      <c r="M584" s="3038"/>
      <c r="N584" s="3038"/>
      <c r="O584" s="3038"/>
      <c r="P584" s="3038"/>
      <c r="Q584" s="3038"/>
      <c r="R584" s="3038"/>
      <c r="S584" s="3038"/>
      <c r="T584" s="3038"/>
      <c r="U584" s="3038"/>
      <c r="V584" s="3038"/>
      <c r="W584" s="3038"/>
      <c r="X584" s="3038"/>
      <c r="Y584" s="3038"/>
      <c r="Z584" s="3038"/>
      <c r="AA584" s="3038"/>
      <c r="AB584" s="3038"/>
      <c r="AC584" s="3038"/>
      <c r="AD584" s="3038"/>
      <c r="AE584" s="3038"/>
      <c r="AF584" s="3038"/>
      <c r="AG584" s="3038"/>
      <c r="AH584" s="3038"/>
      <c r="AI584" s="3038"/>
      <c r="AJ584" s="3038"/>
      <c r="AK584" s="1023"/>
      <c r="AL584" s="1023"/>
      <c r="AM584" s="1023"/>
      <c r="AN584" s="996"/>
      <c r="AO584" s="1147" t="s">
        <v>488</v>
      </c>
      <c r="AP584" s="1148">
        <f>IF(C657="Yes",5,0)</f>
        <v>0</v>
      </c>
    </row>
    <row r="585" spans="1:81" s="939" customFormat="1" ht="12.75" customHeight="1">
      <c r="A585" s="1023"/>
      <c r="B585" s="1114"/>
      <c r="C585" s="3038"/>
      <c r="D585" s="3038"/>
      <c r="E585" s="3038"/>
      <c r="F585" s="3038"/>
      <c r="G585" s="3038"/>
      <c r="H585" s="3038"/>
      <c r="I585" s="3038"/>
      <c r="J585" s="3038"/>
      <c r="K585" s="3038"/>
      <c r="L585" s="3038"/>
      <c r="M585" s="3038"/>
      <c r="N585" s="3038"/>
      <c r="O585" s="3038"/>
      <c r="P585" s="3038"/>
      <c r="Q585" s="3038"/>
      <c r="R585" s="3038"/>
      <c r="S585" s="3038"/>
      <c r="T585" s="3038"/>
      <c r="U585" s="3038"/>
      <c r="V585" s="3038"/>
      <c r="W585" s="3038"/>
      <c r="X585" s="3038"/>
      <c r="Y585" s="3038"/>
      <c r="Z585" s="3038"/>
      <c r="AA585" s="3038"/>
      <c r="AB585" s="3038"/>
      <c r="AC585" s="3038"/>
      <c r="AD585" s="3038"/>
      <c r="AE585" s="3038"/>
      <c r="AF585" s="3038"/>
      <c r="AG585" s="3038"/>
      <c r="AH585" s="3038"/>
      <c r="AI585" s="3038"/>
      <c r="AJ585" s="3038"/>
      <c r="AK585" s="1023"/>
      <c r="AL585" s="1023"/>
      <c r="AM585" s="1023"/>
      <c r="AN585" s="996"/>
      <c r="AO585" s="1147" t="s">
        <v>494</v>
      </c>
      <c r="AP585" s="1148">
        <f>IF(C664="Yes",5,0)</f>
        <v>0</v>
      </c>
    </row>
    <row r="586" spans="1:81" s="939" customFormat="1" ht="68.099999999999994" customHeight="1">
      <c r="A586" s="1023"/>
      <c r="B586" s="1114"/>
      <c r="C586" s="3038"/>
      <c r="D586" s="3038"/>
      <c r="E586" s="3038"/>
      <c r="F586" s="3038"/>
      <c r="G586" s="3038"/>
      <c r="H586" s="3038"/>
      <c r="I586" s="3038"/>
      <c r="J586" s="3038"/>
      <c r="K586" s="3038"/>
      <c r="L586" s="3038"/>
      <c r="M586" s="3038"/>
      <c r="N586" s="3038"/>
      <c r="O586" s="3038"/>
      <c r="P586" s="3038"/>
      <c r="Q586" s="3038"/>
      <c r="R586" s="3038"/>
      <c r="S586" s="3038"/>
      <c r="T586" s="3038"/>
      <c r="U586" s="3038"/>
      <c r="V586" s="3038"/>
      <c r="W586" s="3038"/>
      <c r="X586" s="3038"/>
      <c r="Y586" s="3038"/>
      <c r="Z586" s="3038"/>
      <c r="AA586" s="3038"/>
      <c r="AB586" s="3038"/>
      <c r="AC586" s="3038"/>
      <c r="AD586" s="3038"/>
      <c r="AE586" s="3038"/>
      <c r="AF586" s="3038"/>
      <c r="AG586" s="3038"/>
      <c r="AH586" s="3038"/>
      <c r="AI586" s="3038"/>
      <c r="AJ586" s="3038"/>
      <c r="AK586" s="1023"/>
      <c r="AL586" s="1023"/>
      <c r="AM586" s="1023"/>
      <c r="AN586" s="996"/>
      <c r="AO586" s="1147" t="s">
        <v>681</v>
      </c>
      <c r="AP586" s="1154">
        <f>IF(C668="Yes",5,0)</f>
        <v>0</v>
      </c>
      <c r="AQ586" s="998"/>
      <c r="AR586" s="998"/>
    </row>
    <row r="587" spans="1:81" s="939" customFormat="1" ht="12.6" customHeight="1">
      <c r="A587" s="1023"/>
      <c r="B587" s="1114"/>
      <c r="C587" s="1155" t="s">
        <v>1735</v>
      </c>
      <c r="AF587" s="1023"/>
      <c r="AG587" s="1023"/>
      <c r="AH587" s="1023"/>
      <c r="AI587" s="1023"/>
      <c r="AJ587" s="1023"/>
      <c r="AK587" s="1023"/>
      <c r="AL587" s="1023"/>
      <c r="AM587" s="1023"/>
      <c r="AN587" s="996"/>
      <c r="AO587" s="1147" t="s">
        <v>372</v>
      </c>
      <c r="AP587" s="1148">
        <f>IF(C672="Yes",5,0)</f>
        <v>0</v>
      </c>
    </row>
    <row r="588" spans="1:81" s="939" customFormat="1" ht="12.75" customHeight="1">
      <c r="A588" s="1023"/>
      <c r="B588" s="1114"/>
      <c r="C588" s="1156" t="s">
        <v>1736</v>
      </c>
      <c r="D588" s="1157"/>
      <c r="E588" s="1157"/>
      <c r="F588" s="1157"/>
      <c r="G588" s="1157"/>
      <c r="H588" s="1157"/>
      <c r="I588" s="1157"/>
      <c r="J588" s="1157"/>
      <c r="K588" s="1157"/>
      <c r="L588" s="1157"/>
      <c r="M588" s="1106"/>
      <c r="N588" s="1106"/>
      <c r="O588" s="1158"/>
      <c r="P588" s="1157"/>
      <c r="Q588" s="1157"/>
      <c r="R588" s="1106"/>
      <c r="S588" s="1106"/>
      <c r="T588" s="1157"/>
      <c r="U588" s="3039">
        <f>Application!CS663-U589</f>
        <v>130</v>
      </c>
      <c r="V588" s="3039"/>
      <c r="W588" s="3039"/>
      <c r="X588" s="1157"/>
      <c r="Y588" s="1157"/>
      <c r="Z588" s="1157"/>
      <c r="AA588" s="1159"/>
      <c r="AB588" s="1160"/>
      <c r="AC588" s="1160"/>
      <c r="AD588" s="1160"/>
      <c r="AE588" s="1023"/>
      <c r="AF588" s="1023"/>
      <c r="AG588" s="1023"/>
      <c r="AH588" s="1023"/>
      <c r="AI588" s="1023"/>
      <c r="AJ588" s="1023"/>
      <c r="AK588" s="1023"/>
      <c r="AL588" s="1023"/>
      <c r="AM588" s="1023"/>
      <c r="AN588" s="996"/>
      <c r="AO588" s="1147" t="s">
        <v>373</v>
      </c>
      <c r="AP588" s="1148">
        <f>IF(C681="Yes",5,0)</f>
        <v>0</v>
      </c>
    </row>
    <row r="589" spans="1:81" s="939" customFormat="1" ht="12.75" customHeight="1">
      <c r="A589" s="1023"/>
      <c r="B589" s="1114"/>
      <c r="C589" s="1161" t="s">
        <v>1737</v>
      </c>
      <c r="D589" s="1162"/>
      <c r="E589" s="1162"/>
      <c r="F589" s="1162"/>
      <c r="G589" s="1162"/>
      <c r="H589" s="1162"/>
      <c r="I589" s="1162"/>
      <c r="J589" s="1162"/>
      <c r="K589" s="1162"/>
      <c r="L589" s="1162"/>
      <c r="M589" s="1146"/>
      <c r="N589" s="1146"/>
      <c r="O589" s="1162"/>
      <c r="P589" s="1162"/>
      <c r="Q589" s="1162"/>
      <c r="R589" s="1162"/>
      <c r="S589" s="1162"/>
      <c r="T589" s="1162"/>
      <c r="U589" s="3040">
        <f>Application!AG756</f>
        <v>14</v>
      </c>
      <c r="V589" s="3040"/>
      <c r="W589" s="3040"/>
      <c r="X589" s="1162"/>
      <c r="Y589" s="1162"/>
      <c r="Z589" s="1162"/>
      <c r="AA589" s="1163"/>
      <c r="AB589" s="1155"/>
      <c r="AC589" s="1164"/>
      <c r="AD589" s="1164"/>
      <c r="AE589" s="1023"/>
      <c r="AF589" s="1023"/>
      <c r="AG589" s="1023"/>
      <c r="AH589" s="1023"/>
      <c r="AI589" s="1023"/>
      <c r="AJ589" s="1023"/>
      <c r="AK589" s="1023"/>
      <c r="AL589" s="1023"/>
      <c r="AM589" s="1023"/>
      <c r="AN589" s="996"/>
      <c r="AO589" s="1149"/>
      <c r="AP589" s="1150"/>
    </row>
    <row r="590" spans="1:81" s="939" customFormat="1" ht="12.75" customHeight="1">
      <c r="A590" s="1023"/>
      <c r="B590" s="1114"/>
      <c r="C590" s="1212"/>
      <c r="D590" s="1574"/>
      <c r="E590" s="1574"/>
      <c r="F590" s="1574"/>
      <c r="G590" s="1574"/>
      <c r="H590" s="1574"/>
      <c r="I590" s="1574"/>
      <c r="J590" s="1574"/>
      <c r="K590" s="1574"/>
      <c r="L590" s="1574"/>
      <c r="M590" s="1021"/>
      <c r="N590" s="1021"/>
      <c r="O590" s="1574"/>
      <c r="P590" s="1574"/>
      <c r="Q590" s="1574"/>
      <c r="R590" s="1574"/>
      <c r="S590" s="1574"/>
      <c r="T590" s="1574"/>
      <c r="U590" s="1575"/>
      <c r="V590" s="1575"/>
      <c r="W590" s="1575"/>
      <c r="X590" s="1574"/>
      <c r="Y590" s="1574"/>
      <c r="Z590" s="1574"/>
      <c r="AA590" s="1574"/>
      <c r="AB590" s="1155"/>
      <c r="AC590" s="1164"/>
      <c r="AD590" s="1164"/>
      <c r="AE590" s="1023"/>
      <c r="AF590" s="1023"/>
      <c r="AG590" s="1023"/>
      <c r="AH590" s="1023"/>
      <c r="AI590" s="1023"/>
      <c r="AJ590" s="1023"/>
      <c r="AK590" s="1023"/>
      <c r="AL590" s="1023"/>
      <c r="AM590" s="1023"/>
      <c r="AN590" s="996"/>
      <c r="AO590" s="1165" t="s">
        <v>233</v>
      </c>
      <c r="AP590" s="1166">
        <f>SUM(AP583:AP588)</f>
        <v>0</v>
      </c>
      <c r="AQ590" s="3041">
        <f>IF(AP590&gt;0,AP590,0)</f>
        <v>0</v>
      </c>
      <c r="AR590" s="3041"/>
    </row>
    <row r="591" spans="1:81" s="939" customFormat="1" ht="12.75" customHeight="1">
      <c r="A591" s="1023"/>
      <c r="B591" s="51"/>
      <c r="C591" s="1167" t="s">
        <v>1738</v>
      </c>
      <c r="D591" s="1023"/>
      <c r="E591" s="1023"/>
      <c r="F591" s="1023"/>
      <c r="G591" s="1023"/>
      <c r="H591" s="1023"/>
      <c r="I591" s="1023"/>
      <c r="J591" s="1023"/>
      <c r="K591" s="1023"/>
      <c r="L591" s="1023"/>
      <c r="M591" s="1023"/>
      <c r="N591" s="1023"/>
      <c r="O591" s="1023"/>
      <c r="P591" s="1023"/>
      <c r="Q591" s="1023"/>
      <c r="R591" s="1023"/>
      <c r="S591" s="1023"/>
      <c r="T591" s="1023"/>
      <c r="U591" s="1023"/>
      <c r="V591" s="1023"/>
      <c r="W591" s="1023"/>
      <c r="X591" s="1023"/>
      <c r="Y591" s="1023"/>
      <c r="Z591" s="1023"/>
      <c r="AA591" s="1023"/>
      <c r="AB591" s="1023"/>
      <c r="AC591" s="1023"/>
      <c r="AD591" s="1023"/>
      <c r="AE591" s="1023"/>
      <c r="AF591" s="1023"/>
      <c r="AG591" s="1023"/>
      <c r="AH591" s="1023"/>
      <c r="AI591" s="1023"/>
      <c r="AJ591" s="1023"/>
      <c r="AK591" s="1023"/>
      <c r="AL591" s="1023"/>
      <c r="AM591" s="1023"/>
      <c r="AN591" s="996"/>
      <c r="AO591" s="1021"/>
      <c r="AP591" s="1021"/>
      <c r="BS591" s="126"/>
      <c r="BT591" s="126"/>
      <c r="BU591" s="51"/>
      <c r="BV591" s="51"/>
      <c r="BW591" s="51"/>
    </row>
    <row r="592" spans="1:81" s="939" customFormat="1" ht="12.75" customHeight="1">
      <c r="A592" s="923"/>
      <c r="B592" s="51"/>
      <c r="C592" s="1168"/>
      <c r="D592" s="1169"/>
      <c r="E592" s="1170" t="s">
        <v>1576</v>
      </c>
      <c r="F592" s="3033" t="s">
        <v>1739</v>
      </c>
      <c r="G592" s="3033"/>
      <c r="H592" s="3033"/>
      <c r="I592" s="3033"/>
      <c r="J592" s="3033"/>
      <c r="K592" s="3033"/>
      <c r="L592" s="3033"/>
      <c r="M592" s="3033"/>
      <c r="N592" s="3033"/>
      <c r="O592" s="3033"/>
      <c r="P592" s="3033"/>
      <c r="Q592" s="3033"/>
      <c r="R592" s="3033"/>
      <c r="S592" s="3033"/>
      <c r="T592" s="3033"/>
      <c r="U592" s="3033"/>
      <c r="V592" s="3033"/>
      <c r="W592" s="3033"/>
      <c r="X592" s="3033"/>
      <c r="Y592" s="3033"/>
      <c r="Z592" s="3033"/>
      <c r="AA592" s="3033"/>
      <c r="AB592" s="3033"/>
      <c r="AC592" s="3033"/>
      <c r="AD592" s="3033"/>
      <c r="AE592" s="3033"/>
      <c r="AF592" s="3033"/>
      <c r="AG592" s="1171"/>
      <c r="AH592" s="1171"/>
      <c r="AI592" s="1171"/>
      <c r="AJ592" s="1171"/>
      <c r="AK592" s="1171"/>
      <c r="AL592" s="1172"/>
      <c r="AM592" s="1130"/>
      <c r="AN592" s="996"/>
      <c r="AO592" s="1021"/>
      <c r="AP592" s="1153"/>
      <c r="BS592" s="126"/>
      <c r="BT592" s="126"/>
      <c r="BU592" s="51"/>
      <c r="BV592" s="51"/>
      <c r="BW592" s="51"/>
      <c r="BX592" s="51"/>
      <c r="BY592" s="51"/>
      <c r="BZ592" s="51"/>
      <c r="CA592" s="51"/>
      <c r="CB592" s="51"/>
      <c r="CC592" s="51"/>
    </row>
    <row r="593" spans="1:81" s="939" customFormat="1" ht="12.75" customHeight="1">
      <c r="A593" s="923"/>
      <c r="B593" s="51"/>
      <c r="C593" s="1173"/>
      <c r="D593" s="987"/>
      <c r="E593" s="1174"/>
      <c r="F593" s="3034"/>
      <c r="G593" s="3034"/>
      <c r="H593" s="3034"/>
      <c r="I593" s="3034"/>
      <c r="J593" s="3034"/>
      <c r="K593" s="3034"/>
      <c r="L593" s="3034"/>
      <c r="M593" s="3034"/>
      <c r="N593" s="3034"/>
      <c r="O593" s="3034"/>
      <c r="P593" s="3034"/>
      <c r="Q593" s="3034"/>
      <c r="R593" s="3034"/>
      <c r="S593" s="3034"/>
      <c r="T593" s="3034"/>
      <c r="U593" s="3034"/>
      <c r="V593" s="3034"/>
      <c r="W593" s="3034"/>
      <c r="X593" s="3034"/>
      <c r="Y593" s="3034"/>
      <c r="Z593" s="3034"/>
      <c r="AA593" s="3034"/>
      <c r="AB593" s="3034"/>
      <c r="AC593" s="3034"/>
      <c r="AD593" s="3034"/>
      <c r="AE593" s="3034"/>
      <c r="AF593" s="3034"/>
      <c r="AG593" s="1175"/>
      <c r="AH593" s="1175"/>
      <c r="AI593" s="1175"/>
      <c r="AJ593" s="1175"/>
      <c r="AK593" s="1175"/>
      <c r="AL593" s="1504"/>
      <c r="AM593" s="1130"/>
      <c r="AN593" s="996"/>
      <c r="AO593" s="1021"/>
      <c r="AP593" s="1153"/>
      <c r="BS593" s="126"/>
      <c r="BT593" s="126"/>
      <c r="BU593" s="51"/>
      <c r="BV593" s="51"/>
      <c r="BW593" s="51"/>
      <c r="BX593" s="51"/>
      <c r="BY593" s="51"/>
      <c r="BZ593" s="51"/>
      <c r="CA593" s="51"/>
      <c r="CB593" s="51"/>
      <c r="CC593" s="51"/>
    </row>
    <row r="594" spans="1:81" s="939" customFormat="1" ht="12.75" customHeight="1">
      <c r="A594" s="923"/>
      <c r="B594" s="51"/>
      <c r="C594" s="1173"/>
      <c r="D594" s="987"/>
      <c r="E594" s="1174"/>
      <c r="F594" s="3034"/>
      <c r="G594" s="3034"/>
      <c r="H594" s="3034"/>
      <c r="I594" s="3034"/>
      <c r="J594" s="3034"/>
      <c r="K594" s="3034"/>
      <c r="L594" s="3034"/>
      <c r="M594" s="3034"/>
      <c r="N594" s="3034"/>
      <c r="O594" s="3034"/>
      <c r="P594" s="3034"/>
      <c r="Q594" s="3034"/>
      <c r="R594" s="3034"/>
      <c r="S594" s="3034"/>
      <c r="T594" s="3034"/>
      <c r="U594" s="3034"/>
      <c r="V594" s="3034"/>
      <c r="W594" s="3034"/>
      <c r="X594" s="3034"/>
      <c r="Y594" s="3034"/>
      <c r="Z594" s="3034"/>
      <c r="AA594" s="3034"/>
      <c r="AB594" s="3034"/>
      <c r="AC594" s="3034"/>
      <c r="AD594" s="3034"/>
      <c r="AE594" s="3034"/>
      <c r="AF594" s="3034"/>
      <c r="AG594" s="1175"/>
      <c r="AH594" s="1175"/>
      <c r="AI594" s="1175"/>
      <c r="AJ594" s="1175"/>
      <c r="AK594" s="1175"/>
      <c r="AL594" s="1504"/>
      <c r="AM594" s="1130"/>
      <c r="AN594" s="996"/>
      <c r="AO594" s="1021"/>
      <c r="AP594" s="1021"/>
      <c r="BS594" s="126"/>
      <c r="BT594" s="126"/>
      <c r="BU594" s="51"/>
      <c r="BV594" s="51"/>
      <c r="BW594" s="51"/>
      <c r="BX594" s="51"/>
      <c r="BY594" s="51"/>
      <c r="BZ594" s="51"/>
      <c r="CA594" s="51"/>
      <c r="CB594" s="51"/>
      <c r="CC594" s="51"/>
    </row>
    <row r="595" spans="1:81" s="939" customFormat="1" ht="12.75" customHeight="1">
      <c r="A595" s="923"/>
      <c r="B595" s="51"/>
      <c r="C595" s="1173"/>
      <c r="D595" s="987"/>
      <c r="E595" s="1174"/>
      <c r="F595" s="3034"/>
      <c r="G595" s="3034"/>
      <c r="H595" s="3034"/>
      <c r="I595" s="3034"/>
      <c r="J595" s="3034"/>
      <c r="K595" s="3034"/>
      <c r="L595" s="3034"/>
      <c r="M595" s="3034"/>
      <c r="N595" s="3034"/>
      <c r="O595" s="3034"/>
      <c r="P595" s="3034"/>
      <c r="Q595" s="3034"/>
      <c r="R595" s="3034"/>
      <c r="S595" s="3034"/>
      <c r="T595" s="3034"/>
      <c r="U595" s="3034"/>
      <c r="V595" s="3034"/>
      <c r="W595" s="3034"/>
      <c r="X595" s="3034"/>
      <c r="Y595" s="3034"/>
      <c r="Z595" s="3034"/>
      <c r="AA595" s="3034"/>
      <c r="AB595" s="3034"/>
      <c r="AC595" s="3034"/>
      <c r="AD595" s="3034"/>
      <c r="AE595" s="3034"/>
      <c r="AF595" s="3034"/>
      <c r="AG595" s="1175"/>
      <c r="AH595" s="1175"/>
      <c r="AI595" s="1175"/>
      <c r="AJ595" s="1175"/>
      <c r="AK595" s="1175"/>
      <c r="AL595" s="1504"/>
      <c r="AM595" s="1130"/>
      <c r="AN595" s="996"/>
      <c r="AO595" s="1021"/>
      <c r="AP595" s="1021"/>
      <c r="BS595" s="126"/>
      <c r="BT595" s="126"/>
      <c r="BU595" s="51"/>
      <c r="BV595" s="51"/>
      <c r="BW595" s="51"/>
      <c r="BX595" s="51"/>
      <c r="BY595" s="51"/>
      <c r="BZ595" s="51"/>
      <c r="CA595" s="51"/>
      <c r="CB595" s="51"/>
      <c r="CC595" s="51"/>
    </row>
    <row r="596" spans="1:81" s="939" customFormat="1" ht="12.75" customHeight="1">
      <c r="A596" s="923"/>
      <c r="B596" s="51"/>
      <c r="C596" s="3042" t="s">
        <v>578</v>
      </c>
      <c r="D596" s="3043"/>
      <c r="E596" s="1174"/>
      <c r="F596" s="1177" t="s">
        <v>1740</v>
      </c>
      <c r="G596" s="1178"/>
      <c r="H596" s="1178"/>
      <c r="I596" s="1178"/>
      <c r="J596" s="1178"/>
      <c r="K596" s="1178"/>
      <c r="L596" s="1178"/>
      <c r="M596" s="1178"/>
      <c r="N596" s="1178"/>
      <c r="O596" s="1178"/>
      <c r="P596" s="1178"/>
      <c r="Q596" s="1178"/>
      <c r="R596" s="1178"/>
      <c r="S596" s="1178"/>
      <c r="T596" s="1178"/>
      <c r="U596" s="1178"/>
      <c r="V596" s="1178"/>
      <c r="W596" s="1178"/>
      <c r="X596" s="1178"/>
      <c r="Y596" s="1178"/>
      <c r="Z596" s="1178"/>
      <c r="AA596" s="1178"/>
      <c r="AB596" s="1178"/>
      <c r="AC596" s="1178"/>
      <c r="AD596" s="1178"/>
      <c r="AE596" s="1021"/>
      <c r="AF596" s="3044" t="s">
        <v>1741</v>
      </c>
      <c r="AG596" s="3044"/>
      <c r="AH596" s="3044"/>
      <c r="AI596" s="3044"/>
      <c r="AJ596" s="3044"/>
      <c r="AK596" s="3044"/>
      <c r="AL596" s="3045"/>
      <c r="AM596" s="1179"/>
      <c r="BS596" s="126"/>
      <c r="BT596" s="126"/>
      <c r="BU596" s="51"/>
      <c r="BV596" s="51"/>
      <c r="BW596" s="51"/>
      <c r="BX596" s="51"/>
      <c r="BY596" s="51"/>
      <c r="BZ596" s="51"/>
      <c r="CA596" s="51"/>
      <c r="CB596" s="51"/>
      <c r="CC596" s="51"/>
    </row>
    <row r="597" spans="1:81" s="939" customFormat="1" ht="12.75" customHeight="1">
      <c r="A597" s="923"/>
      <c r="B597" s="56"/>
      <c r="C597" s="1232"/>
      <c r="D597" s="1180"/>
      <c r="E597" s="1181"/>
      <c r="F597" s="1182"/>
      <c r="G597" s="1183"/>
      <c r="H597" s="1183"/>
      <c r="I597" s="1183"/>
      <c r="J597" s="1183"/>
      <c r="K597" s="1183"/>
      <c r="L597" s="1183"/>
      <c r="M597" s="1183"/>
      <c r="N597" s="1183"/>
      <c r="O597" s="1183"/>
      <c r="P597" s="1183"/>
      <c r="Q597" s="1183"/>
      <c r="R597" s="1183"/>
      <c r="S597" s="1183"/>
      <c r="T597" s="1183"/>
      <c r="U597" s="1183"/>
      <c r="V597" s="1183"/>
      <c r="W597" s="1183"/>
      <c r="X597" s="1183"/>
      <c r="Y597" s="1183"/>
      <c r="Z597" s="1183"/>
      <c r="AA597" s="1183"/>
      <c r="AB597" s="1183"/>
      <c r="AC597" s="1183"/>
      <c r="AD597" s="1183"/>
      <c r="AE597" s="1184"/>
      <c r="AF597" s="1184"/>
      <c r="AG597" s="1184"/>
      <c r="AH597" s="1184"/>
      <c r="AI597" s="1184"/>
      <c r="AJ597" s="1184"/>
      <c r="AK597" s="1184"/>
      <c r="AL597" s="1233"/>
      <c r="AM597" s="1186"/>
      <c r="AN597" s="996"/>
      <c r="CC597" s="51"/>
    </row>
    <row r="598" spans="1:81" s="939" customFormat="1" ht="12.75" customHeight="1">
      <c r="A598" s="923"/>
      <c r="B598" s="51"/>
      <c r="C598" s="1187"/>
      <c r="D598" s="1187"/>
      <c r="E598" s="1174"/>
      <c r="F598" s="1119"/>
      <c r="G598" s="1119"/>
      <c r="H598" s="1119"/>
      <c r="I598" s="1119"/>
      <c r="J598" s="1119"/>
      <c r="K598" s="1119"/>
      <c r="L598" s="1119"/>
      <c r="M598" s="1119"/>
      <c r="N598" s="1119"/>
      <c r="O598" s="1119"/>
      <c r="P598" s="1119"/>
      <c r="Q598" s="1119"/>
      <c r="R598" s="1119"/>
      <c r="S598" s="1119"/>
      <c r="T598" s="1119"/>
      <c r="U598" s="1119"/>
      <c r="V598" s="1119"/>
      <c r="W598" s="1119"/>
      <c r="X598" s="1119"/>
      <c r="Y598" s="1119"/>
      <c r="Z598" s="1119"/>
      <c r="AA598" s="1119"/>
      <c r="AB598" s="1119"/>
      <c r="AC598" s="1119"/>
      <c r="AD598" s="1119"/>
      <c r="AE598" s="981"/>
      <c r="AF598" s="981"/>
      <c r="AG598" s="981"/>
      <c r="AH598" s="981"/>
      <c r="AI598" s="981"/>
      <c r="AJ598" s="981"/>
      <c r="AK598" s="981"/>
      <c r="AL598" s="981"/>
      <c r="AM598" s="1130"/>
      <c r="AN598" s="996"/>
      <c r="BS598" s="126"/>
      <c r="BT598" s="126"/>
      <c r="BU598" s="51"/>
      <c r="BV598" s="51"/>
      <c r="BW598" s="51"/>
      <c r="BX598" s="51"/>
      <c r="BY598" s="51"/>
      <c r="BZ598" s="51"/>
      <c r="CA598" s="51"/>
      <c r="CB598" s="51"/>
      <c r="CC598" s="51"/>
    </row>
    <row r="599" spans="1:81" s="939" customFormat="1" ht="12.75" customHeight="1">
      <c r="A599" s="923"/>
      <c r="B599" s="51"/>
      <c r="C599" s="1168"/>
      <c r="D599" s="1169"/>
      <c r="E599" s="1170" t="s">
        <v>1578</v>
      </c>
      <c r="F599" s="3033" t="s">
        <v>1742</v>
      </c>
      <c r="G599" s="3033"/>
      <c r="H599" s="3033"/>
      <c r="I599" s="3033"/>
      <c r="J599" s="3033"/>
      <c r="K599" s="3033"/>
      <c r="L599" s="3033"/>
      <c r="M599" s="3033"/>
      <c r="N599" s="3033"/>
      <c r="O599" s="3033"/>
      <c r="P599" s="3033"/>
      <c r="Q599" s="3033"/>
      <c r="R599" s="3033"/>
      <c r="S599" s="3033"/>
      <c r="T599" s="3033"/>
      <c r="U599" s="3033"/>
      <c r="V599" s="3033"/>
      <c r="W599" s="3033"/>
      <c r="X599" s="3033"/>
      <c r="Y599" s="3033"/>
      <c r="Z599" s="3033"/>
      <c r="AA599" s="3033"/>
      <c r="AB599" s="3033"/>
      <c r="AC599" s="3033"/>
      <c r="AD599" s="3033"/>
      <c r="AE599" s="3033"/>
      <c r="AF599" s="3033"/>
      <c r="AG599" s="1171"/>
      <c r="AH599" s="1171"/>
      <c r="AI599" s="1171"/>
      <c r="AJ599" s="1171"/>
      <c r="AK599" s="1171"/>
      <c r="AL599" s="1172"/>
      <c r="AM599" s="1130"/>
      <c r="AN599" s="996"/>
      <c r="BS599" s="126"/>
      <c r="BT599" s="126"/>
      <c r="BU599" s="51"/>
      <c r="BV599" s="51"/>
      <c r="BW599" s="51"/>
      <c r="BX599" s="51"/>
      <c r="BY599" s="51"/>
      <c r="BZ599" s="51"/>
      <c r="CA599" s="51"/>
      <c r="CB599" s="51"/>
      <c r="CC599" s="51"/>
    </row>
    <row r="600" spans="1:81" s="939" customFormat="1" ht="12.75" customHeight="1">
      <c r="A600" s="923"/>
      <c r="B600" s="51"/>
      <c r="C600" s="1188"/>
      <c r="D600" s="112"/>
      <c r="E600" s="1142"/>
      <c r="F600" s="3034"/>
      <c r="G600" s="3034"/>
      <c r="H600" s="3034"/>
      <c r="I600" s="3034"/>
      <c r="J600" s="3034"/>
      <c r="K600" s="3034"/>
      <c r="L600" s="3034"/>
      <c r="M600" s="3034"/>
      <c r="N600" s="3034"/>
      <c r="O600" s="3034"/>
      <c r="P600" s="3034"/>
      <c r="Q600" s="3034"/>
      <c r="R600" s="3034"/>
      <c r="S600" s="3034"/>
      <c r="T600" s="3034"/>
      <c r="U600" s="3034"/>
      <c r="V600" s="3034"/>
      <c r="W600" s="3034"/>
      <c r="X600" s="3034"/>
      <c r="Y600" s="3034"/>
      <c r="Z600" s="3034"/>
      <c r="AA600" s="3034"/>
      <c r="AB600" s="3034"/>
      <c r="AC600" s="3034"/>
      <c r="AD600" s="3034"/>
      <c r="AE600" s="3034"/>
      <c r="AF600" s="3034"/>
      <c r="AG600" s="1175"/>
      <c r="AH600" s="1175"/>
      <c r="AI600" s="1175"/>
      <c r="AJ600" s="1175"/>
      <c r="AK600" s="1175"/>
      <c r="AL600" s="1504"/>
      <c r="AM600" s="1130"/>
      <c r="AN600" s="996"/>
      <c r="BS600" s="126"/>
      <c r="BT600" s="126"/>
      <c r="BU600" s="51"/>
      <c r="BV600" s="51"/>
      <c r="BW600" s="51"/>
      <c r="BX600" s="51"/>
      <c r="BY600" s="51"/>
      <c r="BZ600" s="51"/>
      <c r="CA600" s="51"/>
      <c r="CB600" s="51"/>
      <c r="CC600" s="51"/>
    </row>
    <row r="601" spans="1:81" s="939" customFormat="1" ht="12.75" customHeight="1">
      <c r="A601" s="923"/>
      <c r="B601" s="51"/>
      <c r="C601" s="1188"/>
      <c r="D601" s="112"/>
      <c r="E601" s="1142"/>
      <c r="F601" s="3034"/>
      <c r="G601" s="3034"/>
      <c r="H601" s="3034"/>
      <c r="I601" s="3034"/>
      <c r="J601" s="3034"/>
      <c r="K601" s="3034"/>
      <c r="L601" s="3034"/>
      <c r="M601" s="3034"/>
      <c r="N601" s="3034"/>
      <c r="O601" s="3034"/>
      <c r="P601" s="3034"/>
      <c r="Q601" s="3034"/>
      <c r="R601" s="3034"/>
      <c r="S601" s="3034"/>
      <c r="T601" s="3034"/>
      <c r="U601" s="3034"/>
      <c r="V601" s="3034"/>
      <c r="W601" s="3034"/>
      <c r="X601" s="3034"/>
      <c r="Y601" s="3034"/>
      <c r="Z601" s="3034"/>
      <c r="AA601" s="3034"/>
      <c r="AB601" s="3034"/>
      <c r="AC601" s="3034"/>
      <c r="AD601" s="3034"/>
      <c r="AE601" s="3034"/>
      <c r="AF601" s="3034"/>
      <c r="AG601" s="1175"/>
      <c r="AH601" s="1175"/>
      <c r="AI601" s="1175"/>
      <c r="AJ601" s="1175"/>
      <c r="AK601" s="1175"/>
      <c r="AL601" s="1504"/>
      <c r="AM601" s="1130"/>
      <c r="AN601" s="996"/>
      <c r="BS601" s="126"/>
      <c r="BT601" s="126"/>
      <c r="BU601" s="51"/>
      <c r="BV601" s="51"/>
      <c r="BW601" s="51"/>
      <c r="BX601" s="51"/>
      <c r="BY601" s="51"/>
      <c r="BZ601" s="51"/>
      <c r="CA601" s="51"/>
      <c r="CB601" s="51"/>
      <c r="CC601" s="51"/>
    </row>
    <row r="602" spans="1:81" s="939" customFormat="1" ht="12.75" customHeight="1">
      <c r="A602" s="923"/>
      <c r="B602" s="51"/>
      <c r="C602" s="1188"/>
      <c r="D602" s="112"/>
      <c r="E602" s="1142"/>
      <c r="F602" s="3034"/>
      <c r="G602" s="3034"/>
      <c r="H602" s="3034"/>
      <c r="I602" s="3034"/>
      <c r="J602" s="3034"/>
      <c r="K602" s="3034"/>
      <c r="L602" s="3034"/>
      <c r="M602" s="3034"/>
      <c r="N602" s="3034"/>
      <c r="O602" s="3034"/>
      <c r="P602" s="3034"/>
      <c r="Q602" s="3034"/>
      <c r="R602" s="3034"/>
      <c r="S602" s="3034"/>
      <c r="T602" s="3034"/>
      <c r="U602" s="3034"/>
      <c r="V602" s="3034"/>
      <c r="W602" s="3034"/>
      <c r="X602" s="3034"/>
      <c r="Y602" s="3034"/>
      <c r="Z602" s="3034"/>
      <c r="AA602" s="3034"/>
      <c r="AB602" s="3034"/>
      <c r="AC602" s="3034"/>
      <c r="AD602" s="3034"/>
      <c r="AE602" s="3034"/>
      <c r="AF602" s="3034"/>
      <c r="AG602" s="1175"/>
      <c r="AH602" s="1175"/>
      <c r="AI602" s="1175"/>
      <c r="AJ602" s="1175"/>
      <c r="AK602" s="1175"/>
      <c r="AL602" s="1504"/>
      <c r="AM602" s="1130"/>
      <c r="AN602" s="996"/>
      <c r="BS602" s="126"/>
      <c r="BT602" s="126"/>
      <c r="BU602" s="51"/>
      <c r="BV602" s="51"/>
      <c r="BW602" s="51"/>
      <c r="BX602" s="51"/>
      <c r="BY602" s="51"/>
      <c r="BZ602" s="51"/>
      <c r="CA602" s="51"/>
      <c r="CB602" s="51"/>
      <c r="CC602" s="51"/>
    </row>
    <row r="603" spans="1:81" s="939" customFormat="1" ht="12.75" customHeight="1">
      <c r="A603" s="923"/>
      <c r="B603" s="51"/>
      <c r="C603" s="1188"/>
      <c r="D603" s="112"/>
      <c r="E603" s="1142"/>
      <c r="F603" s="3034"/>
      <c r="G603" s="3034"/>
      <c r="H603" s="3034"/>
      <c r="I603" s="3034"/>
      <c r="J603" s="3034"/>
      <c r="K603" s="3034"/>
      <c r="L603" s="3034"/>
      <c r="M603" s="3034"/>
      <c r="N603" s="3034"/>
      <c r="O603" s="3034"/>
      <c r="P603" s="3034"/>
      <c r="Q603" s="3034"/>
      <c r="R603" s="3034"/>
      <c r="S603" s="3034"/>
      <c r="T603" s="3034"/>
      <c r="U603" s="3034"/>
      <c r="V603" s="3034"/>
      <c r="W603" s="3034"/>
      <c r="X603" s="3034"/>
      <c r="Y603" s="3034"/>
      <c r="Z603" s="3034"/>
      <c r="AA603" s="3034"/>
      <c r="AB603" s="3034"/>
      <c r="AC603" s="3034"/>
      <c r="AD603" s="3034"/>
      <c r="AE603" s="3034"/>
      <c r="AF603" s="3034"/>
      <c r="AG603" s="1021"/>
      <c r="AH603" s="1021"/>
      <c r="AI603" s="1021"/>
      <c r="AJ603" s="1021"/>
      <c r="AK603" s="1021"/>
      <c r="AL603" s="1189"/>
      <c r="AN603" s="996"/>
      <c r="BS603" s="126"/>
      <c r="BT603" s="126"/>
      <c r="BU603" s="51"/>
      <c r="BV603" s="51"/>
      <c r="BW603" s="51"/>
      <c r="BX603" s="51"/>
      <c r="BY603" s="51"/>
      <c r="BZ603" s="51"/>
      <c r="CA603" s="51"/>
      <c r="CB603" s="51"/>
      <c r="CC603" s="51"/>
    </row>
    <row r="604" spans="1:81" s="939" customFormat="1" ht="12.75" customHeight="1">
      <c r="A604" s="987"/>
      <c r="B604" s="112"/>
      <c r="C604" s="3042" t="s">
        <v>626</v>
      </c>
      <c r="D604" s="3043"/>
      <c r="E604" s="1142"/>
      <c r="F604" s="1177" t="s">
        <v>1743</v>
      </c>
      <c r="G604" s="1178"/>
      <c r="H604" s="1178"/>
      <c r="I604" s="1178"/>
      <c r="J604" s="1178"/>
      <c r="K604" s="1178"/>
      <c r="L604" s="1178"/>
      <c r="M604" s="1178"/>
      <c r="N604" s="1178"/>
      <c r="O604" s="1178"/>
      <c r="P604" s="1178"/>
      <c r="Q604" s="1178"/>
      <c r="R604" s="1178"/>
      <c r="S604" s="1178"/>
      <c r="T604" s="1178"/>
      <c r="U604" s="1178"/>
      <c r="V604" s="1178"/>
      <c r="W604" s="1178"/>
      <c r="X604" s="1178"/>
      <c r="Y604" s="1178"/>
      <c r="Z604" s="1178"/>
      <c r="AA604" s="1178"/>
      <c r="AB604" s="1178"/>
      <c r="AC604" s="1178"/>
      <c r="AD604" s="1178"/>
      <c r="AE604" s="1021"/>
      <c r="AF604" s="3044" t="s">
        <v>1741</v>
      </c>
      <c r="AG604" s="3044"/>
      <c r="AH604" s="3044"/>
      <c r="AI604" s="3044"/>
      <c r="AJ604" s="3044"/>
      <c r="AK604" s="3044"/>
      <c r="AL604" s="3045"/>
      <c r="AM604" s="1186"/>
      <c r="AN604" s="996"/>
      <c r="BS604" s="126"/>
      <c r="BT604" s="126"/>
      <c r="BU604" s="51"/>
      <c r="BV604" s="51"/>
      <c r="BW604" s="51"/>
      <c r="BX604" s="51"/>
      <c r="BY604" s="51"/>
      <c r="BZ604" s="51"/>
      <c r="CA604" s="51"/>
      <c r="CB604" s="51"/>
      <c r="CC604" s="51"/>
    </row>
    <row r="605" spans="1:81" s="939" customFormat="1" ht="12.75" customHeight="1">
      <c r="A605" s="987"/>
      <c r="B605" s="112"/>
      <c r="C605" s="1198"/>
      <c r="D605" s="1190"/>
      <c r="E605" s="1191"/>
      <c r="F605" s="1192"/>
      <c r="G605" s="1193"/>
      <c r="H605" s="1193"/>
      <c r="I605" s="1193"/>
      <c r="J605" s="1193"/>
      <c r="K605" s="1193"/>
      <c r="L605" s="1193"/>
      <c r="M605" s="1193"/>
      <c r="N605" s="1193"/>
      <c r="O605" s="1193"/>
      <c r="P605" s="1193"/>
      <c r="Q605" s="1193"/>
      <c r="R605" s="1193"/>
      <c r="S605" s="1193"/>
      <c r="T605" s="1193"/>
      <c r="U605" s="1193"/>
      <c r="V605" s="1193"/>
      <c r="W605" s="1193"/>
      <c r="X605" s="1193"/>
      <c r="Y605" s="1193"/>
      <c r="Z605" s="1193"/>
      <c r="AA605" s="1193"/>
      <c r="AB605" s="1193"/>
      <c r="AC605" s="1193"/>
      <c r="AD605" s="1193"/>
      <c r="AE605" s="1194"/>
      <c r="AF605" s="973"/>
      <c r="AG605" s="1194"/>
      <c r="AH605" s="1184"/>
      <c r="AI605" s="1184"/>
      <c r="AJ605" s="1184"/>
      <c r="AK605" s="1184"/>
      <c r="AL605" s="1200"/>
      <c r="AM605" s="1186"/>
      <c r="AN605" s="996"/>
      <c r="BS605" s="126"/>
      <c r="BT605" s="126"/>
      <c r="BU605" s="51"/>
      <c r="BV605" s="51"/>
      <c r="BW605" s="51"/>
      <c r="BX605" s="51"/>
      <c r="BY605" s="51"/>
      <c r="BZ605" s="51"/>
      <c r="CA605" s="51"/>
      <c r="CB605" s="51"/>
      <c r="CC605" s="51"/>
    </row>
    <row r="606" spans="1:81" s="939" customFormat="1" ht="12.75" customHeight="1">
      <c r="A606" s="923"/>
      <c r="B606" s="51"/>
      <c r="C606" s="51"/>
      <c r="D606" s="51"/>
      <c r="E606" s="1142"/>
      <c r="F606" s="1119"/>
      <c r="G606" s="1119"/>
      <c r="H606" s="1119"/>
      <c r="I606" s="1119"/>
      <c r="J606" s="1119"/>
      <c r="K606" s="1119"/>
      <c r="L606" s="1119"/>
      <c r="M606" s="1119"/>
      <c r="N606" s="1119"/>
      <c r="O606" s="1119"/>
      <c r="P606" s="1119"/>
      <c r="Q606" s="1119"/>
      <c r="R606" s="1119"/>
      <c r="S606" s="1119"/>
      <c r="T606" s="1119"/>
      <c r="U606" s="1119"/>
      <c r="V606" s="1119"/>
      <c r="W606" s="1119"/>
      <c r="X606" s="1119"/>
      <c r="Y606" s="1119"/>
      <c r="Z606" s="1119"/>
      <c r="AA606" s="1119"/>
      <c r="AB606" s="1119"/>
      <c r="AC606" s="1119"/>
      <c r="AD606" s="1119"/>
      <c r="AE606" s="923"/>
      <c r="AF606" s="928"/>
      <c r="AG606" s="923"/>
      <c r="AM606" s="1130"/>
      <c r="AN606" s="996"/>
      <c r="BS606" s="126"/>
      <c r="BT606" s="126"/>
      <c r="BU606" s="51"/>
      <c r="BV606" s="51"/>
      <c r="BW606" s="51"/>
      <c r="BX606" s="51"/>
      <c r="BY606" s="51"/>
      <c r="BZ606" s="51"/>
      <c r="CA606" s="51"/>
      <c r="CB606" s="51"/>
      <c r="CC606" s="51"/>
    </row>
    <row r="607" spans="1:81" s="939" customFormat="1" ht="12.75" customHeight="1">
      <c r="A607" s="923"/>
      <c r="B607" s="51"/>
      <c r="C607" s="1168"/>
      <c r="D607" s="1169"/>
      <c r="E607" s="1170" t="s">
        <v>1581</v>
      </c>
      <c r="F607" s="3033" t="s">
        <v>1744</v>
      </c>
      <c r="G607" s="3033"/>
      <c r="H607" s="3033"/>
      <c r="I607" s="3033"/>
      <c r="J607" s="3033"/>
      <c r="K607" s="3033"/>
      <c r="L607" s="3033"/>
      <c r="M607" s="3033"/>
      <c r="N607" s="3033"/>
      <c r="O607" s="3033"/>
      <c r="P607" s="3033"/>
      <c r="Q607" s="3033"/>
      <c r="R607" s="3033"/>
      <c r="S607" s="3033"/>
      <c r="T607" s="3033"/>
      <c r="U607" s="3033"/>
      <c r="V607" s="3033"/>
      <c r="W607" s="3033"/>
      <c r="X607" s="3033"/>
      <c r="Y607" s="3033"/>
      <c r="Z607" s="3033"/>
      <c r="AA607" s="3033"/>
      <c r="AB607" s="3033"/>
      <c r="AC607" s="3033"/>
      <c r="AD607" s="3033"/>
      <c r="AE607" s="3033"/>
      <c r="AF607" s="3033"/>
      <c r="AG607" s="1171"/>
      <c r="AH607" s="1171"/>
      <c r="AI607" s="1171"/>
      <c r="AJ607" s="1171"/>
      <c r="AK607" s="1171"/>
      <c r="AL607" s="1172"/>
      <c r="AM607" s="1130"/>
      <c r="AN607" s="996"/>
      <c r="BS607" s="1130"/>
      <c r="BT607" s="1130"/>
      <c r="BU607" s="1130"/>
      <c r="BV607" s="1130"/>
      <c r="BW607" s="1130"/>
      <c r="BX607" s="1130"/>
      <c r="BY607" s="1130"/>
      <c r="BZ607" s="1130"/>
      <c r="CA607" s="1130"/>
      <c r="CB607" s="1130"/>
      <c r="CC607" s="1130"/>
    </row>
    <row r="608" spans="1:81" s="939" customFormat="1" ht="12.75" customHeight="1">
      <c r="A608" s="923"/>
      <c r="B608" s="51"/>
      <c r="C608" s="1188"/>
      <c r="D608" s="112"/>
      <c r="E608" s="1142"/>
      <c r="F608" s="3034"/>
      <c r="G608" s="3034"/>
      <c r="H608" s="3034"/>
      <c r="I608" s="3034"/>
      <c r="J608" s="3034"/>
      <c r="K608" s="3034"/>
      <c r="L608" s="3034"/>
      <c r="M608" s="3034"/>
      <c r="N608" s="3034"/>
      <c r="O608" s="3034"/>
      <c r="P608" s="3034"/>
      <c r="Q608" s="3034"/>
      <c r="R608" s="3034"/>
      <c r="S608" s="3034"/>
      <c r="T608" s="3034"/>
      <c r="U608" s="3034"/>
      <c r="V608" s="3034"/>
      <c r="W608" s="3034"/>
      <c r="X608" s="3034"/>
      <c r="Y608" s="3034"/>
      <c r="Z608" s="3034"/>
      <c r="AA608" s="3034"/>
      <c r="AB608" s="3034"/>
      <c r="AC608" s="3034"/>
      <c r="AD608" s="3034"/>
      <c r="AE608" s="3034"/>
      <c r="AF608" s="3034"/>
      <c r="AG608" s="1175"/>
      <c r="AH608" s="1175"/>
      <c r="AI608" s="1175"/>
      <c r="AJ608" s="1175"/>
      <c r="AK608" s="1175"/>
      <c r="AL608" s="1176"/>
      <c r="AM608" s="1130"/>
      <c r="AN608" s="996"/>
      <c r="BS608" s="1130"/>
      <c r="BT608" s="1130"/>
      <c r="BU608" s="1130"/>
      <c r="BV608" s="1130"/>
      <c r="BW608" s="1130"/>
      <c r="BX608" s="1130"/>
      <c r="BY608" s="1130"/>
      <c r="BZ608" s="1130"/>
      <c r="CA608" s="1130"/>
      <c r="CB608" s="1130"/>
      <c r="CC608" s="1130"/>
    </row>
    <row r="609" spans="1:81" s="939" customFormat="1" ht="12.75" customHeight="1">
      <c r="A609" s="923"/>
      <c r="B609" s="51"/>
      <c r="C609" s="1188"/>
      <c r="D609" s="112"/>
      <c r="E609" s="1142"/>
      <c r="F609" s="3034"/>
      <c r="G609" s="3034"/>
      <c r="H609" s="3034"/>
      <c r="I609" s="3034"/>
      <c r="J609" s="3034"/>
      <c r="K609" s="3034"/>
      <c r="L609" s="3034"/>
      <c r="M609" s="3034"/>
      <c r="N609" s="3034"/>
      <c r="O609" s="3034"/>
      <c r="P609" s="3034"/>
      <c r="Q609" s="3034"/>
      <c r="R609" s="3034"/>
      <c r="S609" s="3034"/>
      <c r="T609" s="3034"/>
      <c r="U609" s="3034"/>
      <c r="V609" s="3034"/>
      <c r="W609" s="3034"/>
      <c r="X609" s="3034"/>
      <c r="Y609" s="3034"/>
      <c r="Z609" s="3034"/>
      <c r="AA609" s="3034"/>
      <c r="AB609" s="3034"/>
      <c r="AC609" s="3034"/>
      <c r="AD609" s="3034"/>
      <c r="AE609" s="3034"/>
      <c r="AF609" s="3034"/>
      <c r="AG609" s="1175"/>
      <c r="AH609" s="1175"/>
      <c r="AI609" s="1175"/>
      <c r="AJ609" s="1175"/>
      <c r="AK609" s="1175"/>
      <c r="AL609" s="1176"/>
      <c r="AM609" s="1130"/>
      <c r="AN609" s="996"/>
      <c r="BS609" s="1130"/>
      <c r="BT609" s="1130"/>
      <c r="BU609" s="1130"/>
      <c r="BV609" s="1130"/>
      <c r="BW609" s="1130"/>
      <c r="BX609" s="1130"/>
      <c r="BY609" s="1130"/>
      <c r="BZ609" s="1130"/>
      <c r="CA609" s="1130"/>
      <c r="CB609" s="1130"/>
      <c r="CC609" s="1130"/>
    </row>
    <row r="610" spans="1:81" s="939" customFormat="1" ht="12.75" customHeight="1">
      <c r="A610" s="923"/>
      <c r="B610" s="51"/>
      <c r="C610" s="1188"/>
      <c r="D610" s="112"/>
      <c r="E610" s="1142"/>
      <c r="F610" s="3034"/>
      <c r="G610" s="3034"/>
      <c r="H610" s="3034"/>
      <c r="I610" s="3034"/>
      <c r="J610" s="3034"/>
      <c r="K610" s="3034"/>
      <c r="L610" s="3034"/>
      <c r="M610" s="3034"/>
      <c r="N610" s="3034"/>
      <c r="O610" s="3034"/>
      <c r="P610" s="3034"/>
      <c r="Q610" s="3034"/>
      <c r="R610" s="3034"/>
      <c r="S610" s="3034"/>
      <c r="T610" s="3034"/>
      <c r="U610" s="3034"/>
      <c r="V610" s="3034"/>
      <c r="W610" s="3034"/>
      <c r="X610" s="3034"/>
      <c r="Y610" s="3034"/>
      <c r="Z610" s="3034"/>
      <c r="AA610" s="3034"/>
      <c r="AB610" s="3034"/>
      <c r="AC610" s="3034"/>
      <c r="AD610" s="3034"/>
      <c r="AE610" s="3034"/>
      <c r="AF610" s="3034"/>
      <c r="AG610" s="1175"/>
      <c r="AH610" s="1175"/>
      <c r="AI610" s="1175"/>
      <c r="AJ610" s="1175"/>
      <c r="AK610" s="1175"/>
      <c r="AL610" s="1176"/>
      <c r="AM610" s="1130"/>
      <c r="AN610" s="996"/>
      <c r="BS610" s="1130"/>
      <c r="BT610" s="1130"/>
      <c r="BU610" s="1130"/>
      <c r="BV610" s="1130"/>
      <c r="BW610" s="1130"/>
      <c r="BX610" s="1130"/>
      <c r="BY610" s="1130"/>
      <c r="BZ610" s="1130"/>
      <c r="CA610" s="1130"/>
      <c r="CB610" s="1130"/>
      <c r="CC610" s="1130"/>
    </row>
    <row r="611" spans="1:81" s="939" customFormat="1" ht="12.75" customHeight="1">
      <c r="A611" s="923"/>
      <c r="B611" s="51"/>
      <c r="C611" s="1188"/>
      <c r="D611" s="112"/>
      <c r="E611" s="1142"/>
      <c r="F611" s="3034"/>
      <c r="G611" s="3034"/>
      <c r="H611" s="3034"/>
      <c r="I611" s="3034"/>
      <c r="J611" s="3034"/>
      <c r="K611" s="3034"/>
      <c r="L611" s="3034"/>
      <c r="M611" s="3034"/>
      <c r="N611" s="3034"/>
      <c r="O611" s="3034"/>
      <c r="P611" s="3034"/>
      <c r="Q611" s="3034"/>
      <c r="R611" s="3034"/>
      <c r="S611" s="3034"/>
      <c r="T611" s="3034"/>
      <c r="U611" s="3034"/>
      <c r="V611" s="3034"/>
      <c r="W611" s="3034"/>
      <c r="X611" s="3034"/>
      <c r="Y611" s="3034"/>
      <c r="Z611" s="3034"/>
      <c r="AA611" s="3034"/>
      <c r="AB611" s="3034"/>
      <c r="AC611" s="3034"/>
      <c r="AD611" s="3034"/>
      <c r="AE611" s="3034"/>
      <c r="AF611" s="3034"/>
      <c r="AG611" s="1175"/>
      <c r="AH611" s="1175"/>
      <c r="AI611" s="1175"/>
      <c r="AJ611" s="1175"/>
      <c r="AK611" s="1175"/>
      <c r="AL611" s="1176"/>
      <c r="AM611" s="1130"/>
      <c r="AN611" s="996"/>
      <c r="BS611" s="1130"/>
      <c r="BT611" s="1130"/>
      <c r="BU611" s="1130"/>
      <c r="BV611" s="1130"/>
      <c r="BW611" s="1130"/>
      <c r="BX611" s="1130"/>
      <c r="BY611" s="1130"/>
      <c r="BZ611" s="1130"/>
      <c r="CA611" s="1130"/>
      <c r="CB611" s="1130"/>
      <c r="CC611" s="1130"/>
    </row>
    <row r="612" spans="1:81" s="939" customFormat="1" ht="12.75" customHeight="1">
      <c r="A612" s="923"/>
      <c r="B612" s="51"/>
      <c r="C612" s="3042" t="s">
        <v>626</v>
      </c>
      <c r="D612" s="3043"/>
      <c r="E612" s="1142"/>
      <c r="F612" s="1177" t="s">
        <v>1745</v>
      </c>
      <c r="G612" s="1178"/>
      <c r="H612" s="1178"/>
      <c r="I612" s="1178"/>
      <c r="J612" s="1178"/>
      <c r="K612" s="1178"/>
      <c r="L612" s="1178"/>
      <c r="M612" s="1178"/>
      <c r="N612" s="1178"/>
      <c r="O612" s="1178"/>
      <c r="P612" s="1178"/>
      <c r="Q612" s="1178"/>
      <c r="R612" s="1178"/>
      <c r="S612" s="1178"/>
      <c r="T612" s="1178"/>
      <c r="U612" s="1178"/>
      <c r="V612" s="1178"/>
      <c r="W612" s="1178"/>
      <c r="X612" s="1178"/>
      <c r="Y612" s="1178"/>
      <c r="Z612" s="1178"/>
      <c r="AA612" s="1178"/>
      <c r="AB612" s="1178"/>
      <c r="AC612" s="1178"/>
      <c r="AD612" s="1178"/>
      <c r="AE612" s="1021"/>
      <c r="AF612" s="3044" t="s">
        <v>1746</v>
      </c>
      <c r="AG612" s="3044"/>
      <c r="AH612" s="3044"/>
      <c r="AI612" s="3044"/>
      <c r="AJ612" s="3044"/>
      <c r="AK612" s="3044"/>
      <c r="AL612" s="3045"/>
      <c r="AM612" s="1179"/>
      <c r="BS612" s="1130"/>
      <c r="BT612" s="1130"/>
      <c r="BU612" s="1130"/>
      <c r="BV612" s="1130"/>
      <c r="BW612" s="1130"/>
      <c r="BX612" s="1130"/>
      <c r="BY612" s="1130"/>
      <c r="BZ612" s="1130"/>
      <c r="CA612" s="1130"/>
      <c r="CB612" s="1130"/>
      <c r="CC612" s="1130"/>
    </row>
    <row r="613" spans="1:81" s="939" customFormat="1" ht="12.75" customHeight="1">
      <c r="A613" s="923"/>
      <c r="B613" s="51"/>
      <c r="C613" s="1188"/>
      <c r="D613" s="112"/>
      <c r="E613" s="1142"/>
      <c r="F613" s="1195"/>
      <c r="G613" s="1195"/>
      <c r="H613" s="1195"/>
      <c r="I613" s="1195"/>
      <c r="J613" s="1195"/>
      <c r="K613" s="1195"/>
      <c r="L613" s="1195"/>
      <c r="M613" s="1195"/>
      <c r="N613" s="1195"/>
      <c r="O613" s="1195"/>
      <c r="P613" s="1195"/>
      <c r="Q613" s="1195"/>
      <c r="R613" s="1195"/>
      <c r="S613" s="1195"/>
      <c r="T613" s="1195"/>
      <c r="U613" s="1195"/>
      <c r="V613" s="1195"/>
      <c r="W613" s="1195"/>
      <c r="X613" s="1195"/>
      <c r="Y613" s="1195"/>
      <c r="Z613" s="1195"/>
      <c r="AA613" s="1195"/>
      <c r="AB613" s="1195"/>
      <c r="AC613" s="1195"/>
      <c r="AD613" s="1195"/>
      <c r="AE613" s="1021"/>
      <c r="AF613" s="1021"/>
      <c r="AG613" s="1021"/>
      <c r="AH613" s="1021"/>
      <c r="AI613" s="1021"/>
      <c r="AJ613" s="1021"/>
      <c r="AK613" s="1021"/>
      <c r="AL613" s="1189"/>
      <c r="AM613" s="1130"/>
      <c r="AN613" s="996"/>
      <c r="BS613" s="1130"/>
      <c r="BT613" s="1130"/>
      <c r="BU613" s="1130"/>
      <c r="BV613" s="1130"/>
      <c r="BW613" s="1130"/>
      <c r="BX613" s="1130"/>
      <c r="BY613" s="1130"/>
      <c r="BZ613" s="1130"/>
      <c r="CA613" s="1130"/>
      <c r="CB613" s="1130"/>
      <c r="CC613" s="1130"/>
    </row>
    <row r="614" spans="1:81" s="939" customFormat="1" ht="12.75" customHeight="1">
      <c r="A614" s="923"/>
      <c r="B614" s="51"/>
      <c r="C614" s="3042" t="s">
        <v>578</v>
      </c>
      <c r="D614" s="3043"/>
      <c r="E614" s="1142"/>
      <c r="F614" s="1196" t="s">
        <v>1747</v>
      </c>
      <c r="G614" s="1195"/>
      <c r="H614" s="1195"/>
      <c r="I614" s="1195"/>
      <c r="J614" s="1195"/>
      <c r="K614" s="1195"/>
      <c r="L614" s="1195"/>
      <c r="M614" s="1195"/>
      <c r="N614" s="1195"/>
      <c r="O614" s="1195"/>
      <c r="P614" s="1195"/>
      <c r="Q614" s="1195"/>
      <c r="R614" s="1195"/>
      <c r="S614" s="1195"/>
      <c r="T614" s="1195"/>
      <c r="U614" s="1195"/>
      <c r="V614" s="1195"/>
      <c r="W614" s="1195"/>
      <c r="X614" s="1195"/>
      <c r="Y614" s="1195"/>
      <c r="Z614" s="1195"/>
      <c r="AA614" s="1195"/>
      <c r="AB614" s="1195"/>
      <c r="AC614" s="1195"/>
      <c r="AD614" s="1195"/>
      <c r="AE614" s="1021"/>
      <c r="AF614" s="3044" t="s">
        <v>1741</v>
      </c>
      <c r="AG614" s="3044"/>
      <c r="AH614" s="3044"/>
      <c r="AI614" s="3044"/>
      <c r="AJ614" s="3044"/>
      <c r="AK614" s="3044"/>
      <c r="AL614" s="3045"/>
      <c r="AM614" s="1130"/>
      <c r="AN614" s="996"/>
      <c r="BS614" s="1130"/>
      <c r="BT614" s="1130"/>
      <c r="BU614" s="1130"/>
    </row>
    <row r="615" spans="1:81" s="939" customFormat="1" ht="12.75" customHeight="1">
      <c r="A615" s="923"/>
      <c r="B615" s="51"/>
      <c r="C615" s="1197"/>
      <c r="D615" s="1021"/>
      <c r="E615" s="1142"/>
      <c r="F615" s="1021"/>
      <c r="G615" s="1195"/>
      <c r="H615" s="1195"/>
      <c r="I615" s="1195"/>
      <c r="J615" s="1195"/>
      <c r="K615" s="1195"/>
      <c r="L615" s="1195"/>
      <c r="M615" s="1195"/>
      <c r="N615" s="1195"/>
      <c r="O615" s="1195"/>
      <c r="P615" s="1195"/>
      <c r="Q615" s="1195"/>
      <c r="R615" s="1195"/>
      <c r="S615" s="1195"/>
      <c r="T615" s="1195"/>
      <c r="U615" s="1195"/>
      <c r="V615" s="1195"/>
      <c r="W615" s="1195"/>
      <c r="X615" s="1195"/>
      <c r="Y615" s="1195"/>
      <c r="Z615" s="1195"/>
      <c r="AA615" s="1195"/>
      <c r="AB615" s="1195"/>
      <c r="AC615" s="1195"/>
      <c r="AD615" s="1195"/>
      <c r="AE615" s="1021"/>
      <c r="AF615" s="1021"/>
      <c r="AG615" s="1021"/>
      <c r="AH615" s="1021"/>
      <c r="AI615" s="1021"/>
      <c r="AJ615" s="1021"/>
      <c r="AK615" s="1021"/>
      <c r="AL615" s="1189"/>
      <c r="AM615" s="1130"/>
      <c r="AN615" s="996"/>
      <c r="BS615" s="1130"/>
      <c r="BT615" s="1130"/>
      <c r="BU615" s="1130"/>
    </row>
    <row r="616" spans="1:81" s="939" customFormat="1" ht="12.75" customHeight="1">
      <c r="A616" s="923"/>
      <c r="B616" s="51"/>
      <c r="C616" s="1198"/>
      <c r="D616" s="1190"/>
      <c r="E616" s="1191"/>
      <c r="F616" s="1199" t="s">
        <v>1748</v>
      </c>
      <c r="G616" s="1192"/>
      <c r="H616" s="1192"/>
      <c r="I616" s="1192"/>
      <c r="J616" s="1192"/>
      <c r="K616" s="1192"/>
      <c r="L616" s="1192"/>
      <c r="M616" s="1192"/>
      <c r="N616" s="1192"/>
      <c r="O616" s="1192"/>
      <c r="P616" s="1192"/>
      <c r="Q616" s="1192"/>
      <c r="R616" s="1192"/>
      <c r="S616" s="1192"/>
      <c r="T616" s="1192"/>
      <c r="U616" s="1192"/>
      <c r="V616" s="1192"/>
      <c r="W616" s="1192"/>
      <c r="X616" s="1192"/>
      <c r="Y616" s="1192"/>
      <c r="Z616" s="1192"/>
      <c r="AA616" s="1192"/>
      <c r="AB616" s="1192"/>
      <c r="AC616" s="1192"/>
      <c r="AD616" s="1192"/>
      <c r="AE616" s="1194"/>
      <c r="AF616" s="973"/>
      <c r="AG616" s="1194"/>
      <c r="AH616" s="1184"/>
      <c r="AI616" s="1184"/>
      <c r="AJ616" s="1184"/>
      <c r="AK616" s="1184"/>
      <c r="AL616" s="1200"/>
      <c r="AM616" s="1130"/>
      <c r="AN616" s="996"/>
      <c r="BS616" s="1130"/>
      <c r="BT616" s="1130"/>
      <c r="BU616" s="1130"/>
    </row>
    <row r="617" spans="1:81" s="939" customFormat="1" ht="12.75" customHeight="1">
      <c r="A617" s="923"/>
      <c r="B617" s="51"/>
      <c r="C617" s="51"/>
      <c r="D617" s="51"/>
      <c r="E617" s="1142"/>
      <c r="F617" s="1119"/>
      <c r="G617" s="1119"/>
      <c r="H617" s="1119"/>
      <c r="I617" s="1119"/>
      <c r="J617" s="1119"/>
      <c r="K617" s="1119"/>
      <c r="L617" s="1119"/>
      <c r="M617" s="1119"/>
      <c r="N617" s="1119"/>
      <c r="O617" s="1119"/>
      <c r="P617" s="1119"/>
      <c r="Q617" s="1119"/>
      <c r="R617" s="1119"/>
      <c r="S617" s="1119"/>
      <c r="T617" s="1119"/>
      <c r="U617" s="1119"/>
      <c r="V617" s="1119"/>
      <c r="W617" s="1119"/>
      <c r="X617" s="1119"/>
      <c r="Y617" s="1119"/>
      <c r="Z617" s="1119"/>
      <c r="AA617" s="1119"/>
      <c r="AB617" s="1119"/>
      <c r="AC617" s="1119"/>
      <c r="AD617" s="1119"/>
      <c r="AE617" s="923"/>
      <c r="AF617" s="928"/>
      <c r="AG617" s="923"/>
      <c r="AM617" s="1130"/>
      <c r="AN617" s="996"/>
      <c r="BS617" s="1130"/>
      <c r="BT617" s="1130"/>
      <c r="BU617" s="1130"/>
    </row>
    <row r="618" spans="1:81" s="939" customFormat="1" ht="12.75" customHeight="1">
      <c r="A618" s="923"/>
      <c r="B618" s="51"/>
      <c r="C618" s="1168"/>
      <c r="D618" s="1169"/>
      <c r="E618" s="1170" t="s">
        <v>1749</v>
      </c>
      <c r="F618" s="3033" t="s">
        <v>1750</v>
      </c>
      <c r="G618" s="3033"/>
      <c r="H618" s="3033"/>
      <c r="I618" s="3033"/>
      <c r="J618" s="3033"/>
      <c r="K618" s="3033"/>
      <c r="L618" s="3033"/>
      <c r="M618" s="3033"/>
      <c r="N618" s="3033"/>
      <c r="O618" s="3033"/>
      <c r="P618" s="3033"/>
      <c r="Q618" s="3033"/>
      <c r="R618" s="3033"/>
      <c r="S618" s="3033"/>
      <c r="T618" s="3033"/>
      <c r="U618" s="3033"/>
      <c r="V618" s="3033"/>
      <c r="W618" s="3033"/>
      <c r="X618" s="3033"/>
      <c r="Y618" s="3033"/>
      <c r="Z618" s="3033"/>
      <c r="AA618" s="3033"/>
      <c r="AB618" s="3033"/>
      <c r="AC618" s="3033"/>
      <c r="AD618" s="3033"/>
      <c r="AE618" s="3033"/>
      <c r="AF618" s="3033"/>
      <c r="AG618" s="1171"/>
      <c r="AH618" s="1171"/>
      <c r="AI618" s="1171"/>
      <c r="AJ618" s="1171"/>
      <c r="AK618" s="1171"/>
      <c r="AL618" s="1172"/>
      <c r="AM618" s="1130"/>
      <c r="AN618" s="996"/>
      <c r="BS618" s="1130"/>
      <c r="BT618" s="1130"/>
      <c r="BU618" s="1130"/>
      <c r="BV618" s="1130"/>
      <c r="BW618" s="1130"/>
      <c r="BX618" s="1130"/>
      <c r="BY618" s="1130"/>
      <c r="BZ618" s="1130"/>
      <c r="CA618" s="1130"/>
      <c r="CB618" s="1130"/>
      <c r="CC618" s="1130"/>
    </row>
    <row r="619" spans="1:81" s="939" customFormat="1" ht="12.75" customHeight="1">
      <c r="A619" s="923"/>
      <c r="B619" s="51"/>
      <c r="C619" s="1188"/>
      <c r="D619" s="112"/>
      <c r="E619" s="1142"/>
      <c r="F619" s="3034"/>
      <c r="G619" s="3034"/>
      <c r="H619" s="3034"/>
      <c r="I619" s="3034"/>
      <c r="J619" s="3034"/>
      <c r="K619" s="3034"/>
      <c r="L619" s="3034"/>
      <c r="M619" s="3034"/>
      <c r="N619" s="3034"/>
      <c r="O619" s="3034"/>
      <c r="P619" s="3034"/>
      <c r="Q619" s="3034"/>
      <c r="R619" s="3034"/>
      <c r="S619" s="3034"/>
      <c r="T619" s="3034"/>
      <c r="U619" s="3034"/>
      <c r="V619" s="3034"/>
      <c r="W619" s="3034"/>
      <c r="X619" s="3034"/>
      <c r="Y619" s="3034"/>
      <c r="Z619" s="3034"/>
      <c r="AA619" s="3034"/>
      <c r="AB619" s="3034"/>
      <c r="AC619" s="3034"/>
      <c r="AD619" s="3034"/>
      <c r="AE619" s="3034"/>
      <c r="AF619" s="3034"/>
      <c r="AG619" s="1175"/>
      <c r="AH619" s="1175"/>
      <c r="AI619" s="1175"/>
      <c r="AJ619" s="1175"/>
      <c r="AK619" s="1175"/>
      <c r="AL619" s="1176"/>
      <c r="AM619" s="1130"/>
      <c r="AN619" s="996"/>
      <c r="BS619" s="1130"/>
      <c r="BT619" s="1130"/>
      <c r="BU619" s="1130"/>
      <c r="BV619" s="1130"/>
      <c r="BW619" s="1130"/>
      <c r="BX619" s="1130"/>
      <c r="BY619" s="1130"/>
      <c r="BZ619" s="1130"/>
      <c r="CA619" s="1130"/>
      <c r="CB619" s="1130"/>
      <c r="CC619" s="1130"/>
    </row>
    <row r="620" spans="1:81">
      <c r="A620" s="923"/>
      <c r="C620" s="1188"/>
      <c r="D620" s="112"/>
      <c r="E620" s="1142"/>
      <c r="F620" s="3034"/>
      <c r="G620" s="3034"/>
      <c r="H620" s="3034"/>
      <c r="I620" s="3034"/>
      <c r="J620" s="3034"/>
      <c r="K620" s="3034"/>
      <c r="L620" s="3034"/>
      <c r="M620" s="3034"/>
      <c r="N620" s="3034"/>
      <c r="O620" s="3034"/>
      <c r="P620" s="3034"/>
      <c r="Q620" s="3034"/>
      <c r="R620" s="3034"/>
      <c r="S620" s="3034"/>
      <c r="T620" s="3034"/>
      <c r="U620" s="3034"/>
      <c r="V620" s="3034"/>
      <c r="W620" s="3034"/>
      <c r="X620" s="3034"/>
      <c r="Y620" s="3034"/>
      <c r="Z620" s="3034"/>
      <c r="AA620" s="3034"/>
      <c r="AB620" s="3034"/>
      <c r="AC620" s="3034"/>
      <c r="AD620" s="3034"/>
      <c r="AE620" s="3034"/>
      <c r="AF620" s="3034"/>
      <c r="AG620" s="1175"/>
      <c r="AH620" s="1175"/>
      <c r="AI620" s="1175"/>
      <c r="AJ620" s="1175"/>
      <c r="AK620" s="1175"/>
      <c r="AL620" s="1176"/>
      <c r="AM620" s="1130"/>
      <c r="BS620" s="1130"/>
      <c r="BT620" s="1130"/>
      <c r="BU620" s="1130"/>
      <c r="BV620" s="1130"/>
      <c r="BW620" s="1130"/>
      <c r="BX620" s="1130"/>
      <c r="BY620" s="1130"/>
      <c r="BZ620" s="1130"/>
      <c r="CA620" s="1130"/>
      <c r="CB620" s="1130"/>
      <c r="CC620" s="1130"/>
    </row>
    <row r="621" spans="1:81" s="939" customFormat="1" ht="12.75" customHeight="1">
      <c r="A621" s="923"/>
      <c r="B621" s="51"/>
      <c r="C621" s="1188"/>
      <c r="D621" s="112"/>
      <c r="E621" s="1142"/>
      <c r="F621" s="3034"/>
      <c r="G621" s="3034"/>
      <c r="H621" s="3034"/>
      <c r="I621" s="3034"/>
      <c r="J621" s="3034"/>
      <c r="K621" s="3034"/>
      <c r="L621" s="3034"/>
      <c r="M621" s="3034"/>
      <c r="N621" s="3034"/>
      <c r="O621" s="3034"/>
      <c r="P621" s="3034"/>
      <c r="Q621" s="3034"/>
      <c r="R621" s="3034"/>
      <c r="S621" s="3034"/>
      <c r="T621" s="3034"/>
      <c r="U621" s="3034"/>
      <c r="V621" s="3034"/>
      <c r="W621" s="3034"/>
      <c r="X621" s="3034"/>
      <c r="Y621" s="3034"/>
      <c r="Z621" s="3034"/>
      <c r="AA621" s="3034"/>
      <c r="AB621" s="3034"/>
      <c r="AC621" s="3034"/>
      <c r="AD621" s="3034"/>
      <c r="AE621" s="3034"/>
      <c r="AF621" s="3034"/>
      <c r="AG621" s="1175"/>
      <c r="AH621" s="1175"/>
      <c r="AI621" s="1175"/>
      <c r="AJ621" s="1175"/>
      <c r="AK621" s="1175"/>
      <c r="AL621" s="1176"/>
      <c r="AM621" s="1130"/>
      <c r="AN621" s="996"/>
      <c r="BS621" s="1130"/>
      <c r="BT621" s="1130"/>
      <c r="BY621" s="1130"/>
      <c r="BZ621" s="1130"/>
      <c r="CA621" s="1130"/>
      <c r="CB621" s="1130"/>
      <c r="CC621" s="1130"/>
    </row>
    <row r="622" spans="1:81" s="939" customFormat="1" ht="12.75" customHeight="1">
      <c r="A622" s="923"/>
      <c r="B622" s="51"/>
      <c r="C622" s="3042" t="s">
        <v>626</v>
      </c>
      <c r="D622" s="3043"/>
      <c r="E622" s="1142"/>
      <c r="F622" s="1177" t="s">
        <v>1751</v>
      </c>
      <c r="G622" s="1178"/>
      <c r="H622" s="1178"/>
      <c r="I622" s="1178"/>
      <c r="J622" s="1178"/>
      <c r="K622" s="1178"/>
      <c r="L622" s="1178"/>
      <c r="M622" s="1178"/>
      <c r="N622" s="1178"/>
      <c r="O622" s="1178"/>
      <c r="P622" s="1178"/>
      <c r="Q622" s="1178"/>
      <c r="R622" s="1178"/>
      <c r="S622" s="1178"/>
      <c r="T622" s="1178"/>
      <c r="U622" s="1178"/>
      <c r="V622" s="1178"/>
      <c r="W622" s="1178"/>
      <c r="X622" s="1178"/>
      <c r="Y622" s="1178"/>
      <c r="Z622" s="1178"/>
      <c r="AA622" s="1178"/>
      <c r="AB622" s="1178"/>
      <c r="AC622" s="1178"/>
      <c r="AD622" s="1178"/>
      <c r="AE622" s="1021"/>
      <c r="AF622" s="3044" t="s">
        <v>1741</v>
      </c>
      <c r="AG622" s="3044"/>
      <c r="AH622" s="3044"/>
      <c r="AI622" s="3044"/>
      <c r="AJ622" s="3044"/>
      <c r="AK622" s="3044"/>
      <c r="AL622" s="3045"/>
      <c r="AM622" s="1130"/>
      <c r="AN622" s="996"/>
      <c r="BS622" s="1130"/>
      <c r="BT622" s="1130"/>
      <c r="BY622" s="1130"/>
      <c r="BZ622" s="1130"/>
      <c r="CA622" s="1130"/>
      <c r="CB622" s="1130"/>
      <c r="CC622" s="1130"/>
    </row>
    <row r="623" spans="1:81" s="939" customFormat="1" ht="12.75" customHeight="1">
      <c r="A623" s="923"/>
      <c r="B623" s="51"/>
      <c r="C623" s="1188"/>
      <c r="D623" s="112"/>
      <c r="E623" s="1142"/>
      <c r="F623" s="1021"/>
      <c r="G623" s="1178"/>
      <c r="H623" s="1178"/>
      <c r="I623" s="1178"/>
      <c r="J623" s="1178"/>
      <c r="K623" s="1178"/>
      <c r="L623" s="1178"/>
      <c r="M623" s="1178"/>
      <c r="N623" s="1178"/>
      <c r="O623" s="1178"/>
      <c r="P623" s="1178"/>
      <c r="Q623" s="1178"/>
      <c r="R623" s="1178"/>
      <c r="S623" s="1178"/>
      <c r="T623" s="1178"/>
      <c r="U623" s="1178"/>
      <c r="V623" s="1178"/>
      <c r="W623" s="1178"/>
      <c r="X623" s="1178"/>
      <c r="Y623" s="1178"/>
      <c r="Z623" s="1178"/>
      <c r="AA623" s="1178"/>
      <c r="AB623" s="1178"/>
      <c r="AC623" s="1178"/>
      <c r="AD623" s="1178"/>
      <c r="AE623" s="1021"/>
      <c r="AF623" s="1021"/>
      <c r="AG623" s="1021"/>
      <c r="AH623" s="1021"/>
      <c r="AI623" s="1021"/>
      <c r="AJ623" s="1021"/>
      <c r="AK623" s="1021"/>
      <c r="AL623" s="1189"/>
      <c r="AM623" s="1130"/>
      <c r="AN623" s="996"/>
      <c r="BS623" s="1130"/>
      <c r="BT623" s="1130"/>
      <c r="BY623" s="1130"/>
      <c r="BZ623" s="1130"/>
      <c r="CA623" s="1130"/>
      <c r="CB623" s="1130"/>
      <c r="CC623" s="1130"/>
    </row>
    <row r="624" spans="1:81" s="939" customFormat="1" ht="12.75" customHeight="1">
      <c r="A624" s="923"/>
      <c r="B624" s="51"/>
      <c r="C624" s="3042" t="s">
        <v>626</v>
      </c>
      <c r="D624" s="3043"/>
      <c r="E624" s="1174"/>
      <c r="F624" s="1177" t="s">
        <v>1752</v>
      </c>
      <c r="G624" s="1178"/>
      <c r="H624" s="1178"/>
      <c r="I624" s="1178"/>
      <c r="J624" s="1178"/>
      <c r="K624" s="1178"/>
      <c r="L624" s="1178"/>
      <c r="M624" s="1178"/>
      <c r="N624" s="1178"/>
      <c r="O624" s="1178"/>
      <c r="P624" s="1178"/>
      <c r="Q624" s="1178"/>
      <c r="R624" s="1178"/>
      <c r="S624" s="1178"/>
      <c r="T624" s="1178"/>
      <c r="U624" s="1178"/>
      <c r="V624" s="1178"/>
      <c r="W624" s="1178"/>
      <c r="X624" s="1178"/>
      <c r="Y624" s="1178"/>
      <c r="Z624" s="1178"/>
      <c r="AA624" s="1178"/>
      <c r="AB624" s="1178"/>
      <c r="AC624" s="1178"/>
      <c r="AD624" s="1178"/>
      <c r="AE624" s="1021"/>
      <c r="AF624" s="3044" t="s">
        <v>1753</v>
      </c>
      <c r="AG624" s="3044"/>
      <c r="AH624" s="3044"/>
      <c r="AI624" s="3044"/>
      <c r="AJ624" s="3044"/>
      <c r="AK624" s="3044"/>
      <c r="AL624" s="3045"/>
      <c r="AM624" s="1130"/>
      <c r="AN624" s="996"/>
      <c r="AO624" s="1021"/>
      <c r="AP624" s="1021"/>
      <c r="BS624" s="1130"/>
      <c r="BT624" s="1130"/>
      <c r="BY624" s="1130"/>
      <c r="BZ624" s="1130"/>
      <c r="CA624" s="1130"/>
      <c r="CB624" s="1130"/>
      <c r="CC624" s="1130"/>
    </row>
    <row r="625" spans="1:81" s="939" customFormat="1" ht="12.75" customHeight="1">
      <c r="A625" s="923"/>
      <c r="B625" s="51"/>
      <c r="C625" s="1201"/>
      <c r="D625" s="1184"/>
      <c r="E625" s="1181"/>
      <c r="F625" s="1184"/>
      <c r="G625" s="1183"/>
      <c r="H625" s="1183"/>
      <c r="I625" s="1183"/>
      <c r="J625" s="1183"/>
      <c r="K625" s="1183"/>
      <c r="L625" s="1183"/>
      <c r="M625" s="1183"/>
      <c r="N625" s="1183"/>
      <c r="O625" s="1183"/>
      <c r="P625" s="1183"/>
      <c r="Q625" s="1183"/>
      <c r="R625" s="1183"/>
      <c r="S625" s="1183"/>
      <c r="T625" s="1183"/>
      <c r="U625" s="1183"/>
      <c r="V625" s="1183"/>
      <c r="W625" s="1183"/>
      <c r="X625" s="1183"/>
      <c r="Y625" s="1183"/>
      <c r="Z625" s="1183"/>
      <c r="AA625" s="1183"/>
      <c r="AB625" s="1183"/>
      <c r="AC625" s="1183"/>
      <c r="AD625" s="1183"/>
      <c r="AE625" s="1184"/>
      <c r="AF625" s="1184"/>
      <c r="AG625" s="1184"/>
      <c r="AH625" s="1184"/>
      <c r="AI625" s="1184"/>
      <c r="AJ625" s="1184"/>
      <c r="AK625" s="1184"/>
      <c r="AL625" s="1200"/>
      <c r="AM625" s="1130"/>
      <c r="AN625" s="996"/>
      <c r="BS625" s="1130"/>
      <c r="BT625" s="1130"/>
      <c r="BY625" s="1130"/>
      <c r="BZ625" s="1130"/>
      <c r="CA625" s="1130"/>
      <c r="CB625" s="1130"/>
      <c r="CC625" s="1130"/>
    </row>
    <row r="626" spans="1:81" s="939" customFormat="1" ht="12.75" customHeight="1">
      <c r="A626" s="923"/>
      <c r="B626" s="51"/>
      <c r="C626" s="51"/>
      <c r="D626" s="51"/>
      <c r="E626" s="1142"/>
      <c r="G626" s="1202"/>
      <c r="H626" s="1202"/>
      <c r="I626" s="1202"/>
      <c r="J626" s="1202"/>
      <c r="K626" s="1202"/>
      <c r="L626" s="1202"/>
      <c r="M626" s="1202"/>
      <c r="N626" s="1202"/>
      <c r="O626" s="1202"/>
      <c r="P626" s="1202"/>
      <c r="Q626" s="1202"/>
      <c r="R626" s="1202"/>
      <c r="S626" s="1202"/>
      <c r="T626" s="1202"/>
      <c r="U626" s="1202"/>
      <c r="V626" s="1202"/>
      <c r="W626" s="1202"/>
      <c r="X626" s="1202"/>
      <c r="Y626" s="1202"/>
      <c r="Z626" s="1202"/>
      <c r="AA626" s="1202"/>
      <c r="AB626" s="1202"/>
      <c r="AC626" s="1202"/>
      <c r="AD626" s="1202"/>
      <c r="AE626" s="923"/>
      <c r="AF626" s="928"/>
      <c r="AG626" s="923"/>
      <c r="AM626" s="1130"/>
      <c r="AN626" s="996"/>
      <c r="BS626" s="1130"/>
      <c r="BT626" s="1130"/>
      <c r="BY626" s="1130"/>
      <c r="BZ626" s="1130"/>
      <c r="CA626" s="1130"/>
      <c r="CB626" s="1130"/>
      <c r="CC626" s="1130"/>
    </row>
    <row r="627" spans="1:81" s="939" customFormat="1" ht="12.75" customHeight="1">
      <c r="A627" s="923"/>
      <c r="B627" s="51"/>
      <c r="C627" s="3042" t="s">
        <v>626</v>
      </c>
      <c r="D627" s="3043"/>
      <c r="E627" s="1170" t="s">
        <v>1754</v>
      </c>
      <c r="F627" s="3033" t="s">
        <v>1755</v>
      </c>
      <c r="G627" s="3033"/>
      <c r="H627" s="3033"/>
      <c r="I627" s="3033"/>
      <c r="J627" s="3033"/>
      <c r="K627" s="3033"/>
      <c r="L627" s="3033"/>
      <c r="M627" s="3033"/>
      <c r="N627" s="3033"/>
      <c r="O627" s="3033"/>
      <c r="P627" s="3033"/>
      <c r="Q627" s="3033"/>
      <c r="R627" s="3033"/>
      <c r="S627" s="3033"/>
      <c r="T627" s="3033"/>
      <c r="U627" s="3033"/>
      <c r="V627" s="3033"/>
      <c r="W627" s="3033"/>
      <c r="X627" s="3033"/>
      <c r="Y627" s="3033"/>
      <c r="Z627" s="3033"/>
      <c r="AA627" s="3033"/>
      <c r="AB627" s="3033"/>
      <c r="AC627" s="3033"/>
      <c r="AD627" s="3033"/>
      <c r="AE627" s="3033"/>
      <c r="AF627" s="1203"/>
      <c r="AG627" s="1204"/>
      <c r="AH627" s="1169"/>
      <c r="AI627" s="1169"/>
      <c r="AJ627" s="1169"/>
      <c r="AK627" s="1169"/>
      <c r="AL627" s="1205"/>
      <c r="AM627" s="1130"/>
      <c r="AN627" s="996"/>
      <c r="BS627" s="1130"/>
      <c r="BT627" s="1130"/>
      <c r="BY627" s="1130"/>
      <c r="BZ627" s="1130"/>
      <c r="CA627" s="1130"/>
      <c r="CB627" s="1130"/>
      <c r="CC627" s="1130"/>
    </row>
    <row r="628" spans="1:81" s="939" customFormat="1" ht="12.75" customHeight="1">
      <c r="A628" s="923"/>
      <c r="B628" s="51"/>
      <c r="C628" s="1197"/>
      <c r="D628" s="1021"/>
      <c r="E628" s="1021"/>
      <c r="F628" s="3034"/>
      <c r="G628" s="3034"/>
      <c r="H628" s="3034"/>
      <c r="I628" s="3034"/>
      <c r="J628" s="3034"/>
      <c r="K628" s="3034"/>
      <c r="L628" s="3034"/>
      <c r="M628" s="3034"/>
      <c r="N628" s="3034"/>
      <c r="O628" s="3034"/>
      <c r="P628" s="3034"/>
      <c r="Q628" s="3034"/>
      <c r="R628" s="3034"/>
      <c r="S628" s="3034"/>
      <c r="T628" s="3034"/>
      <c r="U628" s="3034"/>
      <c r="V628" s="3034"/>
      <c r="W628" s="3034"/>
      <c r="X628" s="3034"/>
      <c r="Y628" s="3034"/>
      <c r="Z628" s="3034"/>
      <c r="AA628" s="3034"/>
      <c r="AB628" s="3034"/>
      <c r="AC628" s="3034"/>
      <c r="AD628" s="3034"/>
      <c r="AE628" s="3034"/>
      <c r="AF628" s="3141" t="s">
        <v>1741</v>
      </c>
      <c r="AG628" s="3141"/>
      <c r="AH628" s="3141"/>
      <c r="AI628" s="3141"/>
      <c r="AJ628" s="3141"/>
      <c r="AK628" s="3141"/>
      <c r="AL628" s="3142"/>
      <c r="AM628" s="1130"/>
      <c r="AN628" s="996"/>
      <c r="BS628" s="1130"/>
      <c r="BT628" s="1130"/>
      <c r="BY628" s="1130"/>
      <c r="BZ628" s="1130"/>
      <c r="CA628" s="1130"/>
      <c r="CB628" s="1130"/>
      <c r="CC628" s="1130"/>
    </row>
    <row r="629" spans="1:81" s="939" customFormat="1" ht="12.75" customHeight="1">
      <c r="A629" s="923"/>
      <c r="B629" s="51"/>
      <c r="C629" s="1188"/>
      <c r="D629" s="112"/>
      <c r="E629" s="1142"/>
      <c r="F629" s="3034"/>
      <c r="G629" s="3034"/>
      <c r="H629" s="3034"/>
      <c r="I629" s="3034"/>
      <c r="J629" s="3034"/>
      <c r="K629" s="3034"/>
      <c r="L629" s="3034"/>
      <c r="M629" s="3034"/>
      <c r="N629" s="3034"/>
      <c r="O629" s="3034"/>
      <c r="P629" s="3034"/>
      <c r="Q629" s="3034"/>
      <c r="R629" s="3034"/>
      <c r="S629" s="3034"/>
      <c r="T629" s="3034"/>
      <c r="U629" s="3034"/>
      <c r="V629" s="3034"/>
      <c r="W629" s="3034"/>
      <c r="X629" s="3034"/>
      <c r="Y629" s="3034"/>
      <c r="Z629" s="3034"/>
      <c r="AA629" s="3034"/>
      <c r="AB629" s="3034"/>
      <c r="AC629" s="3034"/>
      <c r="AD629" s="3034"/>
      <c r="AE629" s="3034"/>
      <c r="AF629" s="1021"/>
      <c r="AG629" s="1021"/>
      <c r="AH629" s="1021"/>
      <c r="AI629" s="1021"/>
      <c r="AJ629" s="1021"/>
      <c r="AK629" s="1021"/>
      <c r="AL629" s="1189"/>
      <c r="AM629" s="1130"/>
      <c r="AN629" s="996"/>
      <c r="BS629" s="1130"/>
      <c r="BT629" s="1130"/>
      <c r="BU629" s="1130"/>
      <c r="BV629" s="1130"/>
      <c r="BW629" s="1130"/>
      <c r="BX629" s="1130"/>
      <c r="BY629" s="1130"/>
      <c r="BZ629" s="1130"/>
      <c r="CA629" s="1130"/>
      <c r="CB629" s="1130"/>
      <c r="CC629" s="1130"/>
    </row>
    <row r="630" spans="1:81" s="939" customFormat="1" ht="12.75" customHeight="1">
      <c r="A630" s="923"/>
      <c r="B630" s="51"/>
      <c r="C630" s="1198"/>
      <c r="D630" s="1190"/>
      <c r="E630" s="1191"/>
      <c r="F630" s="3136"/>
      <c r="G630" s="3136"/>
      <c r="H630" s="3136"/>
      <c r="I630" s="3136"/>
      <c r="J630" s="3136"/>
      <c r="K630" s="3136"/>
      <c r="L630" s="3136"/>
      <c r="M630" s="3136"/>
      <c r="N630" s="3136"/>
      <c r="O630" s="3136"/>
      <c r="P630" s="3136"/>
      <c r="Q630" s="3136"/>
      <c r="R630" s="3136"/>
      <c r="S630" s="3136"/>
      <c r="T630" s="3136"/>
      <c r="U630" s="3136"/>
      <c r="V630" s="3136"/>
      <c r="W630" s="3136"/>
      <c r="X630" s="3136"/>
      <c r="Y630" s="3136"/>
      <c r="Z630" s="3136"/>
      <c r="AA630" s="3136"/>
      <c r="AB630" s="3136"/>
      <c r="AC630" s="3136"/>
      <c r="AD630" s="3136"/>
      <c r="AE630" s="3136"/>
      <c r="AF630" s="973"/>
      <c r="AG630" s="1194"/>
      <c r="AH630" s="1184"/>
      <c r="AI630" s="1184"/>
      <c r="AJ630" s="1184"/>
      <c r="AK630" s="1184"/>
      <c r="AL630" s="1200"/>
      <c r="AM630" s="1130"/>
      <c r="AN630" s="996"/>
    </row>
    <row r="631" spans="1:81">
      <c r="A631" s="923"/>
      <c r="E631" s="1142"/>
      <c r="F631" s="1202"/>
      <c r="G631" s="1202"/>
      <c r="H631" s="1202"/>
      <c r="I631" s="1202"/>
      <c r="J631" s="1202"/>
      <c r="K631" s="1202"/>
      <c r="L631" s="1202"/>
      <c r="M631" s="1202"/>
      <c r="N631" s="1202"/>
      <c r="O631" s="1202"/>
      <c r="P631" s="1202"/>
      <c r="Q631" s="1202"/>
      <c r="R631" s="1202"/>
      <c r="S631" s="1202"/>
      <c r="T631" s="1202"/>
      <c r="U631" s="1202"/>
      <c r="V631" s="1202"/>
      <c r="W631" s="1202"/>
      <c r="X631" s="1202"/>
      <c r="Y631" s="1202"/>
      <c r="Z631" s="1202"/>
      <c r="AA631" s="1202"/>
      <c r="AB631" s="1202"/>
      <c r="AC631" s="1202"/>
      <c r="AD631" s="1202"/>
      <c r="AE631" s="923"/>
      <c r="AF631" s="928"/>
      <c r="AG631" s="923"/>
      <c r="AH631" s="939"/>
      <c r="AI631" s="939"/>
      <c r="AJ631" s="939"/>
      <c r="AK631" s="939"/>
      <c r="AL631" s="939"/>
      <c r="AM631" s="1130"/>
    </row>
    <row r="632" spans="1:81" ht="12.75" customHeight="1">
      <c r="A632" s="923"/>
      <c r="C632" s="1206"/>
      <c r="D632" s="1207"/>
      <c r="E632" s="1170" t="s">
        <v>1756</v>
      </c>
      <c r="F632" s="3139" t="s">
        <v>1757</v>
      </c>
      <c r="G632" s="3139"/>
      <c r="H632" s="3139"/>
      <c r="I632" s="3139"/>
      <c r="J632" s="3139"/>
      <c r="K632" s="3139"/>
      <c r="L632" s="3139"/>
      <c r="M632" s="3139"/>
      <c r="N632" s="3139"/>
      <c r="O632" s="3139"/>
      <c r="P632" s="3139"/>
      <c r="Q632" s="3139"/>
      <c r="R632" s="3139"/>
      <c r="S632" s="3139"/>
      <c r="T632" s="3139"/>
      <c r="U632" s="3139"/>
      <c r="V632" s="3139"/>
      <c r="W632" s="3139"/>
      <c r="X632" s="3139"/>
      <c r="Y632" s="3139"/>
      <c r="Z632" s="3139"/>
      <c r="AA632" s="3139"/>
      <c r="AB632" s="3139"/>
      <c r="AC632" s="3139"/>
      <c r="AD632" s="3139"/>
      <c r="AE632" s="3139"/>
      <c r="AF632" s="1207"/>
      <c r="AG632" s="1207"/>
      <c r="AH632" s="1207"/>
      <c r="AI632" s="1207"/>
      <c r="AJ632" s="1207"/>
      <c r="AK632" s="1207"/>
      <c r="AL632" s="1208"/>
      <c r="AM632" s="1130"/>
    </row>
    <row r="633" spans="1:81">
      <c r="A633" s="923"/>
      <c r="C633" s="1188"/>
      <c r="D633" s="112"/>
      <c r="E633" s="1142"/>
      <c r="F633" s="3140"/>
      <c r="G633" s="3140"/>
      <c r="H633" s="3140"/>
      <c r="I633" s="3140"/>
      <c r="J633" s="3140"/>
      <c r="K633" s="3140"/>
      <c r="L633" s="3140"/>
      <c r="M633" s="3140"/>
      <c r="N633" s="3140"/>
      <c r="O633" s="3140"/>
      <c r="P633" s="3140"/>
      <c r="Q633" s="3140"/>
      <c r="R633" s="3140"/>
      <c r="S633" s="3140"/>
      <c r="T633" s="3140"/>
      <c r="U633" s="3140"/>
      <c r="V633" s="3140"/>
      <c r="W633" s="3140"/>
      <c r="X633" s="3140"/>
      <c r="Y633" s="3140"/>
      <c r="Z633" s="3140"/>
      <c r="AA633" s="3140"/>
      <c r="AB633" s="3140"/>
      <c r="AC633" s="3140"/>
      <c r="AD633" s="3140"/>
      <c r="AE633" s="3140"/>
      <c r="AF633" s="1209"/>
      <c r="AG633" s="987"/>
      <c r="AH633" s="1021"/>
      <c r="AI633" s="1021"/>
      <c r="AJ633" s="1021"/>
      <c r="AK633" s="1021"/>
      <c r="AL633" s="1189"/>
      <c r="AM633" s="1130"/>
    </row>
    <row r="634" spans="1:81" s="939" customFormat="1" ht="12.75" customHeight="1">
      <c r="A634" s="923"/>
      <c r="B634" s="51"/>
      <c r="C634" s="1188"/>
      <c r="D634" s="112"/>
      <c r="E634" s="1142"/>
      <c r="F634" s="3140"/>
      <c r="G634" s="3140"/>
      <c r="H634" s="3140"/>
      <c r="I634" s="3140"/>
      <c r="J634" s="3140"/>
      <c r="K634" s="3140"/>
      <c r="L634" s="3140"/>
      <c r="M634" s="3140"/>
      <c r="N634" s="3140"/>
      <c r="O634" s="3140"/>
      <c r="P634" s="3140"/>
      <c r="Q634" s="3140"/>
      <c r="R634" s="3140"/>
      <c r="S634" s="3140"/>
      <c r="T634" s="3140"/>
      <c r="U634" s="3140"/>
      <c r="V634" s="3140"/>
      <c r="W634" s="3140"/>
      <c r="X634" s="3140"/>
      <c r="Y634" s="3140"/>
      <c r="Z634" s="3140"/>
      <c r="AA634" s="3140"/>
      <c r="AB634" s="3140"/>
      <c r="AC634" s="3140"/>
      <c r="AD634" s="3140"/>
      <c r="AE634" s="3140"/>
      <c r="AF634" s="1021"/>
      <c r="AG634" s="1021"/>
      <c r="AH634" s="1021"/>
      <c r="AI634" s="1021"/>
      <c r="AJ634" s="1021"/>
      <c r="AK634" s="1021"/>
      <c r="AL634" s="1189"/>
      <c r="AM634" s="1130"/>
      <c r="AN634" s="996"/>
    </row>
    <row r="635" spans="1:81" s="939" customFormat="1" ht="12.75" customHeight="1">
      <c r="A635" s="923"/>
      <c r="B635" s="51"/>
      <c r="C635" s="1197"/>
      <c r="D635" s="1021"/>
      <c r="E635" s="1021"/>
      <c r="F635" s="3140"/>
      <c r="G635" s="3140"/>
      <c r="H635" s="3140"/>
      <c r="I635" s="3140"/>
      <c r="J635" s="3140"/>
      <c r="K635" s="3140"/>
      <c r="L635" s="3140"/>
      <c r="M635" s="3140"/>
      <c r="N635" s="3140"/>
      <c r="O635" s="3140"/>
      <c r="P635" s="3140"/>
      <c r="Q635" s="3140"/>
      <c r="R635" s="3140"/>
      <c r="S635" s="3140"/>
      <c r="T635" s="3140"/>
      <c r="U635" s="3140"/>
      <c r="V635" s="3140"/>
      <c r="W635" s="3140"/>
      <c r="X635" s="3140"/>
      <c r="Y635" s="3140"/>
      <c r="Z635" s="3140"/>
      <c r="AA635" s="3140"/>
      <c r="AB635" s="3140"/>
      <c r="AC635" s="3140"/>
      <c r="AD635" s="3140"/>
      <c r="AE635" s="3140"/>
      <c r="AF635" s="1021"/>
      <c r="AG635" s="1021"/>
      <c r="AH635" s="1021"/>
      <c r="AI635" s="1021"/>
      <c r="AJ635" s="1021"/>
      <c r="AK635" s="1021"/>
      <c r="AL635" s="1189"/>
      <c r="AM635" s="1130"/>
      <c r="AN635" s="996"/>
    </row>
    <row r="636" spans="1:81" s="939" customFormat="1" ht="12.75" customHeight="1">
      <c r="A636" s="923"/>
      <c r="B636" s="51"/>
      <c r="C636" s="3042" t="s">
        <v>626</v>
      </c>
      <c r="D636" s="3043"/>
      <c r="E636" s="1142"/>
      <c r="F636" s="1210" t="s">
        <v>1758</v>
      </c>
      <c r="G636" s="1211"/>
      <c r="H636" s="1211"/>
      <c r="I636" s="1211"/>
      <c r="J636" s="1211"/>
      <c r="K636" s="1211"/>
      <c r="L636" s="1211"/>
      <c r="M636" s="1211"/>
      <c r="N636" s="1211"/>
      <c r="O636" s="1211"/>
      <c r="P636" s="1211"/>
      <c r="Q636" s="1211"/>
      <c r="R636" s="1211"/>
      <c r="S636" s="1211"/>
      <c r="T636" s="1211"/>
      <c r="U636" s="1211"/>
      <c r="V636" s="1211"/>
      <c r="W636" s="1211"/>
      <c r="X636" s="1211"/>
      <c r="Y636" s="1211"/>
      <c r="Z636" s="1211"/>
      <c r="AA636" s="1211"/>
      <c r="AB636" s="1211"/>
      <c r="AC636" s="1211"/>
      <c r="AD636" s="1211"/>
      <c r="AE636" s="1021"/>
      <c r="AF636" s="3141" t="s">
        <v>1741</v>
      </c>
      <c r="AG636" s="3141"/>
      <c r="AH636" s="3141"/>
      <c r="AI636" s="3141"/>
      <c r="AJ636" s="3141"/>
      <c r="AK636" s="3141"/>
      <c r="AL636" s="3142"/>
      <c r="AM636" s="1130"/>
      <c r="AN636" s="996"/>
      <c r="AO636" s="1021"/>
      <c r="AP636" s="1021"/>
    </row>
    <row r="637" spans="1:81" s="939" customFormat="1" ht="12.75" customHeight="1">
      <c r="A637" s="923"/>
      <c r="B637" s="51"/>
      <c r="C637" s="1197"/>
      <c r="D637" s="1021"/>
      <c r="E637" s="1021"/>
      <c r="F637" s="1021"/>
      <c r="G637" s="1021"/>
      <c r="H637" s="1021"/>
      <c r="I637" s="1021"/>
      <c r="J637" s="1021"/>
      <c r="K637" s="1021"/>
      <c r="L637" s="1021"/>
      <c r="M637" s="1021"/>
      <c r="N637" s="1021"/>
      <c r="O637" s="1021"/>
      <c r="P637" s="1021"/>
      <c r="Q637" s="1021"/>
      <c r="R637" s="1021"/>
      <c r="S637" s="1021"/>
      <c r="T637" s="1021"/>
      <c r="U637" s="1021"/>
      <c r="V637" s="1021"/>
      <c r="W637" s="1021"/>
      <c r="X637" s="1021"/>
      <c r="Y637" s="1021"/>
      <c r="Z637" s="1021"/>
      <c r="AA637" s="1021"/>
      <c r="AB637" s="1021"/>
      <c r="AC637" s="1021"/>
      <c r="AD637" s="1021"/>
      <c r="AE637" s="1021"/>
      <c r="AF637" s="1021"/>
      <c r="AG637" s="1021"/>
      <c r="AH637" s="1021"/>
      <c r="AI637" s="1021"/>
      <c r="AJ637" s="1021"/>
      <c r="AK637" s="1021"/>
      <c r="AL637" s="1189"/>
      <c r="AM637" s="1130"/>
      <c r="AN637" s="996"/>
      <c r="AO637" s="1021"/>
      <c r="AP637" s="1021"/>
    </row>
    <row r="638" spans="1:81" s="939" customFormat="1" ht="12.75" customHeight="1">
      <c r="A638" s="923"/>
      <c r="B638" s="51"/>
      <c r="C638" s="3042" t="s">
        <v>626</v>
      </c>
      <c r="D638" s="3043"/>
      <c r="E638" s="1174"/>
      <c r="F638" s="1210" t="s">
        <v>1759</v>
      </c>
      <c r="G638" s="1211"/>
      <c r="H638" s="1211"/>
      <c r="I638" s="1211"/>
      <c r="J638" s="1211"/>
      <c r="K638" s="1211"/>
      <c r="L638" s="1211"/>
      <c r="M638" s="1211"/>
      <c r="N638" s="1211"/>
      <c r="O638" s="1211"/>
      <c r="P638" s="1211"/>
      <c r="Q638" s="1211"/>
      <c r="R638" s="1211"/>
      <c r="S638" s="1211"/>
      <c r="T638" s="1211"/>
      <c r="U638" s="1211"/>
      <c r="V638" s="1211"/>
      <c r="W638" s="1211"/>
      <c r="X638" s="1211"/>
      <c r="Y638" s="1211"/>
      <c r="Z638" s="1211"/>
      <c r="AA638" s="1211"/>
      <c r="AB638" s="1211"/>
      <c r="AC638" s="1211"/>
      <c r="AD638" s="1211"/>
      <c r="AE638" s="1021"/>
      <c r="AF638" s="3141" t="s">
        <v>1753</v>
      </c>
      <c r="AG638" s="3141"/>
      <c r="AH638" s="3141"/>
      <c r="AI638" s="3141"/>
      <c r="AJ638" s="3141"/>
      <c r="AK638" s="3141"/>
      <c r="AL638" s="3142"/>
      <c r="AM638" s="1130"/>
      <c r="AN638" s="996"/>
      <c r="AO638" s="1212"/>
      <c r="AP638" s="1212"/>
      <c r="BC638" s="51"/>
    </row>
    <row r="639" spans="1:81" s="939" customFormat="1" ht="12.75" customHeight="1">
      <c r="A639" s="923"/>
      <c r="B639" s="51"/>
      <c r="C639" s="1190"/>
      <c r="D639" s="1190"/>
      <c r="E639" s="1191"/>
      <c r="F639" s="1213"/>
      <c r="G639" s="1214"/>
      <c r="H639" s="1214"/>
      <c r="I639" s="1214"/>
      <c r="J639" s="1214"/>
      <c r="K639" s="1214"/>
      <c r="L639" s="1214"/>
      <c r="M639" s="1214"/>
      <c r="N639" s="1214"/>
      <c r="O639" s="1214"/>
      <c r="P639" s="1214"/>
      <c r="Q639" s="1214"/>
      <c r="R639" s="1214"/>
      <c r="S639" s="1214"/>
      <c r="T639" s="1214"/>
      <c r="U639" s="1214"/>
      <c r="V639" s="1214"/>
      <c r="W639" s="1214"/>
      <c r="X639" s="1214"/>
      <c r="Y639" s="1214"/>
      <c r="Z639" s="1214"/>
      <c r="AA639" s="1214"/>
      <c r="AB639" s="1214"/>
      <c r="AC639" s="1214"/>
      <c r="AD639" s="1214"/>
      <c r="AE639" s="1194"/>
      <c r="AF639" s="973"/>
      <c r="AG639" s="1194"/>
      <c r="AH639" s="1184"/>
      <c r="AI639" s="1184"/>
      <c r="AJ639" s="1184"/>
      <c r="AK639" s="1184"/>
      <c r="AL639" s="1215"/>
      <c r="AM639" s="1130"/>
      <c r="AN639" s="996"/>
      <c r="AO639" s="1021"/>
      <c r="AP639" s="1021"/>
    </row>
    <row r="640" spans="1:81" s="939" customFormat="1" ht="12.75" customHeight="1">
      <c r="A640" s="923"/>
      <c r="B640" s="51"/>
      <c r="C640" s="51"/>
      <c r="D640" s="51"/>
      <c r="E640" s="1142"/>
      <c r="F640" s="1216"/>
      <c r="G640" s="1217"/>
      <c r="H640" s="1217"/>
      <c r="I640" s="1217"/>
      <c r="J640" s="1217"/>
      <c r="K640" s="1217"/>
      <c r="L640" s="1217"/>
      <c r="M640" s="1217"/>
      <c r="N640" s="1217"/>
      <c r="O640" s="1217"/>
      <c r="P640" s="1217"/>
      <c r="Q640" s="1217"/>
      <c r="R640" s="1217"/>
      <c r="S640" s="1217"/>
      <c r="T640" s="1217"/>
      <c r="U640" s="1217"/>
      <c r="V640" s="1217"/>
      <c r="W640" s="1217"/>
      <c r="X640" s="1217"/>
      <c r="Y640" s="1217"/>
      <c r="Z640" s="1217"/>
      <c r="AA640" s="1217"/>
      <c r="AB640" s="1217"/>
      <c r="AC640" s="1217"/>
      <c r="AD640" s="1217"/>
      <c r="AE640" s="923"/>
      <c r="AF640" s="928"/>
      <c r="AG640" s="923"/>
      <c r="AM640" s="1130"/>
      <c r="AN640" s="996"/>
      <c r="AO640" s="1021"/>
      <c r="AP640" s="1021"/>
    </row>
    <row r="641" spans="1:60" s="939" customFormat="1" ht="12.75" customHeight="1">
      <c r="A641" s="923"/>
      <c r="B641" s="51"/>
      <c r="C641" s="1167" t="s">
        <v>1760</v>
      </c>
      <c r="D641" s="51"/>
      <c r="E641" s="1142"/>
      <c r="F641" s="1217"/>
      <c r="G641" s="1217"/>
      <c r="H641" s="1217"/>
      <c r="I641" s="1217"/>
      <c r="J641" s="1217"/>
      <c r="K641" s="1217"/>
      <c r="L641" s="1217"/>
      <c r="M641" s="1217"/>
      <c r="N641" s="1217"/>
      <c r="O641" s="1217"/>
      <c r="P641" s="1217"/>
      <c r="Q641" s="1217"/>
      <c r="R641" s="1217"/>
      <c r="S641" s="1217"/>
      <c r="T641" s="1217"/>
      <c r="U641" s="1217"/>
      <c r="V641" s="1217"/>
      <c r="W641" s="1217"/>
      <c r="X641" s="1217"/>
      <c r="Y641" s="1217"/>
      <c r="Z641" s="1217"/>
      <c r="AA641" s="1217"/>
      <c r="AB641" s="1217"/>
      <c r="AC641" s="1217"/>
      <c r="AD641" s="1217"/>
      <c r="AE641" s="923"/>
      <c r="AF641" s="928"/>
      <c r="AG641" s="923"/>
      <c r="AM641" s="1130"/>
      <c r="AN641" s="996"/>
      <c r="AO641" s="1021"/>
      <c r="AP641" s="1021"/>
    </row>
    <row r="642" spans="1:60" s="939" customFormat="1" ht="12.75" customHeight="1">
      <c r="A642" s="923"/>
      <c r="B642" s="51"/>
      <c r="C642" s="1168"/>
      <c r="D642" s="1169"/>
      <c r="E642" s="1170" t="s">
        <v>1761</v>
      </c>
      <c r="F642" s="3033" t="s">
        <v>1762</v>
      </c>
      <c r="G642" s="3033"/>
      <c r="H642" s="3033"/>
      <c r="I642" s="3033"/>
      <c r="J642" s="3033"/>
      <c r="K642" s="3033"/>
      <c r="L642" s="3033"/>
      <c r="M642" s="3033"/>
      <c r="N642" s="3033"/>
      <c r="O642" s="3033"/>
      <c r="P642" s="3033"/>
      <c r="Q642" s="3033"/>
      <c r="R642" s="3033"/>
      <c r="S642" s="3033"/>
      <c r="T642" s="3033"/>
      <c r="U642" s="3033"/>
      <c r="V642" s="3033"/>
      <c r="W642" s="3033"/>
      <c r="X642" s="3033"/>
      <c r="Y642" s="3033"/>
      <c r="Z642" s="3033"/>
      <c r="AA642" s="3033"/>
      <c r="AB642" s="3033"/>
      <c r="AC642" s="3033"/>
      <c r="AD642" s="3033"/>
      <c r="AE642" s="3033"/>
      <c r="AF642" s="1169"/>
      <c r="AG642" s="1169"/>
      <c r="AH642" s="1169"/>
      <c r="AI642" s="1169"/>
      <c r="AJ642" s="1169"/>
      <c r="AK642" s="1169"/>
      <c r="AL642" s="1205"/>
      <c r="AM642" s="1130"/>
      <c r="AN642" s="996"/>
      <c r="AO642" s="1021"/>
      <c r="AP642" s="1021"/>
    </row>
    <row r="643" spans="1:60" s="998" customFormat="1" ht="12.75" customHeight="1">
      <c r="A643" s="923"/>
      <c r="B643" s="51"/>
      <c r="C643" s="1188"/>
      <c r="D643" s="112"/>
      <c r="E643" s="1142"/>
      <c r="F643" s="3034"/>
      <c r="G643" s="3034"/>
      <c r="H643" s="3034"/>
      <c r="I643" s="3034"/>
      <c r="J643" s="3034"/>
      <c r="K643" s="3034"/>
      <c r="L643" s="3034"/>
      <c r="M643" s="3034"/>
      <c r="N643" s="3034"/>
      <c r="O643" s="3034"/>
      <c r="P643" s="3034"/>
      <c r="Q643" s="3034"/>
      <c r="R643" s="3034"/>
      <c r="S643" s="3034"/>
      <c r="T643" s="3034"/>
      <c r="U643" s="3034"/>
      <c r="V643" s="3034"/>
      <c r="W643" s="3034"/>
      <c r="X643" s="3034"/>
      <c r="Y643" s="3034"/>
      <c r="Z643" s="3034"/>
      <c r="AA643" s="3034"/>
      <c r="AB643" s="3034"/>
      <c r="AC643" s="3034"/>
      <c r="AD643" s="3034"/>
      <c r="AE643" s="3034"/>
      <c r="AF643" s="1209"/>
      <c r="AG643" s="987"/>
      <c r="AH643" s="1021"/>
      <c r="AI643" s="1021"/>
      <c r="AJ643" s="1021"/>
      <c r="AK643" s="1021"/>
      <c r="AL643" s="1189"/>
      <c r="AM643" s="1130"/>
      <c r="AN643" s="997"/>
      <c r="AO643" s="1021"/>
      <c r="AP643" s="1021"/>
    </row>
    <row r="644" spans="1:60" s="939" customFormat="1" ht="12.6" customHeight="1">
      <c r="A644" s="923"/>
      <c r="B644" s="51"/>
      <c r="C644" s="1188"/>
      <c r="D644" s="112"/>
      <c r="E644" s="1142"/>
      <c r="F644" s="3034"/>
      <c r="G644" s="3034"/>
      <c r="H644" s="3034"/>
      <c r="I644" s="3034"/>
      <c r="J644" s="3034"/>
      <c r="K644" s="3034"/>
      <c r="L644" s="3034"/>
      <c r="M644" s="3034"/>
      <c r="N644" s="3034"/>
      <c r="O644" s="3034"/>
      <c r="P644" s="3034"/>
      <c r="Q644" s="3034"/>
      <c r="R644" s="3034"/>
      <c r="S644" s="3034"/>
      <c r="T644" s="3034"/>
      <c r="U644" s="3034"/>
      <c r="V644" s="3034"/>
      <c r="W644" s="3034"/>
      <c r="X644" s="3034"/>
      <c r="Y644" s="3034"/>
      <c r="Z644" s="3034"/>
      <c r="AA644" s="3034"/>
      <c r="AB644" s="3034"/>
      <c r="AC644" s="3034"/>
      <c r="AD644" s="3034"/>
      <c r="AE644" s="3034"/>
      <c r="AF644" s="1021"/>
      <c r="AG644" s="1021"/>
      <c r="AH644" s="1021"/>
      <c r="AI644" s="1021"/>
      <c r="AJ644" s="1021"/>
      <c r="AK644" s="1021"/>
      <c r="AL644" s="1189"/>
      <c r="AM644" s="1130"/>
      <c r="AN644" s="996"/>
      <c r="AO644" s="1021"/>
      <c r="AP644" s="1021"/>
    </row>
    <row r="645" spans="1:60" s="939" customFormat="1" ht="12.75" customHeight="1">
      <c r="A645" s="923"/>
      <c r="B645" s="51"/>
      <c r="C645" s="3042" t="s">
        <v>626</v>
      </c>
      <c r="D645" s="3043"/>
      <c r="E645" s="1142"/>
      <c r="F645" s="1177" t="s">
        <v>1763</v>
      </c>
      <c r="G645" s="1218"/>
      <c r="H645" s="1218"/>
      <c r="I645" s="1218"/>
      <c r="J645" s="1218"/>
      <c r="K645" s="1218"/>
      <c r="L645" s="1218"/>
      <c r="M645" s="1218"/>
      <c r="N645" s="1218"/>
      <c r="O645" s="1218"/>
      <c r="P645" s="1218"/>
      <c r="Q645" s="1218"/>
      <c r="R645" s="1218"/>
      <c r="S645" s="1218"/>
      <c r="T645" s="1218"/>
      <c r="U645" s="1218"/>
      <c r="V645" s="1218"/>
      <c r="W645" s="1218"/>
      <c r="X645" s="1218"/>
      <c r="Y645" s="1218"/>
      <c r="Z645" s="1218"/>
      <c r="AA645" s="1218"/>
      <c r="AB645" s="1218"/>
      <c r="AC645" s="1218"/>
      <c r="AD645" s="1218"/>
      <c r="AE645" s="1021"/>
      <c r="AF645" s="3141" t="s">
        <v>1741</v>
      </c>
      <c r="AG645" s="3141"/>
      <c r="AH645" s="3141"/>
      <c r="AI645" s="3141"/>
      <c r="AJ645" s="3141"/>
      <c r="AK645" s="3141"/>
      <c r="AL645" s="3142"/>
      <c r="AM645" s="1130"/>
      <c r="AN645" s="996"/>
      <c r="AO645" s="1021"/>
      <c r="AP645" s="1021"/>
    </row>
    <row r="646" spans="1:60" s="939" customFormat="1" ht="12.75" customHeight="1">
      <c r="A646" s="923"/>
      <c r="B646" s="51"/>
      <c r="C646" s="1201"/>
      <c r="D646" s="1184"/>
      <c r="E646" s="1181"/>
      <c r="F646" s="1199"/>
      <c r="G646" s="1183"/>
      <c r="H646" s="1183"/>
      <c r="I646" s="1183"/>
      <c r="J646" s="1183"/>
      <c r="K646" s="1183"/>
      <c r="L646" s="1183"/>
      <c r="M646" s="1183"/>
      <c r="N646" s="1183"/>
      <c r="O646" s="1183"/>
      <c r="P646" s="1183"/>
      <c r="Q646" s="1183"/>
      <c r="R646" s="1183"/>
      <c r="S646" s="1183"/>
      <c r="T646" s="1183"/>
      <c r="U646" s="1183"/>
      <c r="V646" s="1183"/>
      <c r="W646" s="1183"/>
      <c r="X646" s="1183"/>
      <c r="Y646" s="1183"/>
      <c r="Z646" s="1183"/>
      <c r="AA646" s="1183"/>
      <c r="AB646" s="1183"/>
      <c r="AC646" s="1183"/>
      <c r="AD646" s="1183"/>
      <c r="AE646" s="1184"/>
      <c r="AF646" s="1184"/>
      <c r="AG646" s="1184"/>
      <c r="AH646" s="1184"/>
      <c r="AI646" s="1184"/>
      <c r="AJ646" s="1184"/>
      <c r="AK646" s="1184"/>
      <c r="AL646" s="1200"/>
      <c r="AM646" s="1130"/>
      <c r="AN646" s="996"/>
      <c r="AO646" s="1021"/>
      <c r="AP646" s="1021"/>
    </row>
    <row r="647" spans="1:60" s="939" customFormat="1" ht="12.75" customHeight="1">
      <c r="A647" s="923"/>
      <c r="B647" s="51"/>
      <c r="C647" s="1187"/>
      <c r="D647" s="1187"/>
      <c r="E647" s="1174"/>
      <c r="F647" s="1219"/>
      <c r="G647" s="1202"/>
      <c r="H647" s="1202"/>
      <c r="I647" s="1202"/>
      <c r="J647" s="1202"/>
      <c r="K647" s="1202"/>
      <c r="L647" s="1202"/>
      <c r="M647" s="1202"/>
      <c r="N647" s="1202"/>
      <c r="O647" s="1202"/>
      <c r="P647" s="1202"/>
      <c r="Q647" s="1202"/>
      <c r="R647" s="1202"/>
      <c r="S647" s="1202"/>
      <c r="T647" s="1202"/>
      <c r="U647" s="1202"/>
      <c r="V647" s="1202"/>
      <c r="W647" s="1202"/>
      <c r="X647" s="1202"/>
      <c r="Y647" s="1202"/>
      <c r="Z647" s="1202"/>
      <c r="AA647" s="1202"/>
      <c r="AB647" s="1202"/>
      <c r="AC647" s="1202"/>
      <c r="AD647" s="1202"/>
      <c r="AE647" s="923"/>
      <c r="AM647" s="1130"/>
      <c r="AN647" s="996"/>
      <c r="AO647" s="1021"/>
      <c r="AP647" s="1021"/>
    </row>
    <row r="648" spans="1:60" ht="13.35" customHeight="1">
      <c r="A648" s="923"/>
      <c r="C648" s="1206"/>
      <c r="D648" s="1207"/>
      <c r="E648" s="1170" t="s">
        <v>1764</v>
      </c>
      <c r="F648" s="3033" t="s">
        <v>1765</v>
      </c>
      <c r="G648" s="3033"/>
      <c r="H648" s="3033"/>
      <c r="I648" s="3033"/>
      <c r="J648" s="3033"/>
      <c r="K648" s="3033"/>
      <c r="L648" s="3033"/>
      <c r="M648" s="3033"/>
      <c r="N648" s="3033"/>
      <c r="O648" s="3033"/>
      <c r="P648" s="3033"/>
      <c r="Q648" s="3033"/>
      <c r="R648" s="3033"/>
      <c r="S648" s="3033"/>
      <c r="T648" s="3033"/>
      <c r="U648" s="3033"/>
      <c r="V648" s="3033"/>
      <c r="W648" s="3033"/>
      <c r="X648" s="3033"/>
      <c r="Y648" s="3033"/>
      <c r="Z648" s="3033"/>
      <c r="AA648" s="3033"/>
      <c r="AB648" s="3033"/>
      <c r="AC648" s="3033"/>
      <c r="AD648" s="3033"/>
      <c r="AE648" s="3033"/>
      <c r="AF648" s="1207"/>
      <c r="AG648" s="1207"/>
      <c r="AH648" s="1207"/>
      <c r="AI648" s="1207"/>
      <c r="AJ648" s="1207"/>
      <c r="AK648" s="1207"/>
      <c r="AL648" s="1208"/>
      <c r="AM648" s="1130"/>
      <c r="AO648" s="1021"/>
      <c r="AP648" s="1021"/>
      <c r="BD648" s="51"/>
      <c r="BE648" s="51"/>
      <c r="BF648" s="51"/>
      <c r="BG648" s="51"/>
      <c r="BH648" s="51"/>
    </row>
    <row r="649" spans="1:60">
      <c r="A649" s="923"/>
      <c r="C649" s="1188"/>
      <c r="D649" s="112"/>
      <c r="E649" s="1142"/>
      <c r="F649" s="3034"/>
      <c r="G649" s="3034"/>
      <c r="H649" s="3034"/>
      <c r="I649" s="3034"/>
      <c r="J649" s="3034"/>
      <c r="K649" s="3034"/>
      <c r="L649" s="3034"/>
      <c r="M649" s="3034"/>
      <c r="N649" s="3034"/>
      <c r="O649" s="3034"/>
      <c r="P649" s="3034"/>
      <c r="Q649" s="3034"/>
      <c r="R649" s="3034"/>
      <c r="S649" s="3034"/>
      <c r="T649" s="3034"/>
      <c r="U649" s="3034"/>
      <c r="V649" s="3034"/>
      <c r="W649" s="3034"/>
      <c r="X649" s="3034"/>
      <c r="Y649" s="3034"/>
      <c r="Z649" s="3034"/>
      <c r="AA649" s="3034"/>
      <c r="AB649" s="3034"/>
      <c r="AC649" s="3034"/>
      <c r="AD649" s="3034"/>
      <c r="AE649" s="3034"/>
      <c r="AF649" s="1220"/>
      <c r="AG649" s="1220"/>
      <c r="AH649" s="1220"/>
      <c r="AI649" s="1220"/>
      <c r="AJ649" s="1220"/>
      <c r="AK649" s="1220"/>
      <c r="AL649" s="1221"/>
      <c r="AM649" s="1130"/>
      <c r="AO649" s="1021"/>
      <c r="AP649" s="1021"/>
    </row>
    <row r="650" spans="1:60" s="939" customFormat="1" ht="12.75" customHeight="1">
      <c r="A650" s="923"/>
      <c r="B650" s="51"/>
      <c r="C650" s="1188"/>
      <c r="D650" s="112"/>
      <c r="E650" s="1142"/>
      <c r="F650" s="3034"/>
      <c r="G650" s="3034"/>
      <c r="H650" s="3034"/>
      <c r="I650" s="3034"/>
      <c r="J650" s="3034"/>
      <c r="K650" s="3034"/>
      <c r="L650" s="3034"/>
      <c r="M650" s="3034"/>
      <c r="N650" s="3034"/>
      <c r="O650" s="3034"/>
      <c r="P650" s="3034"/>
      <c r="Q650" s="3034"/>
      <c r="R650" s="3034"/>
      <c r="S650" s="3034"/>
      <c r="T650" s="3034"/>
      <c r="U650" s="3034"/>
      <c r="V650" s="3034"/>
      <c r="W650" s="3034"/>
      <c r="X650" s="3034"/>
      <c r="Y650" s="3034"/>
      <c r="Z650" s="3034"/>
      <c r="AA650" s="3034"/>
      <c r="AB650" s="3034"/>
      <c r="AC650" s="3034"/>
      <c r="AD650" s="3034"/>
      <c r="AE650" s="3034"/>
      <c r="AF650" s="1220"/>
      <c r="AG650" s="1220"/>
      <c r="AH650" s="1220"/>
      <c r="AI650" s="1220"/>
      <c r="AJ650" s="1220"/>
      <c r="AK650" s="1220"/>
      <c r="AL650" s="1221"/>
      <c r="AM650" s="1130"/>
      <c r="AN650" s="996"/>
      <c r="AO650" s="1021"/>
      <c r="AP650" s="1021"/>
    </row>
    <row r="651" spans="1:60" s="939" customFormat="1" ht="12.75" customHeight="1">
      <c r="A651" s="923"/>
      <c r="B651" s="51"/>
      <c r="C651" s="1222"/>
      <c r="D651" s="1187"/>
      <c r="E651" s="1174"/>
      <c r="F651" s="3034"/>
      <c r="G651" s="3034"/>
      <c r="H651" s="3034"/>
      <c r="I651" s="3034"/>
      <c r="J651" s="3034"/>
      <c r="K651" s="3034"/>
      <c r="L651" s="3034"/>
      <c r="M651" s="3034"/>
      <c r="N651" s="3034"/>
      <c r="O651" s="3034"/>
      <c r="P651" s="3034"/>
      <c r="Q651" s="3034"/>
      <c r="R651" s="3034"/>
      <c r="S651" s="3034"/>
      <c r="T651" s="3034"/>
      <c r="U651" s="3034"/>
      <c r="V651" s="3034"/>
      <c r="W651" s="3034"/>
      <c r="X651" s="3034"/>
      <c r="Y651" s="3034"/>
      <c r="Z651" s="3034"/>
      <c r="AA651" s="3034"/>
      <c r="AB651" s="3034"/>
      <c r="AC651" s="3034"/>
      <c r="AD651" s="3034"/>
      <c r="AE651" s="3034"/>
      <c r="AF651" s="1220"/>
      <c r="AG651" s="1220"/>
      <c r="AH651" s="1220"/>
      <c r="AI651" s="1220"/>
      <c r="AJ651" s="1220"/>
      <c r="AK651" s="1220"/>
      <c r="AL651" s="1221"/>
      <c r="AM651" s="1130"/>
      <c r="AN651" s="996"/>
      <c r="AO651" s="1223"/>
      <c r="AP651" s="112"/>
    </row>
    <row r="652" spans="1:60" s="939" customFormat="1" ht="12.75" customHeight="1">
      <c r="A652" s="923"/>
      <c r="B652" s="51"/>
      <c r="C652" s="1222"/>
      <c r="D652" s="1187"/>
      <c r="E652" s="1174"/>
      <c r="F652" s="3034"/>
      <c r="G652" s="3034"/>
      <c r="H652" s="3034"/>
      <c r="I652" s="3034"/>
      <c r="J652" s="3034"/>
      <c r="K652" s="3034"/>
      <c r="L652" s="3034"/>
      <c r="M652" s="3034"/>
      <c r="N652" s="3034"/>
      <c r="O652" s="3034"/>
      <c r="P652" s="3034"/>
      <c r="Q652" s="3034"/>
      <c r="R652" s="3034"/>
      <c r="S652" s="3034"/>
      <c r="T652" s="3034"/>
      <c r="U652" s="3034"/>
      <c r="V652" s="3034"/>
      <c r="W652" s="3034"/>
      <c r="X652" s="3034"/>
      <c r="Y652" s="3034"/>
      <c r="Z652" s="3034"/>
      <c r="AA652" s="3034"/>
      <c r="AB652" s="3034"/>
      <c r="AC652" s="3034"/>
      <c r="AD652" s="3034"/>
      <c r="AE652" s="3034"/>
      <c r="AF652" s="1220"/>
      <c r="AG652" s="1220"/>
      <c r="AH652" s="1220"/>
      <c r="AI652" s="1220"/>
      <c r="AJ652" s="1220"/>
      <c r="AK652" s="1220"/>
      <c r="AL652" s="1221"/>
      <c r="AM652" s="1130"/>
      <c r="AN652" s="996"/>
      <c r="AO652" s="1021"/>
      <c r="AP652" s="1021"/>
    </row>
    <row r="653" spans="1:60" s="939" customFormat="1" ht="12.75" customHeight="1">
      <c r="A653" s="923"/>
      <c r="B653" s="51"/>
      <c r="C653" s="1222"/>
      <c r="D653" s="1187"/>
      <c r="E653" s="1174"/>
      <c r="F653" s="3034"/>
      <c r="G653" s="3034"/>
      <c r="H653" s="3034"/>
      <c r="I653" s="3034"/>
      <c r="J653" s="3034"/>
      <c r="K653" s="3034"/>
      <c r="L653" s="3034"/>
      <c r="M653" s="3034"/>
      <c r="N653" s="3034"/>
      <c r="O653" s="3034"/>
      <c r="P653" s="3034"/>
      <c r="Q653" s="3034"/>
      <c r="R653" s="3034"/>
      <c r="S653" s="3034"/>
      <c r="T653" s="3034"/>
      <c r="U653" s="3034"/>
      <c r="V653" s="3034"/>
      <c r="W653" s="3034"/>
      <c r="X653" s="3034"/>
      <c r="Y653" s="3034"/>
      <c r="Z653" s="3034"/>
      <c r="AA653" s="3034"/>
      <c r="AB653" s="3034"/>
      <c r="AC653" s="3034"/>
      <c r="AD653" s="3034"/>
      <c r="AE653" s="3034"/>
      <c r="AF653" s="1220"/>
      <c r="AG653" s="1220"/>
      <c r="AH653" s="1220"/>
      <c r="AI653" s="1220"/>
      <c r="AJ653" s="1220"/>
      <c r="AK653" s="1220"/>
      <c r="AL653" s="1221"/>
      <c r="AM653" s="1130"/>
      <c r="AN653" s="996"/>
    </row>
    <row r="654" spans="1:60" s="939" customFormat="1" ht="12.75" customHeight="1">
      <c r="A654" s="923"/>
      <c r="B654" s="51"/>
      <c r="C654" s="1222"/>
      <c r="D654" s="1187"/>
      <c r="E654" s="1174"/>
      <c r="F654" s="3034"/>
      <c r="G654" s="3034"/>
      <c r="H654" s="3034"/>
      <c r="I654" s="3034"/>
      <c r="J654" s="3034"/>
      <c r="K654" s="3034"/>
      <c r="L654" s="3034"/>
      <c r="M654" s="3034"/>
      <c r="N654" s="3034"/>
      <c r="O654" s="3034"/>
      <c r="P654" s="3034"/>
      <c r="Q654" s="3034"/>
      <c r="R654" s="3034"/>
      <c r="S654" s="3034"/>
      <c r="T654" s="3034"/>
      <c r="U654" s="3034"/>
      <c r="V654" s="3034"/>
      <c r="W654" s="3034"/>
      <c r="X654" s="3034"/>
      <c r="Y654" s="3034"/>
      <c r="Z654" s="3034"/>
      <c r="AA654" s="3034"/>
      <c r="AB654" s="3034"/>
      <c r="AC654" s="3034"/>
      <c r="AD654" s="3034"/>
      <c r="AE654" s="3034"/>
      <c r="AF654" s="1220"/>
      <c r="AG654" s="1220"/>
      <c r="AH654" s="1220"/>
      <c r="AI654" s="1220"/>
      <c r="AJ654" s="1220"/>
      <c r="AK654" s="1220"/>
      <c r="AL654" s="1221"/>
      <c r="AM654" s="1130"/>
      <c r="AN654" s="996"/>
    </row>
    <row r="655" spans="1:60" s="939" customFormat="1" ht="12.75" customHeight="1">
      <c r="A655" s="923"/>
      <c r="B655" s="51"/>
      <c r="C655" s="1222"/>
      <c r="D655" s="1187"/>
      <c r="E655" s="1174"/>
      <c r="F655" s="3034"/>
      <c r="G655" s="3034"/>
      <c r="H655" s="3034"/>
      <c r="I655" s="3034"/>
      <c r="J655" s="3034"/>
      <c r="K655" s="3034"/>
      <c r="L655" s="3034"/>
      <c r="M655" s="3034"/>
      <c r="N655" s="3034"/>
      <c r="O655" s="3034"/>
      <c r="P655" s="3034"/>
      <c r="Q655" s="3034"/>
      <c r="R655" s="3034"/>
      <c r="S655" s="3034"/>
      <c r="T655" s="3034"/>
      <c r="U655" s="3034"/>
      <c r="V655" s="3034"/>
      <c r="W655" s="3034"/>
      <c r="X655" s="3034"/>
      <c r="Y655" s="3034"/>
      <c r="Z655" s="3034"/>
      <c r="AA655" s="3034"/>
      <c r="AB655" s="3034"/>
      <c r="AC655" s="3034"/>
      <c r="AD655" s="3034"/>
      <c r="AE655" s="3034"/>
      <c r="AF655" s="1220"/>
      <c r="AG655" s="1220"/>
      <c r="AH655" s="1220"/>
      <c r="AI655" s="1220"/>
      <c r="AJ655" s="1220"/>
      <c r="AK655" s="1220"/>
      <c r="AL655" s="1221"/>
      <c r="AM655" s="1130"/>
      <c r="AN655" s="996"/>
    </row>
    <row r="656" spans="1:60" s="939" customFormat="1" ht="17.25" customHeight="1">
      <c r="A656" s="923"/>
      <c r="B656" s="51"/>
      <c r="C656" s="1222"/>
      <c r="D656" s="1187"/>
      <c r="E656" s="1174"/>
      <c r="F656" s="3034"/>
      <c r="G656" s="3034"/>
      <c r="H656" s="3034"/>
      <c r="I656" s="3034"/>
      <c r="J656" s="3034"/>
      <c r="K656" s="3034"/>
      <c r="L656" s="3034"/>
      <c r="M656" s="3034"/>
      <c r="N656" s="3034"/>
      <c r="O656" s="3034"/>
      <c r="P656" s="3034"/>
      <c r="Q656" s="3034"/>
      <c r="R656" s="3034"/>
      <c r="S656" s="3034"/>
      <c r="T656" s="3034"/>
      <c r="U656" s="3034"/>
      <c r="V656" s="3034"/>
      <c r="W656" s="3034"/>
      <c r="X656" s="3034"/>
      <c r="Y656" s="3034"/>
      <c r="Z656" s="3034"/>
      <c r="AA656" s="3034"/>
      <c r="AB656" s="3034"/>
      <c r="AC656" s="3034"/>
      <c r="AD656" s="3034"/>
      <c r="AE656" s="3034"/>
      <c r="AF656" s="1021"/>
      <c r="AG656" s="1021"/>
      <c r="AH656" s="1021"/>
      <c r="AI656" s="1021"/>
      <c r="AJ656" s="1021"/>
      <c r="AK656" s="1021"/>
      <c r="AL656" s="1189"/>
      <c r="AM656" s="1130"/>
      <c r="AN656" s="996"/>
    </row>
    <row r="657" spans="1:54" s="939" customFormat="1" ht="12.75" customHeight="1">
      <c r="A657" s="923"/>
      <c r="B657" s="51"/>
      <c r="C657" s="3042" t="s">
        <v>626</v>
      </c>
      <c r="D657" s="3043"/>
      <c r="E657" s="1174"/>
      <c r="F657" s="1212" t="s">
        <v>1766</v>
      </c>
      <c r="G657" s="1224"/>
      <c r="H657" s="1224"/>
      <c r="I657" s="1224"/>
      <c r="J657" s="1224"/>
      <c r="K657" s="1224"/>
      <c r="L657" s="1224"/>
      <c r="M657" s="1224"/>
      <c r="N657" s="1224"/>
      <c r="O657" s="1224"/>
      <c r="P657" s="1224"/>
      <c r="Q657" s="1224"/>
      <c r="R657" s="1224"/>
      <c r="S657" s="1224"/>
      <c r="T657" s="1224"/>
      <c r="U657" s="1224"/>
      <c r="V657" s="1224"/>
      <c r="W657" s="1224"/>
      <c r="X657" s="1224"/>
      <c r="Y657" s="1224"/>
      <c r="Z657" s="1224"/>
      <c r="AA657" s="1224"/>
      <c r="AB657" s="1224"/>
      <c r="AC657" s="1224"/>
      <c r="AD657" s="1224"/>
      <c r="AE657" s="1021"/>
      <c r="AF657" s="3141" t="s">
        <v>1741</v>
      </c>
      <c r="AG657" s="3141"/>
      <c r="AH657" s="3141"/>
      <c r="AI657" s="3141"/>
      <c r="AJ657" s="3141"/>
      <c r="AK657" s="3141"/>
      <c r="AL657" s="3142"/>
      <c r="AM657" s="1130"/>
      <c r="AN657" s="996"/>
    </row>
    <row r="658" spans="1:54" s="939" customFormat="1" ht="12.75" customHeight="1">
      <c r="A658" s="923"/>
      <c r="B658" s="51"/>
      <c r="C658" s="1201"/>
      <c r="D658" s="1184"/>
      <c r="E658" s="1181"/>
      <c r="F658" s="1199"/>
      <c r="G658" s="1183"/>
      <c r="H658" s="1183"/>
      <c r="I658" s="1183"/>
      <c r="J658" s="1183"/>
      <c r="K658" s="1183"/>
      <c r="L658" s="1183"/>
      <c r="M658" s="1183"/>
      <c r="N658" s="1183"/>
      <c r="O658" s="1183"/>
      <c r="P658" s="1183"/>
      <c r="Q658" s="1183"/>
      <c r="R658" s="1183"/>
      <c r="S658" s="1183"/>
      <c r="T658" s="1183"/>
      <c r="U658" s="1183"/>
      <c r="V658" s="1183"/>
      <c r="W658" s="1183"/>
      <c r="X658" s="1183"/>
      <c r="Y658" s="1183"/>
      <c r="Z658" s="1183"/>
      <c r="AA658" s="1183"/>
      <c r="AB658" s="1183"/>
      <c r="AC658" s="1183"/>
      <c r="AD658" s="1183"/>
      <c r="AE658" s="1184"/>
      <c r="AF658" s="1184"/>
      <c r="AG658" s="1184"/>
      <c r="AH658" s="1184"/>
      <c r="AI658" s="1184"/>
      <c r="AJ658" s="1184"/>
      <c r="AK658" s="1184"/>
      <c r="AL658" s="1200"/>
      <c r="AM658" s="1130"/>
      <c r="AN658" s="996"/>
    </row>
    <row r="659" spans="1:54" s="939" customFormat="1" ht="12.75" customHeight="1">
      <c r="A659" s="923"/>
      <c r="B659" s="51"/>
      <c r="C659" s="1187"/>
      <c r="D659" s="1187"/>
      <c r="E659" s="1174"/>
      <c r="F659" s="1219"/>
      <c r="G659" s="1202"/>
      <c r="H659" s="1202"/>
      <c r="I659" s="1202"/>
      <c r="J659" s="1202"/>
      <c r="K659" s="1202"/>
      <c r="L659" s="1202"/>
      <c r="M659" s="1202"/>
      <c r="N659" s="1202"/>
      <c r="O659" s="1202"/>
      <c r="P659" s="1202"/>
      <c r="Q659" s="1202"/>
      <c r="R659" s="1202"/>
      <c r="S659" s="1202"/>
      <c r="T659" s="1202"/>
      <c r="U659" s="1202"/>
      <c r="V659" s="1202"/>
      <c r="W659" s="1202"/>
      <c r="X659" s="1202"/>
      <c r="Y659" s="1202"/>
      <c r="Z659" s="1202"/>
      <c r="AA659" s="1202"/>
      <c r="AB659" s="1202"/>
      <c r="AC659" s="1202"/>
      <c r="AD659" s="1202"/>
      <c r="AE659" s="981"/>
      <c r="AF659" s="981"/>
      <c r="AG659" s="981"/>
      <c r="AH659" s="981"/>
      <c r="AI659" s="981"/>
      <c r="AJ659" s="981"/>
      <c r="AK659" s="981"/>
      <c r="AL659" s="981"/>
      <c r="AM659" s="1130"/>
      <c r="AN659" s="996"/>
    </row>
    <row r="660" spans="1:54" s="939" customFormat="1" ht="12.75" customHeight="1">
      <c r="A660" s="923"/>
      <c r="B660" s="51"/>
      <c r="C660" s="1168"/>
      <c r="D660" s="1169"/>
      <c r="E660" s="1170" t="s">
        <v>1767</v>
      </c>
      <c r="F660" s="3033" t="s">
        <v>1768</v>
      </c>
      <c r="G660" s="3033"/>
      <c r="H660" s="3033"/>
      <c r="I660" s="3033"/>
      <c r="J660" s="3033"/>
      <c r="K660" s="3033"/>
      <c r="L660" s="3033"/>
      <c r="M660" s="3033"/>
      <c r="N660" s="3033"/>
      <c r="O660" s="3033"/>
      <c r="P660" s="3033"/>
      <c r="Q660" s="3033"/>
      <c r="R660" s="3033"/>
      <c r="S660" s="3033"/>
      <c r="T660" s="3033"/>
      <c r="U660" s="3033"/>
      <c r="V660" s="3033"/>
      <c r="W660" s="3033"/>
      <c r="X660" s="3033"/>
      <c r="Y660" s="3033"/>
      <c r="Z660" s="3033"/>
      <c r="AA660" s="3033"/>
      <c r="AB660" s="3033"/>
      <c r="AC660" s="3033"/>
      <c r="AD660" s="3033"/>
      <c r="AE660" s="3033"/>
      <c r="AF660" s="1169"/>
      <c r="AG660" s="1169"/>
      <c r="AH660" s="1169"/>
      <c r="AI660" s="1169"/>
      <c r="AJ660" s="1169"/>
      <c r="AK660" s="1169"/>
      <c r="AL660" s="1205"/>
      <c r="AM660" s="1130"/>
      <c r="AN660" s="996"/>
      <c r="AO660" s="939" t="s">
        <v>626</v>
      </c>
      <c r="AP660" s="1021">
        <v>0</v>
      </c>
      <c r="AQ660" s="1225"/>
      <c r="AR660" s="998"/>
      <c r="AS660" s="998"/>
      <c r="AT660" s="998"/>
      <c r="AU660" s="998"/>
      <c r="AV660" s="998"/>
      <c r="AW660" s="998"/>
      <c r="AX660" s="998"/>
      <c r="AY660" s="998"/>
      <c r="AZ660" s="998"/>
      <c r="BA660" s="998"/>
      <c r="BB660" s="998"/>
    </row>
    <row r="661" spans="1:54" s="939" customFormat="1" ht="12.75" customHeight="1">
      <c r="A661" s="923"/>
      <c r="B661" s="51"/>
      <c r="C661" s="1222"/>
      <c r="D661" s="1187"/>
      <c r="E661" s="1174"/>
      <c r="F661" s="3034"/>
      <c r="G661" s="3034"/>
      <c r="H661" s="3034"/>
      <c r="I661" s="3034"/>
      <c r="J661" s="3034"/>
      <c r="K661" s="3034"/>
      <c r="L661" s="3034"/>
      <c r="M661" s="3034"/>
      <c r="N661" s="3034"/>
      <c r="O661" s="3034"/>
      <c r="P661" s="3034"/>
      <c r="Q661" s="3034"/>
      <c r="R661" s="3034"/>
      <c r="S661" s="3034"/>
      <c r="T661" s="3034"/>
      <c r="U661" s="3034"/>
      <c r="V661" s="3034"/>
      <c r="W661" s="3034"/>
      <c r="X661" s="3034"/>
      <c r="Y661" s="3034"/>
      <c r="Z661" s="3034"/>
      <c r="AA661" s="3034"/>
      <c r="AB661" s="3034"/>
      <c r="AC661" s="3034"/>
      <c r="AD661" s="3034"/>
      <c r="AE661" s="3034"/>
      <c r="AF661" s="1226"/>
      <c r="AG661" s="1226"/>
      <c r="AH661" s="1226"/>
      <c r="AI661" s="1226"/>
      <c r="AJ661" s="1226"/>
      <c r="AK661" s="1226"/>
      <c r="AL661" s="1176"/>
      <c r="AM661" s="1130"/>
      <c r="AN661" s="996"/>
      <c r="AO661" s="939" t="s">
        <v>1769</v>
      </c>
      <c r="AP661" s="939">
        <v>5</v>
      </c>
      <c r="AQ661" s="1225"/>
    </row>
    <row r="662" spans="1:54" s="939" customFormat="1" ht="12.75" customHeight="1">
      <c r="A662" s="923"/>
      <c r="B662" s="51"/>
      <c r="C662" s="1222"/>
      <c r="D662" s="1187"/>
      <c r="E662" s="1174"/>
      <c r="F662" s="3034"/>
      <c r="G662" s="3034"/>
      <c r="H662" s="3034"/>
      <c r="I662" s="3034"/>
      <c r="J662" s="3034"/>
      <c r="K662" s="3034"/>
      <c r="L662" s="3034"/>
      <c r="M662" s="3034"/>
      <c r="N662" s="3034"/>
      <c r="O662" s="3034"/>
      <c r="P662" s="3034"/>
      <c r="Q662" s="3034"/>
      <c r="R662" s="3034"/>
      <c r="S662" s="3034"/>
      <c r="T662" s="3034"/>
      <c r="U662" s="3034"/>
      <c r="V662" s="3034"/>
      <c r="W662" s="3034"/>
      <c r="X662" s="3034"/>
      <c r="Y662" s="3034"/>
      <c r="Z662" s="3034"/>
      <c r="AA662" s="3034"/>
      <c r="AB662" s="3034"/>
      <c r="AC662" s="3034"/>
      <c r="AD662" s="3034"/>
      <c r="AE662" s="3034"/>
      <c r="AF662" s="1226"/>
      <c r="AG662" s="1226"/>
      <c r="AH662" s="1226"/>
      <c r="AI662" s="1226"/>
      <c r="AJ662" s="1226"/>
      <c r="AK662" s="1226"/>
      <c r="AL662" s="1176"/>
      <c r="AM662" s="1130"/>
      <c r="AN662" s="996"/>
      <c r="AO662" s="939" t="s">
        <v>1770</v>
      </c>
      <c r="AP662" s="939">
        <v>5</v>
      </c>
      <c r="AQ662" s="1227"/>
    </row>
    <row r="663" spans="1:54" s="939" customFormat="1" ht="12.75" customHeight="1">
      <c r="A663" s="923"/>
      <c r="B663" s="51"/>
      <c r="C663" s="1222"/>
      <c r="D663" s="1187"/>
      <c r="E663" s="1174"/>
      <c r="F663" s="3034"/>
      <c r="G663" s="3034"/>
      <c r="H663" s="3034"/>
      <c r="I663" s="3034"/>
      <c r="J663" s="3034"/>
      <c r="K663" s="3034"/>
      <c r="L663" s="3034"/>
      <c r="M663" s="3034"/>
      <c r="N663" s="3034"/>
      <c r="O663" s="3034"/>
      <c r="P663" s="3034"/>
      <c r="Q663" s="3034"/>
      <c r="R663" s="3034"/>
      <c r="S663" s="3034"/>
      <c r="T663" s="3034"/>
      <c r="U663" s="3034"/>
      <c r="V663" s="3034"/>
      <c r="W663" s="3034"/>
      <c r="X663" s="3034"/>
      <c r="Y663" s="3034"/>
      <c r="Z663" s="3034"/>
      <c r="AA663" s="3034"/>
      <c r="AB663" s="3034"/>
      <c r="AC663" s="3034"/>
      <c r="AD663" s="3034"/>
      <c r="AE663" s="3034"/>
      <c r="AF663" s="1021"/>
      <c r="AG663" s="1021"/>
      <c r="AH663" s="1021"/>
      <c r="AI663" s="1021"/>
      <c r="AJ663" s="1021"/>
      <c r="AK663" s="1021"/>
      <c r="AL663" s="1189"/>
      <c r="AM663" s="1130"/>
      <c r="AN663" s="996"/>
      <c r="AO663" s="939" t="s">
        <v>1771</v>
      </c>
      <c r="AP663" s="939">
        <v>5</v>
      </c>
      <c r="AQ663" s="1228"/>
    </row>
    <row r="664" spans="1:54" s="1021" customFormat="1" ht="12.75" customHeight="1">
      <c r="A664" s="923"/>
      <c r="B664" s="51"/>
      <c r="C664" s="3042" t="s">
        <v>626</v>
      </c>
      <c r="D664" s="3043"/>
      <c r="E664" s="1174"/>
      <c r="F664" s="1177" t="s">
        <v>1772</v>
      </c>
      <c r="G664" s="1178"/>
      <c r="H664" s="1178"/>
      <c r="I664" s="1178"/>
      <c r="J664" s="1178"/>
      <c r="K664" s="1178"/>
      <c r="L664" s="1178"/>
      <c r="M664" s="1178"/>
      <c r="N664" s="1178"/>
      <c r="O664" s="1178"/>
      <c r="P664" s="1178"/>
      <c r="Q664" s="1178"/>
      <c r="R664" s="1178"/>
      <c r="S664" s="1178"/>
      <c r="T664" s="1178"/>
      <c r="U664" s="1178"/>
      <c r="V664" s="1178"/>
      <c r="W664" s="1178"/>
      <c r="X664" s="1178"/>
      <c r="Y664" s="1178"/>
      <c r="Z664" s="1178"/>
      <c r="AA664" s="1178"/>
      <c r="AB664" s="1178"/>
      <c r="AC664" s="1178"/>
      <c r="AD664" s="1178"/>
      <c r="AF664" s="3141" t="s">
        <v>1741</v>
      </c>
      <c r="AG664" s="3141"/>
      <c r="AH664" s="3141"/>
      <c r="AI664" s="3141"/>
      <c r="AJ664" s="3141"/>
      <c r="AK664" s="3141"/>
      <c r="AL664" s="3142"/>
      <c r="AM664" s="1130"/>
      <c r="AN664" s="1229"/>
      <c r="AO664" s="939" t="s">
        <v>1773</v>
      </c>
      <c r="AP664" s="939">
        <v>5</v>
      </c>
      <c r="AQ664" s="939"/>
      <c r="AR664" s="939"/>
      <c r="AS664" s="939"/>
      <c r="AT664" s="939"/>
      <c r="AU664" s="939"/>
      <c r="AV664" s="939"/>
      <c r="AW664" s="939"/>
      <c r="AX664" s="939"/>
      <c r="AY664" s="939"/>
      <c r="AZ664" s="939"/>
      <c r="BA664" s="939"/>
      <c r="BB664" s="939"/>
    </row>
    <row r="665" spans="1:54" s="939" customFormat="1" ht="12.75" customHeight="1">
      <c r="A665" s="923"/>
      <c r="B665" s="51"/>
      <c r="C665" s="1222"/>
      <c r="D665" s="1187"/>
      <c r="E665" s="1174"/>
      <c r="F665" s="1177"/>
      <c r="G665" s="1178"/>
      <c r="H665" s="1178"/>
      <c r="I665" s="1178"/>
      <c r="J665" s="1178"/>
      <c r="K665" s="1178"/>
      <c r="L665" s="1178"/>
      <c r="M665" s="1178"/>
      <c r="N665" s="1178"/>
      <c r="O665" s="1178"/>
      <c r="P665" s="1178"/>
      <c r="Q665" s="1178"/>
      <c r="R665" s="1178"/>
      <c r="S665" s="1178"/>
      <c r="T665" s="1178"/>
      <c r="U665" s="1178"/>
      <c r="V665" s="1178"/>
      <c r="W665" s="1178"/>
      <c r="X665" s="1178"/>
      <c r="Y665" s="1178"/>
      <c r="Z665" s="1178"/>
      <c r="AA665" s="1178"/>
      <c r="AB665" s="1178"/>
      <c r="AC665" s="1178"/>
      <c r="AD665" s="1178"/>
      <c r="AE665" s="1226"/>
      <c r="AF665" s="1021"/>
      <c r="AG665" s="1021"/>
      <c r="AH665" s="1021"/>
      <c r="AI665" s="1021"/>
      <c r="AJ665" s="1021"/>
      <c r="AK665" s="1021"/>
      <c r="AL665" s="1189"/>
      <c r="AM665" s="1130"/>
      <c r="AN665" s="1229"/>
      <c r="AO665" s="939" t="s">
        <v>1774</v>
      </c>
      <c r="AP665" s="939">
        <v>5</v>
      </c>
    </row>
    <row r="666" spans="1:54" s="939" customFormat="1" ht="12.75" customHeight="1">
      <c r="A666" s="923"/>
      <c r="B666" s="51"/>
      <c r="C666" s="1198"/>
      <c r="D666" s="1190"/>
      <c r="E666" s="1191"/>
      <c r="F666" s="1184" t="s">
        <v>1748</v>
      </c>
      <c r="G666" s="1192"/>
      <c r="H666" s="1192"/>
      <c r="I666" s="1192"/>
      <c r="J666" s="1192"/>
      <c r="K666" s="1192"/>
      <c r="L666" s="1192"/>
      <c r="M666" s="1192"/>
      <c r="N666" s="1192"/>
      <c r="O666" s="1192"/>
      <c r="P666" s="1192"/>
      <c r="Q666" s="1192"/>
      <c r="R666" s="1192"/>
      <c r="S666" s="1192"/>
      <c r="T666" s="1192"/>
      <c r="U666" s="1192"/>
      <c r="V666" s="1192"/>
      <c r="W666" s="1192"/>
      <c r="X666" s="1192"/>
      <c r="Y666" s="1192"/>
      <c r="Z666" s="1192"/>
      <c r="AA666" s="1192"/>
      <c r="AB666" s="1192"/>
      <c r="AC666" s="1192"/>
      <c r="AD666" s="1192"/>
      <c r="AE666" s="1194"/>
      <c r="AF666" s="973"/>
      <c r="AG666" s="1194"/>
      <c r="AH666" s="1184"/>
      <c r="AI666" s="1184"/>
      <c r="AJ666" s="1184"/>
      <c r="AK666" s="1184"/>
      <c r="AL666" s="1200"/>
      <c r="AM666" s="1130"/>
      <c r="AN666" s="1229"/>
      <c r="AO666" s="939" t="s">
        <v>1775</v>
      </c>
      <c r="AP666" s="939">
        <v>5</v>
      </c>
    </row>
    <row r="667" spans="1:54" s="939" customFormat="1" ht="12.75" customHeight="1">
      <c r="A667" s="923"/>
      <c r="B667" s="51"/>
      <c r="C667" s="1187"/>
      <c r="D667" s="1187"/>
      <c r="E667" s="1174"/>
      <c r="F667" s="1219"/>
      <c r="G667" s="1202"/>
      <c r="H667" s="1202"/>
      <c r="I667" s="1202"/>
      <c r="J667" s="1202"/>
      <c r="K667" s="1202"/>
      <c r="L667" s="1202"/>
      <c r="M667" s="1202"/>
      <c r="N667" s="1202"/>
      <c r="O667" s="1202"/>
      <c r="P667" s="1202"/>
      <c r="Q667" s="1202"/>
      <c r="R667" s="1202"/>
      <c r="S667" s="1202"/>
      <c r="T667" s="1202"/>
      <c r="U667" s="1202"/>
      <c r="V667" s="1202"/>
      <c r="W667" s="1202"/>
      <c r="X667" s="1202"/>
      <c r="Y667" s="1202"/>
      <c r="Z667" s="1202"/>
      <c r="AA667" s="1202"/>
      <c r="AB667" s="1202"/>
      <c r="AC667" s="1202"/>
      <c r="AD667" s="1202"/>
      <c r="AE667" s="981"/>
      <c r="AM667" s="1130"/>
      <c r="AN667" s="1229"/>
      <c r="AO667" s="939" t="s">
        <v>1776</v>
      </c>
      <c r="AP667" s="939">
        <v>5</v>
      </c>
    </row>
    <row r="668" spans="1:54" s="998" customFormat="1" ht="12.75" customHeight="1">
      <c r="A668" s="923"/>
      <c r="B668" s="51"/>
      <c r="C668" s="3143" t="s">
        <v>626</v>
      </c>
      <c r="D668" s="3144"/>
      <c r="E668" s="1170" t="s">
        <v>1777</v>
      </c>
      <c r="F668" s="3033" t="s">
        <v>1778</v>
      </c>
      <c r="G668" s="3033"/>
      <c r="H668" s="3033"/>
      <c r="I668" s="3033"/>
      <c r="J668" s="3033"/>
      <c r="K668" s="3033"/>
      <c r="L668" s="3033"/>
      <c r="M668" s="3033"/>
      <c r="N668" s="3033"/>
      <c r="O668" s="3033"/>
      <c r="P668" s="3033"/>
      <c r="Q668" s="3033"/>
      <c r="R668" s="3033"/>
      <c r="S668" s="3033"/>
      <c r="T668" s="3033"/>
      <c r="U668" s="3033"/>
      <c r="V668" s="3033"/>
      <c r="W668" s="3033"/>
      <c r="X668" s="3033"/>
      <c r="Y668" s="3033"/>
      <c r="Z668" s="3033"/>
      <c r="AA668" s="3033"/>
      <c r="AB668" s="3033"/>
      <c r="AC668" s="3033"/>
      <c r="AD668" s="3033"/>
      <c r="AE668" s="3033"/>
      <c r="AF668" s="3137" t="s">
        <v>1741</v>
      </c>
      <c r="AG668" s="3137"/>
      <c r="AH668" s="3137"/>
      <c r="AI668" s="3137"/>
      <c r="AJ668" s="3137"/>
      <c r="AK668" s="3137"/>
      <c r="AL668" s="3138"/>
      <c r="AM668" s="1130"/>
      <c r="AN668" s="1229"/>
      <c r="AO668" s="939" t="s">
        <v>1779</v>
      </c>
      <c r="AP668" s="939">
        <v>1</v>
      </c>
      <c r="AQ668" s="939"/>
      <c r="AR668" s="939"/>
      <c r="AS668" s="939"/>
      <c r="AT668" s="939"/>
      <c r="AU668" s="939"/>
      <c r="AV668" s="939"/>
      <c r="AW668" s="939"/>
      <c r="AX668" s="939"/>
      <c r="AY668" s="939"/>
      <c r="AZ668" s="939"/>
      <c r="BA668" s="939"/>
      <c r="BB668" s="939"/>
    </row>
    <row r="669" spans="1:54" s="998" customFormat="1" ht="12.75" customHeight="1">
      <c r="A669" s="923"/>
      <c r="B669" s="51"/>
      <c r="C669" s="1222"/>
      <c r="D669" s="1187"/>
      <c r="E669" s="1174"/>
      <c r="F669" s="3034"/>
      <c r="G669" s="3034"/>
      <c r="H669" s="3034"/>
      <c r="I669" s="3034"/>
      <c r="J669" s="3034"/>
      <c r="K669" s="3034"/>
      <c r="L669" s="3034"/>
      <c r="M669" s="3034"/>
      <c r="N669" s="3034"/>
      <c r="O669" s="3034"/>
      <c r="P669" s="3034"/>
      <c r="Q669" s="3034"/>
      <c r="R669" s="3034"/>
      <c r="S669" s="3034"/>
      <c r="T669" s="3034"/>
      <c r="U669" s="3034"/>
      <c r="V669" s="3034"/>
      <c r="W669" s="3034"/>
      <c r="X669" s="3034"/>
      <c r="Y669" s="3034"/>
      <c r="Z669" s="3034"/>
      <c r="AA669" s="3034"/>
      <c r="AB669" s="3034"/>
      <c r="AC669" s="3034"/>
      <c r="AD669" s="3034"/>
      <c r="AE669" s="3034"/>
      <c r="AF669" s="1226"/>
      <c r="AG669" s="1226"/>
      <c r="AH669" s="1226"/>
      <c r="AI669" s="1226"/>
      <c r="AJ669" s="1226"/>
      <c r="AK669" s="1226"/>
      <c r="AL669" s="1176"/>
      <c r="AM669" s="1130"/>
      <c r="AN669" s="1230"/>
      <c r="AO669" s="939"/>
      <c r="AP669" s="939"/>
      <c r="AQ669" s="939"/>
      <c r="AR669" s="939"/>
      <c r="AS669" s="1231"/>
      <c r="AT669" s="939"/>
      <c r="AU669" s="939"/>
      <c r="AV669" s="939"/>
      <c r="AW669" s="1231" t="s">
        <v>1780</v>
      </c>
      <c r="AX669" s="939"/>
      <c r="AY669" s="939"/>
      <c r="AZ669" s="939"/>
      <c r="BA669" s="1231" t="s">
        <v>1781</v>
      </c>
      <c r="BB669" s="939"/>
    </row>
    <row r="670" spans="1:54" s="939" customFormat="1" ht="17.850000000000001" customHeight="1">
      <c r="A670" s="923"/>
      <c r="B670" s="51"/>
      <c r="C670" s="1232"/>
      <c r="D670" s="1180"/>
      <c r="E670" s="1181"/>
      <c r="F670" s="3136"/>
      <c r="G670" s="3136"/>
      <c r="H670" s="3136"/>
      <c r="I670" s="3136"/>
      <c r="J670" s="3136"/>
      <c r="K670" s="3136"/>
      <c r="L670" s="3136"/>
      <c r="M670" s="3136"/>
      <c r="N670" s="3136"/>
      <c r="O670" s="3136"/>
      <c r="P670" s="3136"/>
      <c r="Q670" s="3136"/>
      <c r="R670" s="3136"/>
      <c r="S670" s="3136"/>
      <c r="T670" s="3136"/>
      <c r="U670" s="3136"/>
      <c r="V670" s="3136"/>
      <c r="W670" s="3136"/>
      <c r="X670" s="3136"/>
      <c r="Y670" s="3136"/>
      <c r="Z670" s="3136"/>
      <c r="AA670" s="3136"/>
      <c r="AB670" s="3136"/>
      <c r="AC670" s="3136"/>
      <c r="AD670" s="3136"/>
      <c r="AE670" s="3136"/>
      <c r="AF670" s="1185"/>
      <c r="AG670" s="1185"/>
      <c r="AH670" s="1185"/>
      <c r="AI670" s="1185"/>
      <c r="AJ670" s="1185"/>
      <c r="AK670" s="1185"/>
      <c r="AL670" s="1233"/>
      <c r="AM670" s="1130"/>
      <c r="AN670" s="1234"/>
      <c r="AO670" s="939" t="s">
        <v>626</v>
      </c>
      <c r="AP670" s="1064">
        <v>0</v>
      </c>
      <c r="AR670" s="939" t="s">
        <v>626</v>
      </c>
      <c r="AS670" s="1064">
        <v>0</v>
      </c>
      <c r="AT670" s="1235"/>
      <c r="AW670" s="939" t="s">
        <v>626</v>
      </c>
      <c r="AX670" s="1235">
        <v>0</v>
      </c>
      <c r="BA670" s="939" t="s">
        <v>626</v>
      </c>
      <c r="BB670" s="1235">
        <v>0</v>
      </c>
    </row>
    <row r="671" spans="1:54" s="939" customFormat="1" ht="12.75" customHeight="1">
      <c r="A671" s="923"/>
      <c r="B671" s="51"/>
      <c r="C671" s="1187"/>
      <c r="D671" s="1187"/>
      <c r="E671" s="1174"/>
      <c r="F671" s="1219"/>
      <c r="G671" s="1202"/>
      <c r="H671" s="1202"/>
      <c r="I671" s="1202"/>
      <c r="J671" s="1202"/>
      <c r="K671" s="1202"/>
      <c r="L671" s="1202"/>
      <c r="M671" s="1202"/>
      <c r="N671" s="1202"/>
      <c r="O671" s="1202"/>
      <c r="P671" s="1202"/>
      <c r="Q671" s="1202"/>
      <c r="R671" s="1202"/>
      <c r="S671" s="1202"/>
      <c r="T671" s="1202"/>
      <c r="U671" s="1202"/>
      <c r="V671" s="1202"/>
      <c r="W671" s="1202"/>
      <c r="X671" s="1202"/>
      <c r="Y671" s="1202"/>
      <c r="Z671" s="1202"/>
      <c r="AA671" s="1202"/>
      <c r="AB671" s="1202"/>
      <c r="AC671" s="1202"/>
      <c r="AD671" s="1202"/>
      <c r="AE671" s="981"/>
      <c r="AM671" s="1130"/>
      <c r="AN671" s="1236"/>
      <c r="AO671" s="1237">
        <v>7.0000000000000007E-2</v>
      </c>
      <c r="AP671" s="1064">
        <v>3</v>
      </c>
      <c r="AR671" s="939" t="s">
        <v>1782</v>
      </c>
      <c r="AS671" s="1064">
        <v>3</v>
      </c>
      <c r="AT671" s="1235"/>
      <c r="AW671" s="1237">
        <v>0.4</v>
      </c>
      <c r="AX671" s="1235">
        <v>3</v>
      </c>
      <c r="BA671" s="1237">
        <v>0.4</v>
      </c>
      <c r="BB671" s="1235">
        <v>4</v>
      </c>
    </row>
    <row r="672" spans="1:54" s="939" customFormat="1" ht="12.75" customHeight="1">
      <c r="A672" s="923"/>
      <c r="B672" s="51"/>
      <c r="C672" s="3042" t="s">
        <v>626</v>
      </c>
      <c r="D672" s="3043"/>
      <c r="E672" s="1170" t="s">
        <v>1783</v>
      </c>
      <c r="F672" s="3033" t="s">
        <v>1784</v>
      </c>
      <c r="G672" s="3033"/>
      <c r="H672" s="3033"/>
      <c r="I672" s="3033"/>
      <c r="J672" s="3033"/>
      <c r="K672" s="3033"/>
      <c r="L672" s="3033"/>
      <c r="M672" s="3033"/>
      <c r="N672" s="3033"/>
      <c r="O672" s="3033"/>
      <c r="P672" s="3033"/>
      <c r="Q672" s="3033"/>
      <c r="R672" s="3033"/>
      <c r="S672" s="3033"/>
      <c r="T672" s="3033"/>
      <c r="U672" s="3033"/>
      <c r="V672" s="3033"/>
      <c r="W672" s="3033"/>
      <c r="X672" s="3033"/>
      <c r="Y672" s="3033"/>
      <c r="Z672" s="3033"/>
      <c r="AA672" s="3033"/>
      <c r="AB672" s="3033"/>
      <c r="AC672" s="3033"/>
      <c r="AD672" s="3033"/>
      <c r="AE672" s="3033"/>
      <c r="AF672" s="3137" t="s">
        <v>1741</v>
      </c>
      <c r="AG672" s="3137"/>
      <c r="AH672" s="3137"/>
      <c r="AI672" s="3137"/>
      <c r="AJ672" s="3137"/>
      <c r="AK672" s="3137"/>
      <c r="AL672" s="3138"/>
      <c r="AM672" s="1130"/>
      <c r="AN672" s="1236"/>
      <c r="AO672" s="1237">
        <v>0.12</v>
      </c>
      <c r="AP672" s="1064">
        <v>5</v>
      </c>
      <c r="AR672" s="939" t="s">
        <v>1785</v>
      </c>
      <c r="AS672" s="1064">
        <v>5</v>
      </c>
      <c r="AT672" s="1235"/>
      <c r="AW672" s="1237">
        <v>0.6</v>
      </c>
      <c r="AX672" s="1235">
        <v>4</v>
      </c>
      <c r="BA672" s="1237">
        <v>0.6</v>
      </c>
      <c r="BB672" s="1235">
        <v>5</v>
      </c>
    </row>
    <row r="673" spans="1:54" s="939" customFormat="1" ht="12.75" customHeight="1">
      <c r="A673" s="923"/>
      <c r="B673" s="51"/>
      <c r="C673" s="1188"/>
      <c r="D673" s="112"/>
      <c r="E673" s="1142"/>
      <c r="F673" s="3034"/>
      <c r="G673" s="3034"/>
      <c r="H673" s="3034"/>
      <c r="I673" s="3034"/>
      <c r="J673" s="3034"/>
      <c r="K673" s="3034"/>
      <c r="L673" s="3034"/>
      <c r="M673" s="3034"/>
      <c r="N673" s="3034"/>
      <c r="O673" s="3034"/>
      <c r="P673" s="3034"/>
      <c r="Q673" s="3034"/>
      <c r="R673" s="3034"/>
      <c r="S673" s="3034"/>
      <c r="T673" s="3034"/>
      <c r="U673" s="3034"/>
      <c r="V673" s="3034"/>
      <c r="W673" s="3034"/>
      <c r="X673" s="3034"/>
      <c r="Y673" s="3034"/>
      <c r="Z673" s="3034"/>
      <c r="AA673" s="3034"/>
      <c r="AB673" s="3034"/>
      <c r="AC673" s="3034"/>
      <c r="AD673" s="3034"/>
      <c r="AE673" s="3034"/>
      <c r="AF673" s="1209"/>
      <c r="AG673" s="987"/>
      <c r="AH673" s="1021"/>
      <c r="AI673" s="1021"/>
      <c r="AJ673" s="1021"/>
      <c r="AK673" s="1021"/>
      <c r="AL673" s="1189"/>
      <c r="AM673" s="1130"/>
      <c r="AN673" s="1236"/>
      <c r="AO673" s="1237"/>
      <c r="AP673" s="1235"/>
      <c r="AS673" s="1237"/>
      <c r="AT673" s="1235"/>
      <c r="AW673" s="1237">
        <v>0.8</v>
      </c>
      <c r="AX673" s="1235">
        <v>5</v>
      </c>
      <c r="BA673" s="1237"/>
      <c r="BB673" s="1235"/>
    </row>
    <row r="674" spans="1:54" s="939" customFormat="1" ht="12.75" customHeight="1">
      <c r="A674" s="923"/>
      <c r="B674" s="51"/>
      <c r="C674" s="1188"/>
      <c r="D674" s="112"/>
      <c r="E674" s="1142"/>
      <c r="F674" s="3034"/>
      <c r="G674" s="3034"/>
      <c r="H674" s="3034"/>
      <c r="I674" s="3034"/>
      <c r="J674" s="3034"/>
      <c r="K674" s="3034"/>
      <c r="L674" s="3034"/>
      <c r="M674" s="3034"/>
      <c r="N674" s="3034"/>
      <c r="O674" s="3034"/>
      <c r="P674" s="3034"/>
      <c r="Q674" s="3034"/>
      <c r="R674" s="3034"/>
      <c r="S674" s="3034"/>
      <c r="T674" s="3034"/>
      <c r="U674" s="3034"/>
      <c r="V674" s="3034"/>
      <c r="W674" s="3034"/>
      <c r="X674" s="3034"/>
      <c r="Y674" s="3034"/>
      <c r="Z674" s="3034"/>
      <c r="AA674" s="3034"/>
      <c r="AB674" s="3034"/>
      <c r="AC674" s="3034"/>
      <c r="AD674" s="3034"/>
      <c r="AE674" s="3034"/>
      <c r="AF674" s="1209"/>
      <c r="AG674" s="987"/>
      <c r="AH674" s="1021"/>
      <c r="AI674" s="1021"/>
      <c r="AJ674" s="1021"/>
      <c r="AK674" s="1021"/>
      <c r="AL674" s="1189"/>
      <c r="AM674" s="1130"/>
      <c r="AN674" s="1236"/>
      <c r="AO674" s="939" t="s">
        <v>626</v>
      </c>
      <c r="AP674" s="1064">
        <v>0</v>
      </c>
      <c r="AW674" s="1237"/>
      <c r="AX674" s="1235"/>
    </row>
    <row r="675" spans="1:54" s="939" customFormat="1" ht="12.75" customHeight="1">
      <c r="A675" s="923"/>
      <c r="B675" s="51"/>
      <c r="C675" s="1232"/>
      <c r="D675" s="1180"/>
      <c r="E675" s="1181"/>
      <c r="F675" s="3136"/>
      <c r="G675" s="3136"/>
      <c r="H675" s="3136"/>
      <c r="I675" s="3136"/>
      <c r="J675" s="3136"/>
      <c r="K675" s="3136"/>
      <c r="L675" s="3136"/>
      <c r="M675" s="3136"/>
      <c r="N675" s="3136"/>
      <c r="O675" s="3136"/>
      <c r="P675" s="3136"/>
      <c r="Q675" s="3136"/>
      <c r="R675" s="3136"/>
      <c r="S675" s="3136"/>
      <c r="T675" s="3136"/>
      <c r="U675" s="3136"/>
      <c r="V675" s="3136"/>
      <c r="W675" s="3136"/>
      <c r="X675" s="3136"/>
      <c r="Y675" s="3136"/>
      <c r="Z675" s="3136"/>
      <c r="AA675" s="3136"/>
      <c r="AB675" s="3136"/>
      <c r="AC675" s="3136"/>
      <c r="AD675" s="3136"/>
      <c r="AE675" s="3136"/>
      <c r="AF675" s="1185"/>
      <c r="AG675" s="1185"/>
      <c r="AH675" s="1185"/>
      <c r="AI675" s="1185"/>
      <c r="AJ675" s="1185"/>
      <c r="AK675" s="1185"/>
      <c r="AL675" s="1233"/>
      <c r="AM675" s="1130"/>
      <c r="AN675" s="996"/>
      <c r="AO675" s="1237">
        <v>0.09</v>
      </c>
      <c r="AP675" s="1064">
        <v>3</v>
      </c>
      <c r="AS675" s="1231"/>
    </row>
    <row r="676" spans="1:54" s="939" customFormat="1" ht="12.75" customHeight="1">
      <c r="A676" s="923"/>
      <c r="B676" s="51"/>
      <c r="C676" s="1021"/>
      <c r="D676" s="1021"/>
      <c r="E676" s="1021"/>
      <c r="F676" s="1021"/>
      <c r="G676" s="1211"/>
      <c r="H676" s="1211"/>
      <c r="I676" s="1211"/>
      <c r="J676" s="1211"/>
      <c r="K676" s="1211"/>
      <c r="L676" s="1211"/>
      <c r="M676" s="1211"/>
      <c r="N676" s="1211"/>
      <c r="O676" s="1211"/>
      <c r="P676" s="1211"/>
      <c r="Q676" s="1211"/>
      <c r="R676" s="1211"/>
      <c r="S676" s="1211"/>
      <c r="T676" s="1211"/>
      <c r="U676" s="1211"/>
      <c r="V676" s="1211"/>
      <c r="W676" s="1211"/>
      <c r="X676" s="1211"/>
      <c r="Y676" s="1211"/>
      <c r="Z676" s="1211"/>
      <c r="AA676" s="1211"/>
      <c r="AB676" s="1211"/>
      <c r="AC676" s="1211"/>
      <c r="AD676" s="1211"/>
      <c r="AE676" s="1021"/>
      <c r="AF676" s="1021"/>
      <c r="AG676" s="1021"/>
      <c r="AH676" s="1021"/>
      <c r="AI676" s="1021"/>
      <c r="AJ676" s="1021"/>
      <c r="AK676" s="1021"/>
      <c r="AL676" s="1021"/>
      <c r="AM676" s="1130"/>
      <c r="AN676" s="996"/>
      <c r="AO676" s="1237">
        <v>0.15</v>
      </c>
      <c r="AP676" s="1064">
        <v>5</v>
      </c>
    </row>
    <row r="677" spans="1:54" s="939" customFormat="1" ht="12.75" customHeight="1">
      <c r="A677" s="923"/>
      <c r="B677" s="51"/>
      <c r="C677" s="1238"/>
      <c r="D677" s="1239"/>
      <c r="E677" s="1170" t="s">
        <v>1786</v>
      </c>
      <c r="F677" s="3139" t="s">
        <v>1787</v>
      </c>
      <c r="G677" s="3139"/>
      <c r="H677" s="3139"/>
      <c r="I677" s="3139"/>
      <c r="J677" s="3139"/>
      <c r="K677" s="3139"/>
      <c r="L677" s="3139"/>
      <c r="M677" s="3139"/>
      <c r="N677" s="3139"/>
      <c r="O677" s="3139"/>
      <c r="P677" s="3139"/>
      <c r="Q677" s="3139"/>
      <c r="R677" s="3139"/>
      <c r="S677" s="3139"/>
      <c r="T677" s="3139"/>
      <c r="U677" s="3139"/>
      <c r="V677" s="3139"/>
      <c r="W677" s="3139"/>
      <c r="X677" s="3139"/>
      <c r="Y677" s="3139"/>
      <c r="Z677" s="3139"/>
      <c r="AA677" s="3139"/>
      <c r="AB677" s="3139"/>
      <c r="AC677" s="3139"/>
      <c r="AD677" s="3139"/>
      <c r="AE677" s="3139"/>
      <c r="AF677" s="3139"/>
      <c r="AG677" s="1204"/>
      <c r="AH677" s="1169"/>
      <c r="AI677" s="1169"/>
      <c r="AJ677" s="1169"/>
      <c r="AK677" s="1169"/>
      <c r="AL677" s="1205"/>
      <c r="AM677" s="1130"/>
      <c r="AN677" s="996"/>
    </row>
    <row r="678" spans="1:54" s="939" customFormat="1" ht="12.75" customHeight="1">
      <c r="A678" s="923"/>
      <c r="B678" s="51"/>
      <c r="C678" s="1188"/>
      <c r="D678" s="112"/>
      <c r="E678" s="1142"/>
      <c r="F678" s="3140"/>
      <c r="G678" s="3140"/>
      <c r="H678" s="3140"/>
      <c r="I678" s="3140"/>
      <c r="J678" s="3140"/>
      <c r="K678" s="3140"/>
      <c r="L678" s="3140"/>
      <c r="M678" s="3140"/>
      <c r="N678" s="3140"/>
      <c r="O678" s="3140"/>
      <c r="P678" s="3140"/>
      <c r="Q678" s="3140"/>
      <c r="R678" s="3140"/>
      <c r="S678" s="3140"/>
      <c r="T678" s="3140"/>
      <c r="U678" s="3140"/>
      <c r="V678" s="3140"/>
      <c r="W678" s="3140"/>
      <c r="X678" s="3140"/>
      <c r="Y678" s="3140"/>
      <c r="Z678" s="3140"/>
      <c r="AA678" s="3140"/>
      <c r="AB678" s="3140"/>
      <c r="AC678" s="3140"/>
      <c r="AD678" s="3140"/>
      <c r="AE678" s="3140"/>
      <c r="AF678" s="3140"/>
      <c r="AG678" s="1021"/>
      <c r="AH678" s="1021"/>
      <c r="AI678" s="1021"/>
      <c r="AJ678" s="1021"/>
      <c r="AK678" s="1021"/>
      <c r="AL678" s="1189"/>
      <c r="AM678" s="1130"/>
      <c r="AN678" s="996"/>
    </row>
    <row r="679" spans="1:54" s="939" customFormat="1" ht="12.75" customHeight="1">
      <c r="A679" s="923"/>
      <c r="B679" s="51"/>
      <c r="C679" s="1197"/>
      <c r="D679" s="1021"/>
      <c r="E679" s="1021"/>
      <c r="F679" s="3140"/>
      <c r="G679" s="3140"/>
      <c r="H679" s="3140"/>
      <c r="I679" s="3140"/>
      <c r="J679" s="3140"/>
      <c r="K679" s="3140"/>
      <c r="L679" s="3140"/>
      <c r="M679" s="3140"/>
      <c r="N679" s="3140"/>
      <c r="O679" s="3140"/>
      <c r="P679" s="3140"/>
      <c r="Q679" s="3140"/>
      <c r="R679" s="3140"/>
      <c r="S679" s="3140"/>
      <c r="T679" s="3140"/>
      <c r="U679" s="3140"/>
      <c r="V679" s="3140"/>
      <c r="W679" s="3140"/>
      <c r="X679" s="3140"/>
      <c r="Y679" s="3140"/>
      <c r="Z679" s="3140"/>
      <c r="AA679" s="3140"/>
      <c r="AB679" s="3140"/>
      <c r="AC679" s="3140"/>
      <c r="AD679" s="3140"/>
      <c r="AE679" s="3140"/>
      <c r="AF679" s="3140"/>
      <c r="AG679" s="1021"/>
      <c r="AH679" s="1021"/>
      <c r="AI679" s="1021"/>
      <c r="AJ679" s="1021"/>
      <c r="AK679" s="1021"/>
      <c r="AL679" s="1189"/>
      <c r="AM679" s="1130"/>
      <c r="AN679" s="996"/>
    </row>
    <row r="680" spans="1:54" s="939" customFormat="1" ht="12.75" customHeight="1">
      <c r="A680" s="923"/>
      <c r="B680" s="51"/>
      <c r="C680" s="1197"/>
      <c r="D680" s="1021"/>
      <c r="E680" s="1021"/>
      <c r="F680" s="3140"/>
      <c r="G680" s="3140"/>
      <c r="H680" s="3140"/>
      <c r="I680" s="3140"/>
      <c r="J680" s="3140"/>
      <c r="K680" s="3140"/>
      <c r="L680" s="3140"/>
      <c r="M680" s="3140"/>
      <c r="N680" s="3140"/>
      <c r="O680" s="3140"/>
      <c r="P680" s="3140"/>
      <c r="Q680" s="3140"/>
      <c r="R680" s="3140"/>
      <c r="S680" s="3140"/>
      <c r="T680" s="3140"/>
      <c r="U680" s="3140"/>
      <c r="V680" s="3140"/>
      <c r="W680" s="3140"/>
      <c r="X680" s="3140"/>
      <c r="Y680" s="3140"/>
      <c r="Z680" s="3140"/>
      <c r="AA680" s="3140"/>
      <c r="AB680" s="3140"/>
      <c r="AC680" s="3140"/>
      <c r="AD680" s="3140"/>
      <c r="AE680" s="3140"/>
      <c r="AF680" s="3140"/>
      <c r="AG680" s="1021"/>
      <c r="AH680" s="1021"/>
      <c r="AI680" s="1021"/>
      <c r="AJ680" s="1021"/>
      <c r="AK680" s="1021"/>
      <c r="AL680" s="1189"/>
      <c r="AM680" s="1130"/>
      <c r="AN680" s="996"/>
    </row>
    <row r="681" spans="1:54" s="939" customFormat="1" ht="12.75" customHeight="1">
      <c r="A681" s="923"/>
      <c r="B681" s="51"/>
      <c r="C681" s="3042" t="s">
        <v>626</v>
      </c>
      <c r="D681" s="3043"/>
      <c r="E681" s="1174"/>
      <c r="F681" s="1210" t="s">
        <v>1758</v>
      </c>
      <c r="G681" s="1211"/>
      <c r="H681" s="1211"/>
      <c r="I681" s="1211"/>
      <c r="J681" s="1211"/>
      <c r="K681" s="1211"/>
      <c r="L681" s="1211"/>
      <c r="M681" s="1211"/>
      <c r="N681" s="1211"/>
      <c r="O681" s="1211"/>
      <c r="P681" s="1211"/>
      <c r="Q681" s="1211"/>
      <c r="R681" s="1211"/>
      <c r="S681" s="1211"/>
      <c r="T681" s="1211"/>
      <c r="U681" s="1211"/>
      <c r="V681" s="1211"/>
      <c r="W681" s="1211"/>
      <c r="X681" s="1211"/>
      <c r="Y681" s="1211"/>
      <c r="Z681" s="1211"/>
      <c r="AA681" s="1211"/>
      <c r="AB681" s="1211"/>
      <c r="AC681" s="1211"/>
      <c r="AD681" s="1211"/>
      <c r="AE681" s="1021"/>
      <c r="AF681" s="3044" t="s">
        <v>1741</v>
      </c>
      <c r="AG681" s="3044"/>
      <c r="AH681" s="3044"/>
      <c r="AI681" s="3044"/>
      <c r="AJ681" s="3044"/>
      <c r="AK681" s="3044"/>
      <c r="AL681" s="3045"/>
      <c r="AM681" s="1130"/>
      <c r="AN681" s="996"/>
    </row>
    <row r="682" spans="1:54" s="939" customFormat="1" ht="12.75" customHeight="1">
      <c r="A682" s="923"/>
      <c r="B682" s="51"/>
      <c r="C682" s="1198"/>
      <c r="D682" s="1190"/>
      <c r="E682" s="1191"/>
      <c r="F682" s="1184"/>
      <c r="G682" s="1184"/>
      <c r="H682" s="1184"/>
      <c r="I682" s="1184"/>
      <c r="J682" s="1184"/>
      <c r="K682" s="1184"/>
      <c r="L682" s="1184"/>
      <c r="M682" s="1184"/>
      <c r="N682" s="1184"/>
      <c r="O682" s="1184"/>
      <c r="P682" s="1184"/>
      <c r="Q682" s="1184"/>
      <c r="R682" s="1184"/>
      <c r="S682" s="1184"/>
      <c r="T682" s="1184"/>
      <c r="U682" s="1184"/>
      <c r="V682" s="1184"/>
      <c r="W682" s="1184"/>
      <c r="X682" s="1184"/>
      <c r="Y682" s="1184"/>
      <c r="Z682" s="1184"/>
      <c r="AA682" s="1184"/>
      <c r="AB682" s="1184"/>
      <c r="AC682" s="1184"/>
      <c r="AD682" s="1184"/>
      <c r="AE682" s="1184"/>
      <c r="AF682" s="1184"/>
      <c r="AG682" s="1184"/>
      <c r="AH682" s="1184"/>
      <c r="AI682" s="1184"/>
      <c r="AJ682" s="1184"/>
      <c r="AK682" s="1184"/>
      <c r="AL682" s="1200"/>
      <c r="AN682" s="996"/>
    </row>
    <row r="683" spans="1:54" s="939" customFormat="1" ht="12.75" customHeight="1">
      <c r="A683" s="923"/>
      <c r="B683" s="51"/>
      <c r="C683" s="1710"/>
      <c r="D683" s="1252"/>
      <c r="E683" s="1022"/>
      <c r="F683" s="1711"/>
      <c r="G683" s="1065"/>
      <c r="H683" s="1065"/>
      <c r="I683" s="1065"/>
      <c r="J683" s="1065"/>
      <c r="K683" s="1065"/>
      <c r="L683" s="1065"/>
      <c r="M683" s="1065"/>
      <c r="N683" s="1065"/>
      <c r="O683" s="1065"/>
      <c r="P683" s="1065"/>
      <c r="Q683" s="1065"/>
      <c r="R683" s="1065"/>
      <c r="S683" s="1065"/>
      <c r="T683" s="1065"/>
      <c r="U683" s="1065"/>
      <c r="V683" s="1065"/>
      <c r="W683" s="1065"/>
      <c r="X683" s="1065"/>
      <c r="Y683" s="1065"/>
      <c r="Z683" s="1065"/>
      <c r="AA683" s="1065"/>
      <c r="AB683" s="1065"/>
      <c r="AC683" s="1065"/>
      <c r="AD683" s="1065"/>
      <c r="AE683" s="1022"/>
      <c r="AF683" s="1027"/>
      <c r="AG683" s="1027"/>
      <c r="AH683" s="1027"/>
      <c r="AI683" s="1027"/>
      <c r="AJ683" s="1027"/>
      <c r="AK683" s="1027"/>
      <c r="AL683" s="1027"/>
      <c r="AN683" s="996"/>
    </row>
    <row r="684" spans="1:54" s="939" customFormat="1" ht="12.75" customHeight="1">
      <c r="A684" s="1004"/>
      <c r="B684" s="1408" t="s">
        <v>1788</v>
      </c>
      <c r="C684" s="998"/>
      <c r="D684" s="1120"/>
      <c r="E684" s="1005"/>
      <c r="F684" s="1005"/>
      <c r="G684" s="1005"/>
      <c r="H684" s="1005"/>
      <c r="I684" s="1005"/>
      <c r="J684" s="1005"/>
      <c r="K684" s="1005"/>
      <c r="L684" s="1005"/>
      <c r="M684" s="1005"/>
      <c r="N684" s="1005"/>
      <c r="O684" s="1005"/>
      <c r="P684" s="1005"/>
      <c r="Q684" s="1005"/>
      <c r="R684" s="1005"/>
      <c r="S684" s="1005"/>
      <c r="T684" s="1005"/>
      <c r="U684" s="1005"/>
      <c r="V684" s="1005"/>
      <c r="W684" s="1005"/>
      <c r="X684" s="1005"/>
      <c r="Y684" s="1005"/>
      <c r="Z684" s="1005"/>
      <c r="AA684" s="1005"/>
      <c r="AB684" s="1005"/>
      <c r="AC684" s="1005"/>
      <c r="AD684" s="1005"/>
      <c r="AE684" s="1014"/>
      <c r="AF684" s="1014"/>
      <c r="AG684" s="1014"/>
      <c r="AH684" s="1014"/>
      <c r="AI684" s="955"/>
      <c r="AJ684" s="955" t="s">
        <v>1789</v>
      </c>
      <c r="AK684" s="3029">
        <f>IF(Application!D213="N/A",AS573,AS575)</f>
        <v>10</v>
      </c>
      <c r="AL684" s="3030"/>
      <c r="AM684" s="3031"/>
      <c r="AN684" s="996"/>
    </row>
    <row r="685" spans="1:54" s="939" customFormat="1" ht="12.75" customHeight="1" thickBot="1">
      <c r="A685" s="1240"/>
      <c r="B685" s="1240"/>
      <c r="C685" s="1240"/>
      <c r="D685" s="1240"/>
      <c r="E685" s="1240"/>
      <c r="F685" s="1240"/>
      <c r="G685" s="1240"/>
      <c r="H685" s="1240"/>
      <c r="I685" s="1240"/>
      <c r="J685" s="1240"/>
      <c r="K685" s="1240"/>
      <c r="L685" s="1240"/>
      <c r="M685" s="1240"/>
      <c r="N685" s="1240"/>
      <c r="O685" s="1240"/>
      <c r="P685" s="1240"/>
      <c r="Q685" s="1240"/>
      <c r="R685" s="1240"/>
      <c r="S685" s="1240"/>
      <c r="T685" s="1240"/>
      <c r="U685" s="1240"/>
      <c r="V685" s="1240"/>
      <c r="W685" s="1240"/>
      <c r="X685" s="1240"/>
      <c r="Y685" s="1240"/>
      <c r="Z685" s="1240"/>
      <c r="AA685" s="1240"/>
      <c r="AB685" s="1240"/>
      <c r="AC685" s="1240"/>
      <c r="AD685" s="1240"/>
      <c r="AE685" s="1240"/>
      <c r="AF685" s="1240"/>
      <c r="AG685" s="1240"/>
      <c r="AH685" s="1240"/>
      <c r="AI685" s="1240"/>
      <c r="AJ685" s="1240"/>
      <c r="AK685" s="1240"/>
      <c r="AL685" s="1240"/>
      <c r="AM685" s="1241"/>
      <c r="AN685" s="996"/>
    </row>
    <row r="686" spans="1:54" s="939" customFormat="1" ht="12.75" hidden="1" customHeight="1" thickTop="1">
      <c r="A686" s="124"/>
      <c r="B686" s="961"/>
      <c r="C686" s="962"/>
      <c r="D686" s="962"/>
      <c r="E686" s="962"/>
      <c r="F686" s="962"/>
      <c r="G686" s="962"/>
      <c r="H686" s="962"/>
      <c r="I686" s="1691"/>
      <c r="J686" s="1691"/>
      <c r="K686" s="1691"/>
      <c r="L686" s="1691"/>
      <c r="M686" s="1691"/>
      <c r="N686" s="1691"/>
      <c r="O686" s="1691"/>
      <c r="P686" s="1691"/>
      <c r="Q686" s="1691"/>
      <c r="R686" s="960"/>
      <c r="S686" s="928"/>
      <c r="T686" s="928"/>
      <c r="U686" s="928"/>
      <c r="V686" s="928"/>
      <c r="W686" s="928"/>
      <c r="X686" s="928"/>
      <c r="Y686" s="928"/>
      <c r="Z686" s="928"/>
      <c r="AA686" s="928"/>
      <c r="AB686" s="928"/>
      <c r="AC686" s="928"/>
      <c r="AD686" s="928"/>
      <c r="AE686" s="928"/>
      <c r="AF686" s="960"/>
      <c r="AG686" s="928"/>
      <c r="AH686" s="928"/>
      <c r="AI686" s="928"/>
      <c r="AJ686" s="928"/>
      <c r="AM686" s="51"/>
      <c r="AN686" s="996"/>
      <c r="AO686" s="939" t="s">
        <v>626</v>
      </c>
      <c r="AP686" s="1021">
        <v>0</v>
      </c>
    </row>
    <row r="687" spans="1:54" s="939" customFormat="1" ht="12.75" hidden="1" customHeight="1">
      <c r="A687" s="1008" t="s">
        <v>1790</v>
      </c>
      <c r="B687" s="1022"/>
      <c r="C687" s="1008"/>
      <c r="D687" s="1022"/>
      <c r="E687" s="995"/>
      <c r="F687" s="1022"/>
      <c r="G687" s="1022"/>
      <c r="H687" s="1022"/>
      <c r="I687" s="1022"/>
      <c r="J687" s="1022"/>
      <c r="K687" s="1022"/>
      <c r="L687" s="1022"/>
      <c r="M687" s="1022"/>
      <c r="N687" s="1022"/>
      <c r="O687" s="1022"/>
      <c r="P687" s="1022"/>
      <c r="Q687" s="1022"/>
      <c r="R687" s="1022"/>
      <c r="S687" s="1022"/>
      <c r="T687" s="1022"/>
      <c r="U687" s="1022"/>
      <c r="V687" s="1022"/>
      <c r="W687" s="1022"/>
      <c r="X687" s="1022"/>
      <c r="Y687" s="1022"/>
      <c r="Z687" s="1022"/>
      <c r="AA687" s="1022"/>
      <c r="AB687" s="1022"/>
      <c r="AE687" s="3032" t="s">
        <v>1791</v>
      </c>
      <c r="AF687" s="3032"/>
      <c r="AG687" s="3032"/>
      <c r="AH687" s="3032"/>
      <c r="AI687" s="3032"/>
      <c r="AJ687" s="3032"/>
      <c r="AK687" s="3032"/>
      <c r="AL687" s="1687"/>
      <c r="AM687" s="1022"/>
      <c r="AN687" s="996"/>
      <c r="AO687" s="939" t="s">
        <v>1769</v>
      </c>
      <c r="AP687" s="939">
        <v>5</v>
      </c>
      <c r="AQ687" s="1021"/>
      <c r="AR687" s="1021"/>
      <c r="AS687" s="1021"/>
      <c r="AT687" s="1021"/>
      <c r="AU687" s="1021"/>
      <c r="AV687" s="1021"/>
      <c r="AW687" s="1021"/>
    </row>
    <row r="688" spans="1:54" s="939" customFormat="1" ht="12.75" hidden="1" customHeight="1">
      <c r="A688" s="1008"/>
      <c r="B688" s="1002" t="s">
        <v>1792</v>
      </c>
      <c r="C688" s="1008"/>
      <c r="D688" s="1022"/>
      <c r="E688" s="995"/>
      <c r="F688" s="1022"/>
      <c r="G688" s="1022"/>
      <c r="H688" s="1022"/>
      <c r="I688" s="1022"/>
      <c r="J688" s="1022"/>
      <c r="K688" s="1022"/>
      <c r="L688" s="1022"/>
      <c r="M688" s="1022"/>
      <c r="N688" s="1022"/>
      <c r="O688" s="1022"/>
      <c r="P688" s="1022"/>
      <c r="Q688" s="1022"/>
      <c r="R688" s="1022"/>
      <c r="S688" s="1022"/>
      <c r="T688" s="1022"/>
      <c r="U688" s="1022"/>
      <c r="V688" s="1022"/>
      <c r="W688" s="1022"/>
      <c r="X688" s="1022"/>
      <c r="Y688" s="1022"/>
      <c r="Z688" s="1022"/>
      <c r="AA688" s="1022"/>
      <c r="AB688" s="1022"/>
      <c r="AE688" s="1687"/>
      <c r="AF688" s="1687"/>
      <c r="AG688" s="1687"/>
      <c r="AH688" s="1687"/>
      <c r="AI688" s="1687"/>
      <c r="AJ688" s="1687"/>
      <c r="AK688" s="1687"/>
      <c r="AL688" s="1687"/>
      <c r="AM688" s="1022"/>
      <c r="AN688" s="996"/>
      <c r="AO688" s="939" t="s">
        <v>1793</v>
      </c>
      <c r="AP688" s="939">
        <v>5</v>
      </c>
      <c r="AQ688" s="1021"/>
      <c r="AR688" s="1021"/>
      <c r="AS688" s="1021"/>
      <c r="AT688" s="1021"/>
      <c r="AU688" s="1021"/>
      <c r="AV688" s="1021"/>
      <c r="AW688" s="1021"/>
    </row>
    <row r="689" spans="1:50" s="939" customFormat="1" ht="12.75" hidden="1" customHeight="1">
      <c r="A689" s="1008"/>
      <c r="B689" s="982" t="s">
        <v>1794</v>
      </c>
      <c r="C689" s="1008"/>
      <c r="D689" s="1022"/>
      <c r="E689" s="995"/>
      <c r="F689" s="1022"/>
      <c r="G689" s="1022"/>
      <c r="H689" s="1022"/>
      <c r="I689" s="1022"/>
      <c r="J689" s="1022"/>
      <c r="K689" s="1022"/>
      <c r="L689" s="1022"/>
      <c r="M689" s="1022"/>
      <c r="N689" s="1022"/>
      <c r="O689" s="1022"/>
      <c r="P689" s="1022"/>
      <c r="Q689" s="1022"/>
      <c r="R689" s="1022"/>
      <c r="S689" s="1022"/>
      <c r="T689" s="1022"/>
      <c r="U689" s="1022"/>
      <c r="V689" s="1022"/>
      <c r="W689" s="1022"/>
      <c r="X689" s="1022"/>
      <c r="Y689" s="1022"/>
      <c r="Z689" s="1022"/>
      <c r="AA689" s="1022"/>
      <c r="AB689" s="1022"/>
      <c r="AE689" s="1687"/>
      <c r="AF689" s="1687"/>
      <c r="AG689" s="1687"/>
      <c r="AH689" s="1687"/>
      <c r="AI689" s="1687"/>
      <c r="AJ689" s="1687"/>
      <c r="AK689" s="1687"/>
      <c r="AL689" s="1687"/>
      <c r="AM689" s="1022"/>
      <c r="AN689" s="996"/>
      <c r="AO689" s="939" t="s">
        <v>1771</v>
      </c>
      <c r="AP689" s="939">
        <v>5</v>
      </c>
      <c r="AQ689" s="1175"/>
      <c r="AR689" s="1175"/>
      <c r="AS689" s="1231"/>
      <c r="AW689" s="1231"/>
    </row>
    <row r="690" spans="1:50" s="939" customFormat="1" ht="12.75" hidden="1" customHeight="1">
      <c r="A690" s="1008"/>
      <c r="B690" s="982" t="s">
        <v>1795</v>
      </c>
      <c r="C690" s="1008"/>
      <c r="D690" s="1022"/>
      <c r="E690" s="995"/>
      <c r="F690" s="1022"/>
      <c r="G690" s="1022"/>
      <c r="H690" s="1022"/>
      <c r="I690" s="1022"/>
      <c r="J690" s="1022"/>
      <c r="K690" s="1022"/>
      <c r="L690" s="1022"/>
      <c r="M690" s="1022"/>
      <c r="N690" s="1022"/>
      <c r="O690" s="1022"/>
      <c r="P690" s="1022"/>
      <c r="Q690" s="1022"/>
      <c r="R690" s="1022"/>
      <c r="S690" s="1022"/>
      <c r="T690" s="1022"/>
      <c r="U690" s="1022"/>
      <c r="V690" s="1022"/>
      <c r="W690" s="1022"/>
      <c r="X690" s="1022"/>
      <c r="Y690" s="1022"/>
      <c r="Z690" s="1022"/>
      <c r="AA690" s="1022"/>
      <c r="AB690" s="1022"/>
      <c r="AE690" s="1687"/>
      <c r="AF690" s="1687"/>
      <c r="AG690" s="1687"/>
      <c r="AH690" s="1687"/>
      <c r="AI690" s="1687"/>
      <c r="AJ690" s="1687"/>
      <c r="AK690" s="1687"/>
      <c r="AL690" s="1687"/>
      <c r="AM690" s="1022"/>
      <c r="AN690" s="996"/>
      <c r="AO690" s="939" t="s">
        <v>1773</v>
      </c>
      <c r="AP690" s="939">
        <v>5</v>
      </c>
      <c r="AQ690" s="1175"/>
      <c r="AR690" s="1175"/>
      <c r="AW690" s="1242"/>
    </row>
    <row r="691" spans="1:50" s="939" customFormat="1" ht="12.75" hidden="1" customHeight="1">
      <c r="A691" s="1008"/>
      <c r="B691" s="1022"/>
      <c r="C691" s="1008"/>
      <c r="D691" s="1022"/>
      <c r="E691" s="995"/>
      <c r="F691" s="1022"/>
      <c r="G691" s="1022"/>
      <c r="H691" s="1022"/>
      <c r="I691" s="1022"/>
      <c r="J691" s="1022"/>
      <c r="K691" s="1022"/>
      <c r="L691" s="1022"/>
      <c r="M691" s="1022"/>
      <c r="N691" s="1022"/>
      <c r="O691" s="1022"/>
      <c r="P691" s="1022"/>
      <c r="Q691" s="1022"/>
      <c r="R691" s="1022"/>
      <c r="S691" s="1022"/>
      <c r="T691" s="1022"/>
      <c r="U691" s="1022"/>
      <c r="V691" s="1022"/>
      <c r="W691" s="1022"/>
      <c r="X691" s="1022"/>
      <c r="Y691" s="1022"/>
      <c r="Z691" s="1022"/>
      <c r="AA691" s="1022"/>
      <c r="AB691" s="1022"/>
      <c r="AE691" s="1687"/>
      <c r="AF691" s="1687"/>
      <c r="AG691" s="1687"/>
      <c r="AH691" s="1687"/>
      <c r="AI691" s="1687"/>
      <c r="AJ691" s="1687"/>
      <c r="AK691" s="1687"/>
      <c r="AL691" s="1687"/>
      <c r="AM691" s="1022"/>
      <c r="AN691" s="996"/>
      <c r="AO691" s="939" t="s">
        <v>1774</v>
      </c>
      <c r="AP691" s="939">
        <v>5</v>
      </c>
      <c r="AQ691" s="1175"/>
      <c r="AR691" s="1175"/>
      <c r="AW691" s="1242"/>
    </row>
    <row r="692" spans="1:50" s="939" customFormat="1" ht="12.75" hidden="1" customHeight="1">
      <c r="A692" s="1008"/>
      <c r="B692" s="1022"/>
      <c r="C692" s="1243" t="s">
        <v>1796</v>
      </c>
      <c r="D692" s="1130"/>
      <c r="F692" s="1022"/>
      <c r="G692" s="1022"/>
      <c r="H692" s="1022"/>
      <c r="I692" s="1022"/>
      <c r="J692" s="1022"/>
      <c r="K692" s="1022"/>
      <c r="L692" s="1022"/>
      <c r="M692" s="1022"/>
      <c r="N692" s="1022"/>
      <c r="O692" s="1022"/>
      <c r="P692" s="1022"/>
      <c r="Q692" s="1022"/>
      <c r="R692" s="1022"/>
      <c r="S692" s="1022"/>
      <c r="T692" s="1022"/>
      <c r="U692" s="1022"/>
      <c r="V692" s="1022"/>
      <c r="W692" s="1022"/>
      <c r="X692" s="1022"/>
      <c r="Y692" s="1022"/>
      <c r="Z692" s="1022"/>
      <c r="AA692" s="1022"/>
      <c r="AB692" s="1022"/>
      <c r="AE692" s="1687"/>
      <c r="AF692" s="1687"/>
      <c r="AG692" s="995"/>
      <c r="AH692" s="995"/>
      <c r="AI692" s="995"/>
      <c r="AJ692" s="995"/>
      <c r="AK692" s="995"/>
      <c r="AL692" s="995"/>
      <c r="AM692" s="1022"/>
      <c r="AN692" s="996"/>
      <c r="AO692" s="939" t="s">
        <v>1775</v>
      </c>
      <c r="AP692" s="939">
        <v>5</v>
      </c>
      <c r="AW692" s="1242"/>
    </row>
    <row r="693" spans="1:50" s="939" customFormat="1" ht="12.75" hidden="1" customHeight="1">
      <c r="A693" s="1008"/>
      <c r="C693" s="3118" t="s">
        <v>626</v>
      </c>
      <c r="D693" s="3119"/>
      <c r="E693" s="1244" t="s">
        <v>540</v>
      </c>
      <c r="F693" s="3127" t="s">
        <v>1797</v>
      </c>
      <c r="G693" s="3127"/>
      <c r="H693" s="3127"/>
      <c r="I693" s="3127"/>
      <c r="J693" s="3127"/>
      <c r="K693" s="3127"/>
      <c r="L693" s="3127"/>
      <c r="M693" s="3127"/>
      <c r="N693" s="3127"/>
      <c r="O693" s="3127"/>
      <c r="P693" s="3127"/>
      <c r="Q693" s="3127"/>
      <c r="R693" s="3127"/>
      <c r="S693" s="3127"/>
      <c r="T693" s="3127"/>
      <c r="U693" s="3127"/>
      <c r="V693" s="3127"/>
      <c r="W693" s="3127"/>
      <c r="X693" s="3127"/>
      <c r="Y693" s="3127"/>
      <c r="Z693" s="3127"/>
      <c r="AA693" s="3127"/>
      <c r="AB693" s="3127"/>
      <c r="AC693" s="3127"/>
      <c r="AD693" s="3127"/>
      <c r="AE693" s="3127"/>
      <c r="AF693" s="1169"/>
      <c r="AG693" s="1169"/>
      <c r="AH693" s="1169"/>
      <c r="AI693" s="1169"/>
      <c r="AJ693" s="1169"/>
      <c r="AK693" s="1205"/>
      <c r="AL693" s="1021"/>
      <c r="AN693" s="996"/>
      <c r="AO693" s="939" t="s">
        <v>1798</v>
      </c>
      <c r="AP693" s="939">
        <v>5</v>
      </c>
      <c r="AS693" s="1237"/>
      <c r="AT693" s="1235"/>
      <c r="AW693" s="1242"/>
      <c r="AX693" s="1064"/>
    </row>
    <row r="694" spans="1:50" s="939" customFormat="1" ht="12.75" hidden="1" customHeight="1">
      <c r="A694" s="1056"/>
      <c r="C694" s="1245"/>
      <c r="D694" s="1021"/>
      <c r="E694" s="1246"/>
      <c r="F694" s="3128"/>
      <c r="G694" s="3128"/>
      <c r="H694" s="3128"/>
      <c r="I694" s="3128"/>
      <c r="J694" s="3128"/>
      <c r="K694" s="3128"/>
      <c r="L694" s="3128"/>
      <c r="M694" s="3128"/>
      <c r="N694" s="3128"/>
      <c r="O694" s="3128"/>
      <c r="P694" s="3128"/>
      <c r="Q694" s="3128"/>
      <c r="R694" s="3128"/>
      <c r="S694" s="3128"/>
      <c r="T694" s="3128"/>
      <c r="U694" s="3128"/>
      <c r="V694" s="3128"/>
      <c r="W694" s="3128"/>
      <c r="X694" s="3128"/>
      <c r="Y694" s="3128"/>
      <c r="Z694" s="3128"/>
      <c r="AA694" s="3128"/>
      <c r="AB694" s="3128"/>
      <c r="AC694" s="3128"/>
      <c r="AD694" s="3128"/>
      <c r="AE694" s="3128"/>
      <c r="AF694" s="1021"/>
      <c r="AG694" s="940"/>
      <c r="AH694" s="940"/>
      <c r="AI694" s="940"/>
      <c r="AJ694" s="940"/>
      <c r="AK694" s="1189"/>
      <c r="AL694" s="1021"/>
      <c r="AN694" s="996"/>
      <c r="AO694" s="939" t="s">
        <v>1779</v>
      </c>
      <c r="AP694" s="939">
        <v>1</v>
      </c>
    </row>
    <row r="695" spans="1:50" s="939" customFormat="1" ht="12.75" hidden="1" customHeight="1">
      <c r="A695" s="1056"/>
      <c r="C695" s="1247"/>
      <c r="D695" s="1184"/>
      <c r="E695" s="1248"/>
      <c r="F695" s="3133" t="s">
        <v>626</v>
      </c>
      <c r="G695" s="3133"/>
      <c r="H695" s="3133"/>
      <c r="I695" s="3133"/>
      <c r="J695" s="3133"/>
      <c r="K695" s="3133"/>
      <c r="L695" s="3133"/>
      <c r="M695" s="3133"/>
      <c r="N695" s="3133"/>
      <c r="O695" s="3133"/>
      <c r="P695" s="3133"/>
      <c r="Q695" s="3133"/>
      <c r="R695" s="3133"/>
      <c r="S695" s="3133"/>
      <c r="T695" s="3133"/>
      <c r="U695" s="3133"/>
      <c r="V695" s="3133"/>
      <c r="W695" s="3133"/>
      <c r="X695" s="3133"/>
      <c r="Y695" s="3133"/>
      <c r="Z695" s="3133"/>
      <c r="AA695" s="1249"/>
      <c r="AB695" s="1096"/>
      <c r="AC695" s="1096"/>
      <c r="AD695" s="1184"/>
      <c r="AE695" s="1184"/>
      <c r="AF695" s="1184"/>
      <c r="AG695" s="1250">
        <f>IF($C$693="Yes",(VLOOKUP($F$695,$AO$660:$AP$668,2,FALSE)),0)</f>
        <v>0</v>
      </c>
      <c r="AH695" s="1251" t="s">
        <v>1589</v>
      </c>
      <c r="AI695" s="1250"/>
      <c r="AJ695" s="1250"/>
      <c r="AK695" s="1200"/>
      <c r="AL695" s="1021"/>
      <c r="AN695" s="996"/>
      <c r="AS695" s="1231"/>
      <c r="AW695" s="1231"/>
    </row>
    <row r="696" spans="1:50" s="939" customFormat="1" ht="12.75" hidden="1" customHeight="1">
      <c r="A696" s="1056"/>
      <c r="C696" s="940"/>
      <c r="E696" s="1246"/>
      <c r="F696" s="985"/>
      <c r="G696" s="985"/>
      <c r="H696" s="985"/>
      <c r="I696" s="985"/>
      <c r="J696" s="985"/>
      <c r="K696" s="985"/>
      <c r="L696" s="985"/>
      <c r="M696" s="985"/>
      <c r="N696" s="985"/>
      <c r="O696" s="985"/>
      <c r="P696" s="985"/>
      <c r="Q696" s="985"/>
      <c r="R696" s="985"/>
      <c r="S696" s="985"/>
      <c r="T696" s="985"/>
      <c r="U696" s="985"/>
      <c r="V696" s="985"/>
      <c r="W696" s="985"/>
      <c r="X696" s="985"/>
      <c r="Y696" s="985"/>
      <c r="Z696" s="985"/>
      <c r="AA696" s="1252"/>
      <c r="AB696" s="940"/>
      <c r="AC696" s="940"/>
      <c r="AG696" s="940"/>
      <c r="AH696" s="940"/>
      <c r="AI696" s="940"/>
      <c r="AJ696" s="940"/>
      <c r="AN696" s="996"/>
      <c r="AO696" s="939" t="s">
        <v>626</v>
      </c>
      <c r="AP696" s="1064">
        <v>0</v>
      </c>
    </row>
    <row r="697" spans="1:50" s="939" customFormat="1" ht="12.75" hidden="1" customHeight="1">
      <c r="A697" s="1056"/>
      <c r="C697" s="3134" t="s">
        <v>578</v>
      </c>
      <c r="D697" s="3135"/>
      <c r="E697" s="1244" t="s">
        <v>798</v>
      </c>
      <c r="F697" s="1253" t="s">
        <v>1799</v>
      </c>
      <c r="G697" s="1083"/>
      <c r="H697" s="1083"/>
      <c r="I697" s="1083"/>
      <c r="J697" s="1083"/>
      <c r="K697" s="1083"/>
      <c r="L697" s="1083"/>
      <c r="M697" s="1083"/>
      <c r="N697" s="1083"/>
      <c r="O697" s="1083"/>
      <c r="P697" s="1083"/>
      <c r="Q697" s="1083"/>
      <c r="R697" s="1083"/>
      <c r="S697" s="1083"/>
      <c r="T697" s="1083"/>
      <c r="U697" s="1083"/>
      <c r="V697" s="1083"/>
      <c r="W697" s="1083"/>
      <c r="X697" s="1083"/>
      <c r="Y697" s="1083"/>
      <c r="Z697" s="1083"/>
      <c r="AA697" s="1083"/>
      <c r="AB697" s="1083"/>
      <c r="AC697" s="1083"/>
      <c r="AD697" s="1169"/>
      <c r="AE697" s="1169"/>
      <c r="AF697" s="1169"/>
      <c r="AG697" s="1083"/>
      <c r="AH697" s="1083"/>
      <c r="AI697" s="1083"/>
      <c r="AJ697" s="1083"/>
      <c r="AK697" s="1205"/>
      <c r="AL697" s="1021"/>
      <c r="AN697" s="996"/>
      <c r="AO697" s="1237">
        <v>0.15</v>
      </c>
      <c r="AP697" s="1064">
        <v>3</v>
      </c>
    </row>
    <row r="698" spans="1:50" s="939" customFormat="1" ht="12.75" hidden="1" customHeight="1">
      <c r="A698" s="1056"/>
      <c r="C698" s="1254" t="s">
        <v>1800</v>
      </c>
      <c r="D698" s="1021"/>
      <c r="E698" s="1021"/>
      <c r="F698" s="1255" t="s">
        <v>1801</v>
      </c>
      <c r="G698" s="940"/>
      <c r="H698" s="940"/>
      <c r="I698" s="940"/>
      <c r="J698" s="940"/>
      <c r="K698" s="940"/>
      <c r="L698" s="940"/>
      <c r="M698" s="940"/>
      <c r="N698" s="940"/>
      <c r="O698" s="940"/>
      <c r="P698" s="940"/>
      <c r="Q698" s="940"/>
      <c r="R698" s="940"/>
      <c r="S698" s="940"/>
      <c r="T698" s="940"/>
      <c r="U698" s="940"/>
      <c r="V698" s="940"/>
      <c r="W698" s="940"/>
      <c r="X698" s="940"/>
      <c r="Y698" s="940"/>
      <c r="Z698" s="940"/>
      <c r="AA698" s="940"/>
      <c r="AB698" s="940"/>
      <c r="AC698" s="1687"/>
      <c r="AD698" s="1021"/>
      <c r="AE698" s="1021"/>
      <c r="AF698" s="1021"/>
      <c r="AG698" s="1027"/>
      <c r="AH698" s="1027"/>
      <c r="AI698" s="1027"/>
      <c r="AJ698" s="1027"/>
      <c r="AK698" s="1189"/>
      <c r="AL698" s="1021"/>
      <c r="AN698" s="996"/>
      <c r="AO698" s="1237">
        <v>0.2</v>
      </c>
      <c r="AP698" s="1064">
        <v>5</v>
      </c>
    </row>
    <row r="699" spans="1:50" s="939" customFormat="1" ht="12.75" hidden="1" customHeight="1">
      <c r="A699" s="1056"/>
      <c r="C699" s="1689"/>
      <c r="D699" s="1690"/>
      <c r="E699" s="1256"/>
      <c r="F699" s="1255" t="s">
        <v>1802</v>
      </c>
      <c r="G699" s="1255"/>
      <c r="H699" s="1255"/>
      <c r="I699" s="1255"/>
      <c r="J699" s="1255"/>
      <c r="K699" s="1255"/>
      <c r="L699" s="1255"/>
      <c r="M699" s="1255"/>
      <c r="N699" s="1255"/>
      <c r="O699" s="1255"/>
      <c r="P699" s="1255"/>
      <c r="Q699" s="1255"/>
      <c r="R699" s="1255"/>
      <c r="S699" s="1255"/>
      <c r="T699" s="1255"/>
      <c r="U699" s="1255"/>
      <c r="V699" s="1255"/>
      <c r="W699" s="1255"/>
      <c r="X699" s="1255"/>
      <c r="Y699" s="1255"/>
      <c r="Z699" s="1255"/>
      <c r="AA699" s="1255"/>
      <c r="AB699" s="1255"/>
      <c r="AC699" s="1257"/>
      <c r="AD699" s="1258"/>
      <c r="AE699" s="1258"/>
      <c r="AF699" s="1258"/>
      <c r="AG699" s="1259"/>
      <c r="AH699" s="1027"/>
      <c r="AI699" s="1027"/>
      <c r="AJ699" s="1027"/>
      <c r="AK699" s="1189"/>
      <c r="AL699" s="1021"/>
      <c r="AN699" s="1121"/>
      <c r="AO699" s="1237"/>
      <c r="AP699" s="1235"/>
    </row>
    <row r="700" spans="1:50" s="989" customFormat="1" ht="12.75" hidden="1" customHeight="1">
      <c r="A700" s="1115"/>
      <c r="B700" s="939"/>
      <c r="C700" s="1245"/>
      <c r="D700" s="1021"/>
      <c r="E700" s="1246"/>
      <c r="F700" s="1260" t="s">
        <v>1803</v>
      </c>
      <c r="G700" s="1021"/>
      <c r="H700" s="1021"/>
      <c r="I700" s="1255"/>
      <c r="J700" s="1255"/>
      <c r="K700" s="1255"/>
      <c r="L700" s="1255"/>
      <c r="M700" s="1255"/>
      <c r="N700" s="1255"/>
      <c r="O700" s="1255"/>
      <c r="P700" s="1255"/>
      <c r="Q700" s="1255"/>
      <c r="R700" s="1255"/>
      <c r="S700" s="1255"/>
      <c r="T700" s="1255"/>
      <c r="U700" s="1255"/>
      <c r="V700" s="3037" t="s">
        <v>626</v>
      </c>
      <c r="W700" s="3037"/>
      <c r="X700" s="3037"/>
      <c r="Y700" s="1255"/>
      <c r="Z700" s="1255"/>
      <c r="AA700" s="1255"/>
      <c r="AB700" s="1255"/>
      <c r="AC700" s="1255"/>
      <c r="AD700" s="1258"/>
      <c r="AE700" s="1258"/>
      <c r="AF700" s="1258"/>
      <c r="AG700" s="1027">
        <f>IF(AND($C$697="Yes",$V$702="N/A",$V$707="N/A",$V$711="N/A",$V$713="N/A"),(VLOOKUP(V700,$AR$670:$AS$672,2,FALSE)),0)</f>
        <v>0</v>
      </c>
      <c r="AH700" s="1695" t="s">
        <v>1589</v>
      </c>
      <c r="AI700" s="940"/>
      <c r="AJ700" s="940"/>
      <c r="AK700" s="1189"/>
      <c r="AL700" s="1021"/>
      <c r="AM700" s="939"/>
      <c r="AN700" s="996"/>
    </row>
    <row r="701" spans="1:50" s="989" customFormat="1" ht="12.75" hidden="1" customHeight="1">
      <c r="A701" s="1115"/>
      <c r="B701" s="939"/>
      <c r="C701" s="1245"/>
      <c r="D701" s="1021"/>
      <c r="E701" s="1246"/>
      <c r="F701" s="1260"/>
      <c r="G701" s="1021"/>
      <c r="H701" s="1021"/>
      <c r="I701" s="1255"/>
      <c r="J701" s="1255"/>
      <c r="K701" s="1255"/>
      <c r="L701" s="1255"/>
      <c r="M701" s="1255"/>
      <c r="N701" s="1255"/>
      <c r="O701" s="1255"/>
      <c r="P701" s="1255"/>
      <c r="Q701" s="1255"/>
      <c r="R701" s="1255"/>
      <c r="S701" s="1255"/>
      <c r="T701" s="1255"/>
      <c r="U701" s="1255"/>
      <c r="V701" s="1255"/>
      <c r="W701" s="1255"/>
      <c r="X701" s="1255"/>
      <c r="Y701" s="1255"/>
      <c r="Z701" s="1255"/>
      <c r="AA701" s="1255"/>
      <c r="AB701" s="1255"/>
      <c r="AC701" s="1255"/>
      <c r="AD701" s="1258"/>
      <c r="AE701" s="1258"/>
      <c r="AF701" s="1258"/>
      <c r="AG701" s="1027"/>
      <c r="AH701" s="1695"/>
      <c r="AI701" s="940"/>
      <c r="AJ701" s="940"/>
      <c r="AK701" s="1189"/>
      <c r="AL701" s="1021"/>
      <c r="AM701" s="939"/>
      <c r="AN701" s="996"/>
    </row>
    <row r="702" spans="1:50" s="989" customFormat="1" ht="12.75" hidden="1" customHeight="1">
      <c r="A702" s="1115"/>
      <c r="B702" s="939"/>
      <c r="C702" s="1245"/>
      <c r="D702" s="1021"/>
      <c r="E702" s="1246"/>
      <c r="F702" s="1260" t="s">
        <v>1804</v>
      </c>
      <c r="G702" s="1021"/>
      <c r="H702" s="1021"/>
      <c r="I702" s="1255"/>
      <c r="J702" s="1255"/>
      <c r="K702" s="1255"/>
      <c r="L702" s="1255"/>
      <c r="M702" s="1255"/>
      <c r="N702" s="1255"/>
      <c r="O702" s="1255"/>
      <c r="P702" s="1255"/>
      <c r="Q702" s="1255"/>
      <c r="R702" s="1255"/>
      <c r="S702" s="1255"/>
      <c r="T702" s="1255"/>
      <c r="U702" s="1255"/>
      <c r="V702" s="3037" t="s">
        <v>626</v>
      </c>
      <c r="W702" s="3037"/>
      <c r="X702" s="3037"/>
      <c r="Y702" s="1255"/>
      <c r="Z702" s="1255"/>
      <c r="AA702" s="1255"/>
      <c r="AB702" s="1255"/>
      <c r="AC702" s="1255"/>
      <c r="AD702" s="1258"/>
      <c r="AE702" s="1258"/>
      <c r="AF702" s="1258"/>
      <c r="AG702" s="1027">
        <f>IF(AND($C$697="Yes",$V$700="N/A", $V$707="N/A",$V$711="N/A",$V$713="N/A"),(VLOOKUP(V702,$AO$670:$AP$672,2,FALSE)),0)</f>
        <v>0</v>
      </c>
      <c r="AH702" s="1695" t="s">
        <v>1589</v>
      </c>
      <c r="AI702" s="940"/>
      <c r="AJ702" s="940"/>
      <c r="AK702" s="1189"/>
      <c r="AL702" s="1021"/>
      <c r="AM702" s="939"/>
      <c r="AN702" s="996"/>
    </row>
    <row r="703" spans="1:50" s="939" customFormat="1" ht="12.75" hidden="1" customHeight="1">
      <c r="A703" s="1056"/>
      <c r="C703" s="1245"/>
      <c r="D703" s="1021"/>
      <c r="E703" s="1246"/>
      <c r="F703" s="1212"/>
      <c r="G703" s="1261"/>
      <c r="H703" s="1261"/>
      <c r="I703" s="1261"/>
      <c r="J703" s="1261"/>
      <c r="K703" s="1261"/>
      <c r="L703" s="1261"/>
      <c r="M703" s="1261"/>
      <c r="N703" s="1261"/>
      <c r="O703" s="1261"/>
      <c r="P703" s="1261"/>
      <c r="Q703" s="940"/>
      <c r="R703" s="940"/>
      <c r="S703" s="940"/>
      <c r="T703" s="940"/>
      <c r="U703" s="940"/>
      <c r="V703" s="940"/>
      <c r="W703" s="940"/>
      <c r="X703" s="940"/>
      <c r="Y703" s="940"/>
      <c r="Z703" s="940"/>
      <c r="AA703" s="940"/>
      <c r="AB703" s="940"/>
      <c r="AC703" s="940"/>
      <c r="AD703" s="1021"/>
      <c r="AE703" s="1021"/>
      <c r="AF703" s="1021"/>
      <c r="AG703" s="1212"/>
      <c r="AH703" s="1212"/>
      <c r="AI703" s="1212"/>
      <c r="AJ703" s="1212"/>
      <c r="AK703" s="1189"/>
      <c r="AL703" s="1021"/>
      <c r="AN703" s="996"/>
      <c r="AO703" s="939" t="s">
        <v>626</v>
      </c>
      <c r="AP703" s="939">
        <v>0</v>
      </c>
    </row>
    <row r="704" spans="1:50" s="939" customFormat="1" ht="12.75" hidden="1" customHeight="1">
      <c r="A704" s="1056"/>
      <c r="C704" s="1245"/>
      <c r="D704" s="1021"/>
      <c r="E704" s="1246"/>
      <c r="F704" s="1261" t="s">
        <v>1805</v>
      </c>
      <c r="G704" s="1021"/>
      <c r="H704" s="1021"/>
      <c r="I704" s="1246"/>
      <c r="J704" s="1246"/>
      <c r="K704" s="1246"/>
      <c r="L704" s="1246"/>
      <c r="M704" s="1246"/>
      <c r="N704" s="1246"/>
      <c r="O704" s="1246"/>
      <c r="P704" s="1246"/>
      <c r="Q704" s="940"/>
      <c r="R704" s="940"/>
      <c r="S704" s="940"/>
      <c r="T704" s="940"/>
      <c r="U704" s="940"/>
      <c r="V704" s="940"/>
      <c r="W704" s="940"/>
      <c r="X704" s="940"/>
      <c r="Y704" s="940"/>
      <c r="Z704" s="940"/>
      <c r="AA704" s="940"/>
      <c r="AB704" s="940"/>
      <c r="AC704" s="940"/>
      <c r="AD704" s="1021"/>
      <c r="AE704" s="1021"/>
      <c r="AF704" s="1021"/>
      <c r="AG704" s="1021"/>
      <c r="AH704" s="1021"/>
      <c r="AI704" s="1021"/>
      <c r="AJ704" s="940"/>
      <c r="AK704" s="1189"/>
      <c r="AL704" s="1021"/>
      <c r="AN704" s="996"/>
      <c r="AO704" s="939" t="s">
        <v>1806</v>
      </c>
      <c r="AP704" s="1064">
        <v>2</v>
      </c>
    </row>
    <row r="705" spans="1:81" s="939" customFormat="1" ht="12.75" hidden="1" customHeight="1">
      <c r="A705" s="1056"/>
      <c r="C705" s="1245"/>
      <c r="D705" s="1056"/>
      <c r="E705" s="1056"/>
      <c r="F705" s="1258" t="s">
        <v>1807</v>
      </c>
      <c r="G705" s="1056"/>
      <c r="H705" s="1056"/>
      <c r="I705" s="1056"/>
      <c r="J705" s="1056"/>
      <c r="K705" s="1056"/>
      <c r="L705" s="1056"/>
      <c r="M705" s="1246"/>
      <c r="N705" s="1246"/>
      <c r="O705" s="1246"/>
      <c r="P705" s="1246"/>
      <c r="Q705" s="940"/>
      <c r="R705" s="940"/>
      <c r="S705" s="940"/>
      <c r="T705" s="940"/>
      <c r="U705" s="940"/>
      <c r="V705" s="940"/>
      <c r="W705" s="940"/>
      <c r="X705" s="940"/>
      <c r="Y705" s="940"/>
      <c r="Z705" s="940"/>
      <c r="AA705" s="940"/>
      <c r="AB705" s="940"/>
      <c r="AC705" s="940"/>
      <c r="AD705" s="1021"/>
      <c r="AE705" s="1021"/>
      <c r="AF705" s="1021"/>
      <c r="AG705" s="1027"/>
      <c r="AH705" s="1695"/>
      <c r="AI705" s="940"/>
      <c r="AJ705" s="940"/>
      <c r="AK705" s="1189"/>
      <c r="AL705" s="1021"/>
      <c r="AN705" s="996"/>
      <c r="AO705" s="939" t="s">
        <v>1808</v>
      </c>
      <c r="AP705" s="939">
        <v>2</v>
      </c>
    </row>
    <row r="706" spans="1:81" s="989" customFormat="1" ht="12.75" hidden="1" customHeight="1">
      <c r="A706" s="1056"/>
      <c r="B706" s="939"/>
      <c r="C706" s="1197"/>
      <c r="D706" s="1252"/>
      <c r="E706" s="1252"/>
      <c r="F706" s="1258" t="s">
        <v>1809</v>
      </c>
      <c r="G706" s="1056"/>
      <c r="H706" s="1056"/>
      <c r="I706" s="1056"/>
      <c r="J706" s="1056"/>
      <c r="K706" s="1056"/>
      <c r="L706" s="1056"/>
      <c r="M706" s="1246"/>
      <c r="N706" s="1246"/>
      <c r="O706" s="1246"/>
      <c r="P706" s="1246"/>
      <c r="Q706" s="940"/>
      <c r="R706" s="940"/>
      <c r="S706" s="940"/>
      <c r="T706" s="940"/>
      <c r="U706" s="940"/>
      <c r="V706" s="940"/>
      <c r="W706" s="940"/>
      <c r="X706" s="940"/>
      <c r="Y706" s="940"/>
      <c r="Z706" s="940"/>
      <c r="AA706" s="940"/>
      <c r="AB706" s="940"/>
      <c r="AC706" s="940"/>
      <c r="AD706" s="1021"/>
      <c r="AE706" s="1021"/>
      <c r="AF706" s="1021"/>
      <c r="AG706" s="1027"/>
      <c r="AH706" s="1695"/>
      <c r="AI706" s="940"/>
      <c r="AJ706" s="940"/>
      <c r="AK706" s="1189"/>
      <c r="AL706" s="1021"/>
      <c r="AM706" s="939"/>
      <c r="AN706" s="1121"/>
      <c r="AO706" s="939" t="s">
        <v>1810</v>
      </c>
      <c r="AP706" s="939">
        <v>2</v>
      </c>
    </row>
    <row r="707" spans="1:81" s="939" customFormat="1" ht="12.75" hidden="1" customHeight="1">
      <c r="A707" s="1056"/>
      <c r="C707" s="1262"/>
      <c r="D707" s="1056"/>
      <c r="E707" s="1056"/>
      <c r="F707" s="1260" t="s">
        <v>1811</v>
      </c>
      <c r="G707" s="1056"/>
      <c r="H707" s="1056"/>
      <c r="I707" s="1056"/>
      <c r="J707" s="1056"/>
      <c r="K707" s="1056"/>
      <c r="L707" s="1056"/>
      <c r="M707" s="1246"/>
      <c r="N707" s="1246"/>
      <c r="O707" s="1246"/>
      <c r="P707" s="1246"/>
      <c r="Q707" s="940"/>
      <c r="R707" s="940"/>
      <c r="S707" s="940"/>
      <c r="T707" s="940"/>
      <c r="U707" s="940"/>
      <c r="V707" s="3037" t="s">
        <v>626</v>
      </c>
      <c r="W707" s="3037"/>
      <c r="X707" s="3037"/>
      <c r="Y707" s="940"/>
      <c r="Z707" s="940"/>
      <c r="AA707" s="940"/>
      <c r="AB707" s="940"/>
      <c r="AC707" s="940"/>
      <c r="AD707" s="1021"/>
      <c r="AE707" s="1021"/>
      <c r="AF707" s="1021"/>
      <c r="AG707" s="1027">
        <f>IF(AND($C$697="Yes",$V$700="N/A",$V$702="N/A", $V$711="N/A",$V$713="N/A"),(VLOOKUP($V$707,$AO$674:$AP$676,2,FALSE)),0)</f>
        <v>0</v>
      </c>
      <c r="AH707" s="1695" t="s">
        <v>1589</v>
      </c>
      <c r="AI707" s="940"/>
      <c r="AJ707" s="940"/>
      <c r="AK707" s="1189"/>
      <c r="AL707" s="1021"/>
      <c r="AN707" s="922"/>
    </row>
    <row r="708" spans="1:81" s="939" customFormat="1" ht="12.75" hidden="1" customHeight="1">
      <c r="A708" s="1056"/>
      <c r="C708" s="1245"/>
      <c r="D708" s="1056"/>
      <c r="E708" s="1056"/>
      <c r="F708" s="1021"/>
      <c r="G708" s="1021"/>
      <c r="H708" s="1021"/>
      <c r="I708" s="1056"/>
      <c r="J708" s="1056"/>
      <c r="K708" s="1056"/>
      <c r="L708" s="1056"/>
      <c r="M708" s="1246"/>
      <c r="N708" s="1246"/>
      <c r="O708" s="1246"/>
      <c r="P708" s="1246"/>
      <c r="Q708" s="940"/>
      <c r="R708" s="940"/>
      <c r="S708" s="940"/>
      <c r="T708" s="940"/>
      <c r="U708" s="940"/>
      <c r="V708" s="940"/>
      <c r="W708" s="940"/>
      <c r="X708" s="940"/>
      <c r="Y708" s="940"/>
      <c r="Z708" s="940"/>
      <c r="AA708" s="940"/>
      <c r="AB708" s="940"/>
      <c r="AC708" s="940"/>
      <c r="AD708" s="1021"/>
      <c r="AE708" s="1021"/>
      <c r="AF708" s="1021"/>
      <c r="AG708" s="1021"/>
      <c r="AH708" s="1021"/>
      <c r="AI708" s="1021"/>
      <c r="AJ708" s="940"/>
      <c r="AK708" s="1189"/>
      <c r="AL708" s="1021"/>
      <c r="AN708" s="1263"/>
    </row>
    <row r="709" spans="1:81" s="989" customFormat="1" ht="12.75" hidden="1" customHeight="1">
      <c r="A709" s="1056"/>
      <c r="B709" s="1022"/>
      <c r="C709" s="1264" t="s">
        <v>1812</v>
      </c>
      <c r="D709" s="1265"/>
      <c r="E709" s="1265"/>
      <c r="F709" s="1266" t="s">
        <v>1813</v>
      </c>
      <c r="G709" s="1169"/>
      <c r="H709" s="1169"/>
      <c r="I709" s="1265"/>
      <c r="J709" s="1265"/>
      <c r="K709" s="1265"/>
      <c r="L709" s="1265"/>
      <c r="M709" s="1265"/>
      <c r="N709" s="1265"/>
      <c r="O709" s="1265"/>
      <c r="P709" s="1265"/>
      <c r="Q709" s="1265"/>
      <c r="R709" s="1265"/>
      <c r="S709" s="1265"/>
      <c r="T709" s="1265"/>
      <c r="U709" s="1265"/>
      <c r="V709" s="1265"/>
      <c r="W709" s="1265"/>
      <c r="X709" s="1265"/>
      <c r="Y709" s="1265"/>
      <c r="Z709" s="1265"/>
      <c r="AA709" s="1265"/>
      <c r="AB709" s="1265"/>
      <c r="AC709" s="1265"/>
      <c r="AD709" s="1169"/>
      <c r="AE709" s="1169"/>
      <c r="AF709" s="1169"/>
      <c r="AG709" s="1169"/>
      <c r="AH709" s="1169"/>
      <c r="AI709" s="1169"/>
      <c r="AJ709" s="1265"/>
      <c r="AK709" s="1205"/>
      <c r="AL709" s="1021"/>
      <c r="AM709" s="939"/>
      <c r="AN709" s="983"/>
      <c r="AO709" s="939" t="s">
        <v>626</v>
      </c>
      <c r="AP709" s="939">
        <v>0</v>
      </c>
      <c r="AQ709" s="1209"/>
    </row>
    <row r="710" spans="1:81" s="989" customFormat="1" ht="12.75" hidden="1" customHeight="1">
      <c r="A710" s="1056"/>
      <c r="B710" s="1022"/>
      <c r="C710" s="1267"/>
      <c r="D710" s="3121"/>
      <c r="E710" s="3121"/>
      <c r="F710" s="1255" t="s">
        <v>1814</v>
      </c>
      <c r="G710" s="1212"/>
      <c r="H710" s="1212"/>
      <c r="I710" s="1021"/>
      <c r="J710" s="1021"/>
      <c r="K710" s="1021"/>
      <c r="L710" s="1021"/>
      <c r="M710" s="1021"/>
      <c r="N710" s="1021"/>
      <c r="O710" s="1021"/>
      <c r="P710" s="1021"/>
      <c r="Q710" s="1021"/>
      <c r="R710" s="1021"/>
      <c r="S710" s="1021"/>
      <c r="T710" s="1021"/>
      <c r="U710" s="1021"/>
      <c r="V710" s="1212"/>
      <c r="W710" s="1212"/>
      <c r="X710" s="1212"/>
      <c r="Y710" s="1021"/>
      <c r="Z710" s="1021"/>
      <c r="AA710" s="1021"/>
      <c r="AB710" s="1021"/>
      <c r="AC710" s="1021"/>
      <c r="AD710" s="1021"/>
      <c r="AE710" s="1021"/>
      <c r="AF710" s="1021"/>
      <c r="AG710" s="1212"/>
      <c r="AH710" s="1212"/>
      <c r="AI710" s="1212"/>
      <c r="AJ710" s="1212"/>
      <c r="AK710" s="1189"/>
      <c r="AL710" s="1021"/>
      <c r="AM710" s="939"/>
      <c r="AN710" s="983"/>
      <c r="AO710" s="939" t="s">
        <v>1815</v>
      </c>
      <c r="AP710" s="1064">
        <v>5</v>
      </c>
      <c r="AQ710" s="928"/>
    </row>
    <row r="711" spans="1:81" s="1130" customFormat="1" ht="12.75" hidden="1" customHeight="1">
      <c r="A711" s="1693"/>
      <c r="B711" s="1022"/>
      <c r="C711" s="1245"/>
      <c r="D711" s="1021"/>
      <c r="E711" s="1021"/>
      <c r="F711" s="1268" t="s">
        <v>1803</v>
      </c>
      <c r="G711" s="1021"/>
      <c r="H711" s="1021"/>
      <c r="I711" s="1021"/>
      <c r="J711" s="1021"/>
      <c r="K711" s="1021"/>
      <c r="L711" s="1021"/>
      <c r="M711" s="1021"/>
      <c r="N711" s="1021"/>
      <c r="O711" s="1021"/>
      <c r="P711" s="1021"/>
      <c r="Q711" s="1021"/>
      <c r="R711" s="1021"/>
      <c r="S711" s="1021"/>
      <c r="T711" s="1021"/>
      <c r="U711" s="1021"/>
      <c r="V711" s="3037" t="s">
        <v>626</v>
      </c>
      <c r="W711" s="3037"/>
      <c r="X711" s="3037"/>
      <c r="Y711" s="1021"/>
      <c r="Z711" s="1021"/>
      <c r="AA711" s="1021"/>
      <c r="AB711" s="1021"/>
      <c r="AC711" s="1021"/>
      <c r="AD711" s="1021"/>
      <c r="AE711" s="1021"/>
      <c r="AF711" s="1021"/>
      <c r="AG711" s="1027">
        <f>IF(AND($C$697="Yes",$V$700="N/A",V702="N/A",$V$707="N/A",$V$713="N/A"),(VLOOKUP($V$711,$AW$670:$AX$673,2,FALSE)),0)</f>
        <v>0</v>
      </c>
      <c r="AH711" s="1695" t="s">
        <v>1589</v>
      </c>
      <c r="AI711" s="940"/>
      <c r="AJ711" s="1021"/>
      <c r="AK711" s="1189"/>
      <c r="AL711" s="1021"/>
      <c r="AM711" s="939"/>
      <c r="AN711" s="1129"/>
      <c r="AO711" s="939" t="s">
        <v>1816</v>
      </c>
      <c r="AP711" s="939">
        <v>5</v>
      </c>
      <c r="AS711" s="939"/>
      <c r="AT711" s="939"/>
      <c r="AU711" s="939"/>
      <c r="AV711" s="939"/>
      <c r="AW711" s="939"/>
      <c r="AX711" s="939"/>
      <c r="AY711" s="939"/>
      <c r="AZ711" s="939"/>
      <c r="BA711" s="939"/>
      <c r="BB711" s="939"/>
      <c r="BO711" s="939"/>
      <c r="BP711" s="939"/>
      <c r="BQ711" s="939"/>
      <c r="BR711" s="939"/>
      <c r="BS711" s="939"/>
      <c r="BT711" s="939"/>
      <c r="BU711" s="939"/>
      <c r="BV711" s="939"/>
      <c r="BW711" s="939"/>
      <c r="BX711" s="939"/>
      <c r="BY711" s="939"/>
      <c r="BZ711" s="939"/>
      <c r="CA711" s="939"/>
      <c r="CB711" s="939"/>
      <c r="CC711" s="939"/>
    </row>
    <row r="712" spans="1:81" s="1130" customFormat="1" ht="12.75" hidden="1" customHeight="1">
      <c r="A712" s="1693"/>
      <c r="B712" s="1022"/>
      <c r="C712" s="1245"/>
      <c r="D712" s="1021"/>
      <c r="E712" s="1021"/>
      <c r="F712" s="960"/>
      <c r="G712" s="960"/>
      <c r="H712" s="960"/>
      <c r="I712" s="1021"/>
      <c r="J712" s="1021"/>
      <c r="K712" s="1021"/>
      <c r="L712" s="1021"/>
      <c r="M712" s="1021"/>
      <c r="N712" s="1021"/>
      <c r="O712" s="1021"/>
      <c r="P712" s="1021"/>
      <c r="Q712" s="1021"/>
      <c r="R712" s="1021"/>
      <c r="S712" s="1021"/>
      <c r="T712" s="1021"/>
      <c r="U712" s="1021"/>
      <c r="V712" s="1021"/>
      <c r="W712" s="1021"/>
      <c r="X712" s="1021"/>
      <c r="Y712" s="1021"/>
      <c r="Z712" s="1021"/>
      <c r="AA712" s="1021"/>
      <c r="AB712" s="1021"/>
      <c r="AC712" s="1021"/>
      <c r="AD712" s="1021"/>
      <c r="AE712" s="1021"/>
      <c r="AF712" s="1021"/>
      <c r="AG712" s="960"/>
      <c r="AH712" s="960"/>
      <c r="AI712" s="960"/>
      <c r="AJ712" s="960"/>
      <c r="AK712" s="1189"/>
      <c r="AL712" s="1021"/>
      <c r="AM712" s="939"/>
      <c r="AN712" s="1129"/>
      <c r="AO712" s="939" t="s">
        <v>1817</v>
      </c>
      <c r="AP712" s="939">
        <v>5</v>
      </c>
      <c r="AS712" s="939"/>
      <c r="AT712" s="939"/>
      <c r="AU712" s="939"/>
      <c r="AV712" s="939"/>
      <c r="AW712" s="939"/>
      <c r="AX712" s="939"/>
      <c r="AY712" s="939"/>
      <c r="AZ712" s="939"/>
      <c r="BA712" s="939"/>
      <c r="BB712" s="939"/>
      <c r="BC712" s="939"/>
      <c r="BD712" s="939"/>
      <c r="BE712" s="939"/>
      <c r="BF712" s="939"/>
      <c r="BG712" s="939"/>
      <c r="BH712" s="939"/>
      <c r="BI712" s="939"/>
      <c r="BJ712" s="939"/>
      <c r="BK712" s="939"/>
      <c r="BL712" s="939"/>
      <c r="BM712" s="939"/>
      <c r="BN712" s="939"/>
      <c r="BO712" s="939"/>
      <c r="BP712" s="939"/>
      <c r="BQ712" s="939"/>
      <c r="BR712" s="939"/>
      <c r="BS712" s="939"/>
      <c r="BT712" s="939"/>
      <c r="BU712" s="939"/>
      <c r="BV712" s="939"/>
      <c r="BW712" s="939"/>
      <c r="BX712" s="939"/>
      <c r="BY712" s="939"/>
      <c r="BZ712" s="939"/>
      <c r="CA712" s="939"/>
      <c r="CB712" s="939"/>
      <c r="CC712" s="939"/>
    </row>
    <row r="713" spans="1:81" s="928" customFormat="1" ht="12.75" hidden="1" customHeight="1">
      <c r="A713" s="1693"/>
      <c r="B713" s="1022"/>
      <c r="C713" s="1247"/>
      <c r="D713" s="1184"/>
      <c r="E713" s="1184"/>
      <c r="F713" s="1260" t="s">
        <v>1804</v>
      </c>
      <c r="G713" s="1269"/>
      <c r="H713" s="1269"/>
      <c r="I713" s="1184"/>
      <c r="J713" s="1184"/>
      <c r="K713" s="1184"/>
      <c r="L713" s="1184"/>
      <c r="M713" s="1184"/>
      <c r="N713" s="1184"/>
      <c r="O713" s="1184"/>
      <c r="P713" s="1184"/>
      <c r="Q713" s="1184"/>
      <c r="R713" s="1184"/>
      <c r="S713" s="1184"/>
      <c r="T713" s="1184"/>
      <c r="U713" s="1184"/>
      <c r="V713" s="3037" t="s">
        <v>626</v>
      </c>
      <c r="W713" s="3037"/>
      <c r="X713" s="3037"/>
      <c r="Y713" s="1184"/>
      <c r="Z713" s="1184"/>
      <c r="AA713" s="1184"/>
      <c r="AB713" s="1184"/>
      <c r="AC713" s="1184"/>
      <c r="AD713" s="1184"/>
      <c r="AE713" s="1184"/>
      <c r="AF713" s="1184"/>
      <c r="AG713" s="1270">
        <f>IF(AND($C$697="Yes",$V$700="N/A",$V$702="N/A",$V$707="N/A",$V$711="N/A"),(VLOOKUP($V$713,$BA$670:$BB$672,2,FALSE)),0)</f>
        <v>0</v>
      </c>
      <c r="AH713" s="1251" t="s">
        <v>1589</v>
      </c>
      <c r="AI713" s="1184"/>
      <c r="AJ713" s="1184"/>
      <c r="AK713" s="1200"/>
      <c r="AL713" s="1021"/>
      <c r="AM713" s="939"/>
      <c r="AN713" s="1271"/>
      <c r="AP713" s="989"/>
      <c r="AQ713" s="989"/>
      <c r="AR713" s="989"/>
      <c r="AS713" s="989"/>
      <c r="AT713" s="989"/>
      <c r="AU713" s="989"/>
      <c r="AV713" s="989"/>
      <c r="AW713" s="989"/>
      <c r="AX713" s="989"/>
      <c r="AY713" s="989"/>
      <c r="AZ713" s="989"/>
      <c r="BA713" s="989"/>
      <c r="BB713" s="989"/>
      <c r="BC713" s="989"/>
      <c r="BE713" s="989"/>
      <c r="BF713" s="989"/>
      <c r="BG713" s="989"/>
      <c r="BH713" s="989"/>
      <c r="BI713" s="989"/>
      <c r="BJ713" s="989"/>
      <c r="BK713" s="989"/>
      <c r="BL713" s="989"/>
      <c r="BM713" s="989"/>
      <c r="BN713" s="989"/>
      <c r="BO713" s="989"/>
      <c r="BP713" s="989"/>
      <c r="BQ713" s="989"/>
      <c r="BR713" s="989"/>
    </row>
    <row r="714" spans="1:81" s="928" customFormat="1" ht="12.75" hidden="1" customHeight="1">
      <c r="A714" s="1693"/>
      <c r="B714" s="1022"/>
      <c r="C714" s="940"/>
      <c r="D714" s="939"/>
      <c r="E714" s="1246"/>
      <c r="F714" s="939"/>
      <c r="G714" s="939"/>
      <c r="H714" s="939"/>
      <c r="I714" s="939"/>
      <c r="J714" s="939"/>
      <c r="K714" s="939"/>
      <c r="L714" s="939"/>
      <c r="M714" s="939"/>
      <c r="N714" s="939"/>
      <c r="O714" s="939"/>
      <c r="P714" s="939"/>
      <c r="Q714" s="939"/>
      <c r="R714" s="939"/>
      <c r="S714" s="939"/>
      <c r="T714" s="939"/>
      <c r="U714" s="939"/>
      <c r="V714" s="939"/>
      <c r="W714" s="939"/>
      <c r="X714" s="939"/>
      <c r="Y714" s="939"/>
      <c r="Z714" s="939"/>
      <c r="AA714" s="939"/>
      <c r="AB714" s="939"/>
      <c r="AC714" s="939"/>
      <c r="AD714" s="939"/>
      <c r="AE714" s="939"/>
      <c r="AF714" s="939"/>
      <c r="AG714" s="939"/>
      <c r="AH714" s="939"/>
      <c r="AI714" s="939"/>
      <c r="AJ714" s="939"/>
      <c r="AK714" s="939"/>
      <c r="AL714" s="939"/>
      <c r="AM714" s="939"/>
      <c r="AN714" s="1271"/>
      <c r="AO714" s="1272"/>
      <c r="AP714" s="1022"/>
      <c r="AQ714" s="1022"/>
      <c r="AR714" s="1022"/>
      <c r="AS714" s="1022"/>
      <c r="AT714" s="1022"/>
      <c r="AU714" s="1273"/>
      <c r="AV714" s="1273"/>
      <c r="AW714" s="1273"/>
      <c r="AX714" s="1273"/>
      <c r="AY714" s="1273"/>
      <c r="AZ714" s="1273"/>
      <c r="BA714" s="1273"/>
      <c r="BB714" s="1061"/>
      <c r="BC714" s="1061"/>
      <c r="BD714" s="982"/>
      <c r="BE714" s="1022"/>
      <c r="BF714" s="1022"/>
      <c r="BG714" s="1022"/>
      <c r="BH714" s="1022"/>
      <c r="BI714" s="1022"/>
      <c r="BJ714" s="1273"/>
      <c r="BK714" s="1273"/>
      <c r="BL714" s="1273"/>
      <c r="BM714" s="1273"/>
      <c r="BN714" s="1273"/>
      <c r="BO714" s="1273"/>
      <c r="BP714" s="1273"/>
      <c r="BQ714" s="1061"/>
      <c r="BR714" s="1022"/>
      <c r="BS714" s="982"/>
      <c r="BT714" s="982"/>
      <c r="BU714" s="982"/>
      <c r="BV714" s="982"/>
      <c r="BW714" s="982"/>
      <c r="BX714" s="982"/>
      <c r="BY714" s="982"/>
      <c r="BZ714" s="982"/>
      <c r="CA714" s="982"/>
      <c r="CB714" s="982"/>
      <c r="CC714" s="982"/>
    </row>
    <row r="715" spans="1:81" s="928" customFormat="1" ht="12.75" hidden="1" customHeight="1">
      <c r="A715" s="1693"/>
      <c r="B715" s="939"/>
      <c r="C715" s="1243" t="s">
        <v>1818</v>
      </c>
      <c r="D715" s="1022"/>
      <c r="E715" s="1246"/>
      <c r="F715" s="940"/>
      <c r="G715" s="940"/>
      <c r="H715" s="940"/>
      <c r="I715" s="940"/>
      <c r="J715" s="940"/>
      <c r="K715" s="940"/>
      <c r="L715" s="940"/>
      <c r="M715" s="940"/>
      <c r="N715" s="940"/>
      <c r="O715" s="940"/>
      <c r="P715" s="940"/>
      <c r="Q715" s="940"/>
      <c r="R715" s="940"/>
      <c r="S715" s="940"/>
      <c r="T715" s="940"/>
      <c r="U715" s="940"/>
      <c r="V715" s="940"/>
      <c r="W715" s="940"/>
      <c r="X715" s="940"/>
      <c r="Y715" s="940"/>
      <c r="Z715" s="940"/>
      <c r="AA715" s="940"/>
      <c r="AB715" s="940"/>
      <c r="AC715" s="940"/>
      <c r="AD715" s="939"/>
      <c r="AE715" s="939"/>
      <c r="AF715" s="939"/>
      <c r="AG715" s="940"/>
      <c r="AH715" s="940"/>
      <c r="AI715" s="940"/>
      <c r="AJ715" s="940"/>
      <c r="AK715" s="939"/>
      <c r="AL715" s="939"/>
      <c r="AM715" s="939"/>
      <c r="AN715" s="1271"/>
      <c r="AO715" s="1272"/>
      <c r="AP715" s="1022"/>
      <c r="AQ715" s="1022"/>
      <c r="AR715" s="1022"/>
      <c r="AS715" s="1022"/>
      <c r="AT715" s="1022"/>
      <c r="AU715" s="1273"/>
      <c r="AV715" s="1273"/>
      <c r="AW715" s="1273"/>
      <c r="AX715" s="1273"/>
      <c r="AY715" s="1273"/>
      <c r="AZ715" s="1273"/>
      <c r="BA715" s="1273"/>
      <c r="BB715" s="1061"/>
      <c r="BC715" s="1061"/>
      <c r="BD715" s="982"/>
      <c r="BE715" s="1022"/>
      <c r="BF715" s="1022"/>
      <c r="BG715" s="1022"/>
      <c r="BH715" s="1022"/>
      <c r="BI715" s="1022"/>
      <c r="BJ715" s="1273"/>
      <c r="BK715" s="1273"/>
      <c r="BL715" s="1273"/>
      <c r="BM715" s="1273"/>
      <c r="BN715" s="1273"/>
      <c r="BO715" s="1273"/>
      <c r="BP715" s="1273"/>
      <c r="BQ715" s="1061"/>
      <c r="BR715" s="1022"/>
      <c r="BS715" s="982"/>
      <c r="BT715" s="982"/>
      <c r="BU715" s="982"/>
      <c r="BV715" s="982"/>
      <c r="BW715" s="982"/>
      <c r="BX715" s="982"/>
      <c r="BY715" s="982"/>
      <c r="BZ715" s="982"/>
      <c r="CA715" s="982"/>
      <c r="CB715" s="982"/>
      <c r="CC715" s="982"/>
    </row>
    <row r="716" spans="1:81" s="1130" customFormat="1" ht="12.75" hidden="1" customHeight="1">
      <c r="A716" s="1693"/>
      <c r="B716" s="939"/>
      <c r="C716" s="3118" t="s">
        <v>626</v>
      </c>
      <c r="D716" s="3119"/>
      <c r="E716" s="1244" t="s">
        <v>540</v>
      </c>
      <c r="F716" s="3127" t="s">
        <v>1797</v>
      </c>
      <c r="G716" s="3127"/>
      <c r="H716" s="3127"/>
      <c r="I716" s="3127"/>
      <c r="J716" s="3127"/>
      <c r="K716" s="3127"/>
      <c r="L716" s="3127"/>
      <c r="M716" s="3127"/>
      <c r="N716" s="3127"/>
      <c r="O716" s="3127"/>
      <c r="P716" s="3127"/>
      <c r="Q716" s="3127"/>
      <c r="R716" s="3127"/>
      <c r="S716" s="3127"/>
      <c r="T716" s="3127"/>
      <c r="U716" s="3127"/>
      <c r="V716" s="3127"/>
      <c r="W716" s="3127"/>
      <c r="X716" s="3127"/>
      <c r="Y716" s="3127"/>
      <c r="Z716" s="3127"/>
      <c r="AA716" s="3127"/>
      <c r="AB716" s="3127"/>
      <c r="AC716" s="3127"/>
      <c r="AD716" s="3127"/>
      <c r="AE716" s="3127"/>
      <c r="AF716" s="1169"/>
      <c r="AG716" s="1203"/>
      <c r="AH716" s="1203"/>
      <c r="AI716" s="1203"/>
      <c r="AJ716" s="1203"/>
      <c r="AK716" s="1205"/>
      <c r="AL716" s="1021"/>
      <c r="AM716" s="939"/>
      <c r="AN716" s="921"/>
      <c r="AO716" s="1101"/>
      <c r="AP716" s="1022"/>
      <c r="AQ716" s="1022"/>
      <c r="AR716" s="1022"/>
      <c r="AS716" s="1022"/>
      <c r="AT716" s="1022"/>
      <c r="AU716" s="1274"/>
      <c r="AV716" s="1274"/>
      <c r="AW716" s="1274"/>
      <c r="AX716" s="1274"/>
      <c r="AY716" s="1274"/>
      <c r="AZ716" s="1274"/>
      <c r="BA716" s="1274"/>
      <c r="BB716" s="1022"/>
      <c r="BC716" s="1022"/>
      <c r="BD716" s="1002"/>
      <c r="BE716" s="1022"/>
      <c r="BF716" s="1022"/>
      <c r="BG716" s="1022"/>
      <c r="BH716" s="1022"/>
      <c r="BI716" s="1022"/>
      <c r="BJ716" s="1274"/>
      <c r="BK716" s="1274"/>
      <c r="BL716" s="1274"/>
      <c r="BM716" s="1274"/>
      <c r="BN716" s="1274"/>
      <c r="BO716" s="1274"/>
      <c r="BP716" s="1274"/>
      <c r="BQ716" s="1022"/>
      <c r="BR716" s="1022"/>
      <c r="BS716" s="1002"/>
      <c r="BT716" s="1002"/>
      <c r="BU716" s="1002"/>
      <c r="BV716" s="1002"/>
      <c r="BW716" s="1002"/>
      <c r="BX716" s="1002"/>
      <c r="BY716" s="1002"/>
      <c r="BZ716" s="1002"/>
      <c r="CA716" s="1002"/>
      <c r="CB716" s="1002"/>
      <c r="CC716" s="1002"/>
    </row>
    <row r="717" spans="1:81" s="1130" customFormat="1" ht="12.75" hidden="1" customHeight="1">
      <c r="A717" s="1693"/>
      <c r="B717" s="939"/>
      <c r="C717" s="1245"/>
      <c r="D717" s="1021"/>
      <c r="E717" s="1246"/>
      <c r="F717" s="3128"/>
      <c r="G717" s="3128"/>
      <c r="H717" s="3128"/>
      <c r="I717" s="3128"/>
      <c r="J717" s="3128"/>
      <c r="K717" s="3128"/>
      <c r="L717" s="3128"/>
      <c r="M717" s="3128"/>
      <c r="N717" s="3128"/>
      <c r="O717" s="3128"/>
      <c r="P717" s="3128"/>
      <c r="Q717" s="3128"/>
      <c r="R717" s="3128"/>
      <c r="S717" s="3128"/>
      <c r="T717" s="3128"/>
      <c r="U717" s="3128"/>
      <c r="V717" s="3128"/>
      <c r="W717" s="3128"/>
      <c r="X717" s="3128"/>
      <c r="Y717" s="3128"/>
      <c r="Z717" s="3128"/>
      <c r="AA717" s="3128"/>
      <c r="AB717" s="3128"/>
      <c r="AC717" s="3128"/>
      <c r="AD717" s="3128"/>
      <c r="AE717" s="3128"/>
      <c r="AF717" s="1021"/>
      <c r="AG717" s="940"/>
      <c r="AH717" s="940"/>
      <c r="AI717" s="940"/>
      <c r="AJ717" s="940"/>
      <c r="AK717" s="1189"/>
      <c r="AL717" s="1021"/>
      <c r="AM717" s="939"/>
      <c r="AN717" s="921"/>
      <c r="AO717" s="1101"/>
      <c r="AP717" s="1275"/>
      <c r="AQ717" s="1275"/>
      <c r="AR717" s="1275"/>
      <c r="AS717" s="1276"/>
      <c r="AT717" s="1022"/>
      <c r="AU717" s="1277"/>
      <c r="AV717" s="1277"/>
      <c r="AW717" s="1277"/>
      <c r="AX717" s="1277"/>
      <c r="AY717" s="1277"/>
      <c r="AZ717" s="1277"/>
      <c r="BA717" s="1277"/>
      <c r="BB717" s="1058"/>
      <c r="BC717" s="1058"/>
      <c r="BD717" s="1002"/>
      <c r="BE717" s="1275"/>
      <c r="BF717" s="1275"/>
      <c r="BG717" s="1275"/>
      <c r="BH717" s="1276"/>
      <c r="BI717" s="1022"/>
      <c r="BJ717" s="1278"/>
      <c r="BK717" s="1277"/>
      <c r="BL717" s="1277"/>
      <c r="BM717" s="1277"/>
      <c r="BN717" s="1277"/>
      <c r="BO717" s="1277"/>
      <c r="BP717" s="1277"/>
      <c r="BQ717" s="1058"/>
      <c r="BR717" s="1022"/>
      <c r="BS717" s="1002"/>
      <c r="BT717" s="1002"/>
      <c r="BU717" s="1002"/>
      <c r="BV717" s="1002"/>
      <c r="BW717" s="1002"/>
      <c r="BX717" s="1002"/>
      <c r="BY717" s="1002"/>
      <c r="BZ717" s="1002"/>
      <c r="CA717" s="1002"/>
      <c r="CB717" s="1002"/>
      <c r="CC717" s="1002"/>
    </row>
    <row r="718" spans="1:81" s="1130" customFormat="1" ht="12.75" hidden="1" customHeight="1">
      <c r="A718" s="1693"/>
      <c r="B718" s="939"/>
      <c r="C718" s="1247"/>
      <c r="D718" s="1184"/>
      <c r="E718" s="1248"/>
      <c r="F718" s="3129" t="s">
        <v>626</v>
      </c>
      <c r="G718" s="3129"/>
      <c r="H718" s="3129"/>
      <c r="I718" s="3129"/>
      <c r="J718" s="3129"/>
      <c r="K718" s="3129"/>
      <c r="L718" s="3129"/>
      <c r="M718" s="3129"/>
      <c r="N718" s="3129"/>
      <c r="O718" s="3129"/>
      <c r="P718" s="3129"/>
      <c r="Q718" s="3129"/>
      <c r="R718" s="3129"/>
      <c r="S718" s="3129"/>
      <c r="T718" s="3129"/>
      <c r="U718" s="3129"/>
      <c r="V718" s="3129"/>
      <c r="W718" s="3129"/>
      <c r="X718" s="3129"/>
      <c r="Y718" s="3129"/>
      <c r="Z718" s="3129"/>
      <c r="AA718" s="1249"/>
      <c r="AB718" s="1096"/>
      <c r="AC718" s="1096"/>
      <c r="AD718" s="1184"/>
      <c r="AE718" s="1184"/>
      <c r="AF718" s="1184"/>
      <c r="AG718" s="1250">
        <f>IF($C$716="Yes",(VLOOKUP($F$718,$AO$686:$AP$694,2,FALSE)),0)</f>
        <v>0</v>
      </c>
      <c r="AH718" s="1251" t="s">
        <v>1589</v>
      </c>
      <c r="AI718" s="1250"/>
      <c r="AJ718" s="1096"/>
      <c r="AK718" s="1200"/>
      <c r="AL718" s="1021"/>
      <c r="AM718" s="939"/>
      <c r="AN718" s="921"/>
      <c r="AO718" s="1101"/>
      <c r="AP718" s="1275"/>
      <c r="AQ718" s="1275"/>
      <c r="AR718" s="1275"/>
      <c r="AS718" s="1276"/>
      <c r="AT718" s="1022"/>
      <c r="AU718" s="1277"/>
      <c r="AV718" s="1277"/>
      <c r="AW718" s="1277"/>
      <c r="AX718" s="1277"/>
      <c r="AY718" s="1277"/>
      <c r="AZ718" s="1277"/>
      <c r="BA718" s="1277"/>
      <c r="BB718" s="1058"/>
      <c r="BC718" s="1058"/>
      <c r="BD718" s="1002"/>
      <c r="BE718" s="1275"/>
      <c r="BF718" s="1275"/>
      <c r="BG718" s="1275"/>
      <c r="BH718" s="1276"/>
      <c r="BI718" s="1022"/>
      <c r="BJ718" s="1278"/>
      <c r="BK718" s="1277"/>
      <c r="BL718" s="1277"/>
      <c r="BM718" s="1277"/>
      <c r="BN718" s="1277"/>
      <c r="BO718" s="1277"/>
      <c r="BP718" s="1277"/>
      <c r="BQ718" s="1058"/>
      <c r="BR718" s="1022"/>
      <c r="BS718" s="1002"/>
      <c r="BT718" s="1002"/>
      <c r="BU718" s="1002"/>
      <c r="BV718" s="1002"/>
      <c r="BW718" s="1002"/>
      <c r="BX718" s="1002"/>
      <c r="BY718" s="1002"/>
      <c r="BZ718" s="1002"/>
      <c r="CA718" s="1002"/>
      <c r="CB718" s="1002"/>
      <c r="CC718" s="1002"/>
    </row>
    <row r="719" spans="1:81" s="1130" customFormat="1" ht="12.75" hidden="1" customHeight="1">
      <c r="A719" s="1693"/>
      <c r="B719" s="939"/>
      <c r="C719" s="1243"/>
      <c r="D719" s="1022"/>
      <c r="E719" s="1246"/>
      <c r="F719" s="940"/>
      <c r="G719" s="940"/>
      <c r="H719" s="940"/>
      <c r="I719" s="940"/>
      <c r="J719" s="940"/>
      <c r="K719" s="940"/>
      <c r="L719" s="940"/>
      <c r="M719" s="940"/>
      <c r="N719" s="940"/>
      <c r="O719" s="940"/>
      <c r="P719" s="940"/>
      <c r="Q719" s="940"/>
      <c r="R719" s="940"/>
      <c r="S719" s="940"/>
      <c r="T719" s="940"/>
      <c r="U719" s="940"/>
      <c r="V719" s="940"/>
      <c r="W719" s="940"/>
      <c r="X719" s="940"/>
      <c r="Y719" s="940"/>
      <c r="Z719" s="940"/>
      <c r="AA719" s="940"/>
      <c r="AB719" s="940"/>
      <c r="AC719" s="940"/>
      <c r="AD719" s="1021"/>
      <c r="AE719" s="1021"/>
      <c r="AF719" s="1021"/>
      <c r="AG719" s="940"/>
      <c r="AH719" s="940"/>
      <c r="AI719" s="940"/>
      <c r="AJ719" s="940"/>
      <c r="AK719" s="1021"/>
      <c r="AL719" s="1021"/>
      <c r="AM719" s="939"/>
      <c r="AN719" s="921"/>
      <c r="AO719" s="1101"/>
      <c r="AP719" s="1275"/>
      <c r="AQ719" s="1275"/>
      <c r="AR719" s="1275"/>
      <c r="AS719" s="1276"/>
      <c r="AT719" s="1022"/>
      <c r="AU719" s="1277"/>
      <c r="AV719" s="1277"/>
      <c r="AW719" s="1277"/>
      <c r="AX719" s="1277"/>
      <c r="AY719" s="1277"/>
      <c r="AZ719" s="1277"/>
      <c r="BA719" s="1277"/>
      <c r="BB719" s="1058"/>
      <c r="BC719" s="1058"/>
      <c r="BD719" s="1002"/>
      <c r="BE719" s="1275"/>
      <c r="BF719" s="1275"/>
      <c r="BG719" s="1275"/>
      <c r="BH719" s="1276"/>
      <c r="BI719" s="1022"/>
      <c r="BJ719" s="1278"/>
      <c r="BK719" s="1277"/>
      <c r="BL719" s="1277"/>
      <c r="BM719" s="1277"/>
      <c r="BN719" s="1277"/>
      <c r="BO719" s="1277"/>
      <c r="BP719" s="1277"/>
      <c r="BQ719" s="1058"/>
      <c r="BR719" s="1022"/>
      <c r="BS719" s="1002"/>
      <c r="BT719" s="1002"/>
      <c r="BU719" s="1002"/>
      <c r="BV719" s="1002"/>
      <c r="BW719" s="1002"/>
      <c r="BX719" s="1002"/>
      <c r="BY719" s="1002"/>
      <c r="BZ719" s="1002"/>
      <c r="CA719" s="1002"/>
      <c r="CB719" s="1002"/>
      <c r="CC719" s="1002"/>
    </row>
    <row r="720" spans="1:81" s="1130" customFormat="1" ht="12.75" hidden="1" customHeight="1">
      <c r="A720" s="1056"/>
      <c r="B720" s="939"/>
      <c r="C720" s="3118" t="s">
        <v>626</v>
      </c>
      <c r="D720" s="3119"/>
      <c r="E720" s="1244" t="s">
        <v>798</v>
      </c>
      <c r="F720" s="3130" t="s">
        <v>1819</v>
      </c>
      <c r="G720" s="3130"/>
      <c r="H720" s="3130"/>
      <c r="I720" s="3130"/>
      <c r="J720" s="3130"/>
      <c r="K720" s="3130"/>
      <c r="L720" s="3130"/>
      <c r="M720" s="3130"/>
      <c r="N720" s="3130"/>
      <c r="O720" s="3130"/>
      <c r="P720" s="3130"/>
      <c r="Q720" s="3130"/>
      <c r="R720" s="3130"/>
      <c r="S720" s="3130"/>
      <c r="T720" s="3130"/>
      <c r="U720" s="3130"/>
      <c r="V720" s="3130"/>
      <c r="W720" s="3130"/>
      <c r="X720" s="3130"/>
      <c r="Y720" s="3130"/>
      <c r="Z720" s="3130"/>
      <c r="AA720" s="3130"/>
      <c r="AB720" s="3130"/>
      <c r="AC720" s="3130"/>
      <c r="AD720" s="3130"/>
      <c r="AE720" s="3130"/>
      <c r="AF720" s="1169"/>
      <c r="AG720" s="1083"/>
      <c r="AH720" s="1083"/>
      <c r="AI720" s="1083"/>
      <c r="AJ720" s="1083"/>
      <c r="AK720" s="1205"/>
      <c r="AL720" s="1021"/>
      <c r="AM720" s="939"/>
      <c r="AN720" s="921"/>
      <c r="AO720" s="1101"/>
      <c r="AP720" s="1275"/>
      <c r="AQ720" s="1275"/>
      <c r="AR720" s="1275"/>
      <c r="AS720" s="1276"/>
      <c r="AT720" s="1022"/>
      <c r="AU720" s="1277"/>
      <c r="AV720" s="1277"/>
      <c r="AW720" s="1277"/>
      <c r="AX720" s="1277"/>
      <c r="AY720" s="1277"/>
      <c r="AZ720" s="1277"/>
      <c r="BA720" s="1277"/>
      <c r="BB720" s="1058"/>
      <c r="BC720" s="1058"/>
      <c r="BD720" s="1002"/>
      <c r="BE720" s="1275"/>
      <c r="BF720" s="1275"/>
      <c r="BG720" s="1275"/>
      <c r="BH720" s="1276"/>
      <c r="BI720" s="1022"/>
      <c r="BJ720" s="1278"/>
      <c r="BK720" s="1277"/>
      <c r="BL720" s="1277"/>
      <c r="BM720" s="1277"/>
      <c r="BN720" s="1277"/>
      <c r="BO720" s="1277"/>
      <c r="BP720" s="1277"/>
      <c r="BQ720" s="1058"/>
      <c r="BR720" s="1022"/>
      <c r="BS720" s="1002"/>
      <c r="BT720" s="1002"/>
      <c r="BU720" s="1002"/>
      <c r="BV720" s="1002"/>
      <c r="BW720" s="1002"/>
      <c r="BX720" s="1002"/>
      <c r="BY720" s="1002"/>
      <c r="BZ720" s="1002"/>
      <c r="CA720" s="1002"/>
      <c r="CB720" s="1002"/>
      <c r="CC720" s="1002"/>
    </row>
    <row r="721" spans="1:81" s="1130" customFormat="1" ht="12.75" hidden="1" customHeight="1">
      <c r="A721" s="1056"/>
      <c r="B721" s="939"/>
      <c r="C721" s="1245"/>
      <c r="D721" s="1021"/>
      <c r="E721" s="1246"/>
      <c r="F721" s="3131"/>
      <c r="G721" s="3131"/>
      <c r="H721" s="3131"/>
      <c r="I721" s="3131"/>
      <c r="J721" s="3131"/>
      <c r="K721" s="3131"/>
      <c r="L721" s="3131"/>
      <c r="M721" s="3131"/>
      <c r="N721" s="3131"/>
      <c r="O721" s="3131"/>
      <c r="P721" s="3131"/>
      <c r="Q721" s="3131"/>
      <c r="R721" s="3131"/>
      <c r="S721" s="3131"/>
      <c r="T721" s="3131"/>
      <c r="U721" s="3131"/>
      <c r="V721" s="3131"/>
      <c r="W721" s="3131"/>
      <c r="X721" s="3131"/>
      <c r="Y721" s="3131"/>
      <c r="Z721" s="3131"/>
      <c r="AA721" s="3131"/>
      <c r="AB721" s="3131"/>
      <c r="AC721" s="3131"/>
      <c r="AD721" s="3131"/>
      <c r="AE721" s="3131"/>
      <c r="AF721" s="1021"/>
      <c r="AG721" s="940"/>
      <c r="AH721" s="940"/>
      <c r="AI721" s="940"/>
      <c r="AJ721" s="940"/>
      <c r="AK721" s="1189"/>
      <c r="AL721" s="1021"/>
      <c r="AM721" s="939"/>
      <c r="AN721" s="921"/>
      <c r="AO721" s="1101"/>
      <c r="AP721" s="1275"/>
      <c r="AQ721" s="1275"/>
      <c r="AR721" s="1275"/>
      <c r="AS721" s="1276"/>
      <c r="AT721" s="1022"/>
      <c r="AU721" s="1277"/>
      <c r="AV721" s="1277"/>
      <c r="AW721" s="1277"/>
      <c r="AX721" s="1277"/>
      <c r="AY721" s="1277"/>
      <c r="AZ721" s="1277"/>
      <c r="BA721" s="1277"/>
      <c r="BB721" s="1058"/>
      <c r="BC721" s="1058"/>
      <c r="BD721" s="1002"/>
      <c r="BE721" s="1275"/>
      <c r="BF721" s="1275"/>
      <c r="BG721" s="1275"/>
      <c r="BH721" s="1276"/>
      <c r="BI721" s="1022"/>
      <c r="BJ721" s="1278"/>
      <c r="BK721" s="1277"/>
      <c r="BL721" s="1277"/>
      <c r="BM721" s="1277"/>
      <c r="BN721" s="1277"/>
      <c r="BO721" s="1277"/>
      <c r="BP721" s="1277"/>
      <c r="BQ721" s="1058"/>
      <c r="BR721" s="1022"/>
      <c r="BS721" s="1002"/>
      <c r="BT721" s="1002"/>
      <c r="BU721" s="1002"/>
      <c r="BV721" s="1002"/>
      <c r="BW721" s="1002"/>
      <c r="BX721" s="1002"/>
      <c r="BY721" s="1002"/>
      <c r="BZ721" s="1002"/>
      <c r="CA721" s="1002"/>
      <c r="CB721" s="1002"/>
      <c r="CC721" s="1002"/>
    </row>
    <row r="722" spans="1:81" s="1130" customFormat="1" ht="12.75" hidden="1" customHeight="1">
      <c r="A722" s="1056"/>
      <c r="B722" s="939"/>
      <c r="C722" s="1197"/>
      <c r="D722" s="1021"/>
      <c r="E722" s="1021"/>
      <c r="F722" s="1268" t="s">
        <v>1820</v>
      </c>
      <c r="G722" s="940"/>
      <c r="H722" s="940"/>
      <c r="I722" s="940"/>
      <c r="J722" s="940"/>
      <c r="K722" s="940"/>
      <c r="L722" s="940"/>
      <c r="M722" s="940"/>
      <c r="N722" s="940"/>
      <c r="O722" s="940"/>
      <c r="P722" s="940"/>
      <c r="Q722" s="940"/>
      <c r="R722" s="940"/>
      <c r="S722" s="940"/>
      <c r="T722" s="940"/>
      <c r="U722" s="940"/>
      <c r="V722" s="940"/>
      <c r="W722" s="940"/>
      <c r="X722" s="940"/>
      <c r="Y722" s="940"/>
      <c r="Z722" s="940"/>
      <c r="AA722" s="940"/>
      <c r="AB722" s="940"/>
      <c r="AC722" s="1687"/>
      <c r="AD722" s="1021"/>
      <c r="AE722" s="1021"/>
      <c r="AF722" s="1021"/>
      <c r="AG722" s="1027"/>
      <c r="AH722" s="1027"/>
      <c r="AI722" s="1027"/>
      <c r="AJ722" s="1027"/>
      <c r="AK722" s="1189"/>
      <c r="AL722" s="1021"/>
      <c r="AM722" s="939"/>
      <c r="AN722" s="921"/>
      <c r="AO722" s="1002"/>
      <c r="AP722" s="1275"/>
      <c r="AQ722" s="1275"/>
      <c r="AR722" s="1275"/>
      <c r="AS722" s="1276"/>
      <c r="AT722" s="1022"/>
      <c r="AU722" s="1277"/>
      <c r="AV722" s="1277"/>
      <c r="AW722" s="1277"/>
      <c r="AX722" s="1277"/>
      <c r="AY722" s="1277"/>
      <c r="AZ722" s="1277"/>
      <c r="BA722" s="1277"/>
      <c r="BB722" s="1002"/>
      <c r="BC722" s="1002"/>
      <c r="BD722" s="1002"/>
      <c r="BE722" s="1275"/>
      <c r="BF722" s="1275"/>
      <c r="BG722" s="1275"/>
      <c r="BH722" s="1276"/>
      <c r="BI722" s="1022"/>
      <c r="BJ722" s="1278"/>
      <c r="BK722" s="1277"/>
      <c r="BL722" s="1277"/>
      <c r="BM722" s="1277"/>
      <c r="BN722" s="1277"/>
      <c r="BO722" s="1277"/>
      <c r="BP722" s="1277"/>
      <c r="BQ722" s="1002"/>
      <c r="BR722" s="1022"/>
      <c r="BS722" s="1002"/>
      <c r="BT722" s="1002"/>
      <c r="BU722" s="1002"/>
      <c r="BV722" s="1002"/>
      <c r="BW722" s="1002"/>
      <c r="BX722" s="1002"/>
      <c r="BY722" s="1002"/>
      <c r="BZ722" s="1002"/>
      <c r="CA722" s="1002"/>
      <c r="CB722" s="1002"/>
      <c r="CC722" s="1002"/>
    </row>
    <row r="723" spans="1:81" s="1130" customFormat="1" ht="13.5" hidden="1" thickTop="1">
      <c r="A723" s="1056"/>
      <c r="B723" s="939"/>
      <c r="C723" s="1247"/>
      <c r="D723" s="1184"/>
      <c r="E723" s="1248"/>
      <c r="F723" s="3132" t="s">
        <v>626</v>
      </c>
      <c r="G723" s="3132"/>
      <c r="H723" s="3132"/>
      <c r="I723" s="1096"/>
      <c r="J723" s="1096"/>
      <c r="K723" s="1096"/>
      <c r="L723" s="1096"/>
      <c r="M723" s="1096"/>
      <c r="N723" s="1096"/>
      <c r="O723" s="1096"/>
      <c r="P723" s="1096"/>
      <c r="Q723" s="1096"/>
      <c r="R723" s="1096"/>
      <c r="S723" s="1096"/>
      <c r="T723" s="1096"/>
      <c r="U723" s="1096"/>
      <c r="V723" s="1096"/>
      <c r="W723" s="1096"/>
      <c r="X723" s="1096"/>
      <c r="Y723" s="1096"/>
      <c r="Z723" s="1096"/>
      <c r="AA723" s="1096"/>
      <c r="AB723" s="1096"/>
      <c r="AC723" s="1096"/>
      <c r="AD723" s="1184"/>
      <c r="AE723" s="1184"/>
      <c r="AF723" s="1184"/>
      <c r="AG723" s="1250">
        <f>IF($C$720="Yes",(VLOOKUP($F$723,$AO$696:$AP$698,2,FALSE)),0)</f>
        <v>0</v>
      </c>
      <c r="AH723" s="1251" t="s">
        <v>1589</v>
      </c>
      <c r="AI723" s="1096"/>
      <c r="AJ723" s="1096"/>
      <c r="AK723" s="1200"/>
      <c r="AL723" s="1021"/>
      <c r="AM723" s="939"/>
      <c r="AN723" s="921"/>
      <c r="AO723" s="1002"/>
      <c r="AP723" s="1275"/>
      <c r="AQ723" s="1275"/>
      <c r="AR723" s="1275"/>
      <c r="AS723" s="1274"/>
      <c r="AT723" s="1022"/>
      <c r="AU723" s="1277"/>
      <c r="AV723" s="1277"/>
      <c r="AW723" s="1277"/>
      <c r="AX723" s="1277"/>
      <c r="AY723" s="1277"/>
      <c r="AZ723" s="1277"/>
      <c r="BA723" s="1277"/>
      <c r="BB723" s="1002"/>
      <c r="BC723" s="1002"/>
      <c r="BD723" s="1002"/>
      <c r="BE723" s="1275"/>
      <c r="BF723" s="1275"/>
      <c r="BG723" s="1275"/>
      <c r="BH723" s="1274"/>
      <c r="BI723" s="1022"/>
      <c r="BJ723" s="1278"/>
      <c r="BK723" s="1277"/>
      <c r="BL723" s="1277"/>
      <c r="BM723" s="1277"/>
      <c r="BN723" s="1277"/>
      <c r="BO723" s="1277"/>
      <c r="BP723" s="1277"/>
      <c r="BQ723" s="1002"/>
      <c r="BR723" s="1022"/>
      <c r="BS723" s="1002"/>
      <c r="BT723" s="1002"/>
      <c r="BU723" s="1002"/>
      <c r="BV723" s="1002"/>
      <c r="BW723" s="1002"/>
      <c r="BX723" s="1002"/>
      <c r="BY723" s="1002"/>
      <c r="BZ723" s="1002"/>
      <c r="CA723" s="1002"/>
      <c r="CB723" s="1002"/>
      <c r="CC723" s="1002"/>
    </row>
    <row r="724" spans="1:81" s="1130" customFormat="1" ht="13.5" hidden="1" thickTop="1">
      <c r="A724" s="940"/>
      <c r="B724" s="940"/>
      <c r="C724" s="940"/>
      <c r="D724" s="940"/>
      <c r="E724" s="940"/>
      <c r="F724" s="940"/>
      <c r="G724" s="940"/>
      <c r="H724" s="940"/>
      <c r="I724" s="940"/>
      <c r="J724" s="940"/>
      <c r="K724" s="940"/>
      <c r="L724" s="940"/>
      <c r="M724" s="940"/>
      <c r="N724" s="940"/>
      <c r="O724" s="940"/>
      <c r="P724" s="940"/>
      <c r="Q724" s="940"/>
      <c r="R724" s="940"/>
      <c r="S724" s="940"/>
      <c r="T724" s="940"/>
      <c r="U724" s="940"/>
      <c r="V724" s="940"/>
      <c r="W724" s="940"/>
      <c r="X724" s="940"/>
      <c r="Y724" s="940"/>
      <c r="Z724" s="940"/>
      <c r="AA724" s="940"/>
      <c r="AB724" s="940"/>
      <c r="AC724" s="940"/>
      <c r="AD724" s="940"/>
      <c r="AE724" s="1021"/>
      <c r="AF724" s="1021"/>
      <c r="AG724" s="1027"/>
      <c r="AH724" s="1695"/>
      <c r="AI724" s="940"/>
      <c r="AJ724" s="940"/>
      <c r="AK724" s="1021"/>
      <c r="AL724" s="1021"/>
      <c r="AM724" s="939"/>
      <c r="AN724" s="921"/>
      <c r="AO724" s="1002"/>
      <c r="AP724" s="1275"/>
      <c r="AQ724" s="1275"/>
      <c r="AR724" s="1275"/>
      <c r="AS724" s="1274"/>
      <c r="AT724" s="1022"/>
      <c r="AU724" s="1277"/>
      <c r="AV724" s="1277"/>
      <c r="AW724" s="1277"/>
      <c r="AX724" s="1277"/>
      <c r="AY724" s="1277"/>
      <c r="AZ724" s="1277"/>
      <c r="BA724" s="1277"/>
      <c r="BB724" s="1002"/>
      <c r="BC724" s="1002"/>
      <c r="BD724" s="1002"/>
      <c r="BE724" s="1275"/>
      <c r="BF724" s="1275"/>
      <c r="BG724" s="1275"/>
      <c r="BH724" s="1274"/>
      <c r="BI724" s="1022"/>
      <c r="BJ724" s="1278"/>
      <c r="BK724" s="1277"/>
      <c r="BL724" s="1277"/>
      <c r="BM724" s="1277"/>
      <c r="BN724" s="1277"/>
      <c r="BO724" s="1277"/>
      <c r="BP724" s="1277"/>
      <c r="BQ724" s="1002"/>
      <c r="BR724" s="1022"/>
      <c r="BS724" s="1002"/>
      <c r="BT724" s="1002"/>
      <c r="BU724" s="1002"/>
      <c r="BV724" s="1002"/>
      <c r="BW724" s="1002"/>
      <c r="BX724" s="1002"/>
      <c r="BY724" s="1002"/>
      <c r="BZ724" s="1002"/>
      <c r="CA724" s="1002"/>
      <c r="CB724" s="1002"/>
      <c r="CC724" s="1002"/>
    </row>
    <row r="725" spans="1:81" s="1130" customFormat="1" ht="13.5" hidden="1" thickTop="1">
      <c r="A725" s="1056"/>
      <c r="B725" s="939"/>
      <c r="C725" s="3118" t="s">
        <v>626</v>
      </c>
      <c r="D725" s="3119"/>
      <c r="E725" s="1244" t="s">
        <v>1821</v>
      </c>
      <c r="F725" s="1266" t="s">
        <v>1822</v>
      </c>
      <c r="G725" s="1083"/>
      <c r="H725" s="1083"/>
      <c r="I725" s="1083"/>
      <c r="J725" s="1083"/>
      <c r="K725" s="1083"/>
      <c r="L725" s="1083"/>
      <c r="M725" s="1083"/>
      <c r="N725" s="1083"/>
      <c r="O725" s="1083"/>
      <c r="P725" s="1083"/>
      <c r="Q725" s="1083"/>
      <c r="R725" s="1083"/>
      <c r="S725" s="1083"/>
      <c r="T725" s="1083"/>
      <c r="U725" s="1083"/>
      <c r="V725" s="1083"/>
      <c r="W725" s="1083"/>
      <c r="X725" s="1083"/>
      <c r="Y725" s="1083"/>
      <c r="Z725" s="1083"/>
      <c r="AA725" s="1083"/>
      <c r="AB725" s="1083"/>
      <c r="AC725" s="1279"/>
      <c r="AD725" s="1169"/>
      <c r="AE725" s="1169"/>
      <c r="AF725" s="1169"/>
      <c r="AG725" s="1280"/>
      <c r="AH725" s="1280"/>
      <c r="AI725" s="1280"/>
      <c r="AJ725" s="1280"/>
      <c r="AK725" s="1205"/>
      <c r="AL725" s="1021"/>
      <c r="AM725" s="939"/>
      <c r="AN725" s="921"/>
      <c r="AO725" s="1002"/>
      <c r="AP725" s="1275"/>
      <c r="AQ725" s="1275"/>
      <c r="AR725" s="1275"/>
      <c r="AS725" s="1274"/>
      <c r="AT725" s="1022"/>
      <c r="AU725" s="1277"/>
      <c r="AV725" s="1277"/>
      <c r="AW725" s="1277"/>
      <c r="AX725" s="1277"/>
      <c r="AY725" s="1277"/>
      <c r="AZ725" s="1277"/>
      <c r="BA725" s="1277"/>
      <c r="BB725" s="1002"/>
      <c r="BC725" s="1002"/>
      <c r="BD725" s="1002"/>
      <c r="BE725" s="1275"/>
      <c r="BF725" s="1275"/>
      <c r="BG725" s="1275"/>
      <c r="BH725" s="1274"/>
      <c r="BI725" s="1022"/>
      <c r="BJ725" s="1278"/>
      <c r="BK725" s="1277"/>
      <c r="BL725" s="1277"/>
      <c r="BM725" s="1277"/>
      <c r="BN725" s="1277"/>
      <c r="BO725" s="1277"/>
      <c r="BP725" s="1277"/>
      <c r="BQ725" s="1002"/>
      <c r="BR725" s="1022"/>
      <c r="BS725" s="1002"/>
      <c r="BT725" s="1002"/>
      <c r="BU725" s="1002"/>
      <c r="BV725" s="1002"/>
      <c r="BW725" s="1002"/>
      <c r="BX725" s="1002"/>
      <c r="BY725" s="1002"/>
      <c r="BZ725" s="1002"/>
      <c r="CA725" s="1002"/>
      <c r="CB725" s="1002"/>
      <c r="CC725" s="1002"/>
    </row>
    <row r="726" spans="1:81" s="1130" customFormat="1" ht="13.5" hidden="1" thickTop="1">
      <c r="A726" s="1022"/>
      <c r="B726" s="939"/>
      <c r="C726" s="1245"/>
      <c r="D726" s="1021"/>
      <c r="E726" s="1246"/>
      <c r="F726" s="940"/>
      <c r="G726" s="940"/>
      <c r="H726" s="940"/>
      <c r="I726" s="940"/>
      <c r="J726" s="940"/>
      <c r="K726" s="940"/>
      <c r="L726" s="940"/>
      <c r="M726" s="940"/>
      <c r="N726" s="940"/>
      <c r="O726" s="940"/>
      <c r="P726" s="940"/>
      <c r="Q726" s="940"/>
      <c r="R726" s="940"/>
      <c r="S726" s="940"/>
      <c r="T726" s="940"/>
      <c r="U726" s="940"/>
      <c r="V726" s="940"/>
      <c r="W726" s="940"/>
      <c r="X726" s="940"/>
      <c r="Y726" s="940"/>
      <c r="Z726" s="940"/>
      <c r="AA726" s="940"/>
      <c r="AB726" s="940"/>
      <c r="AC726" s="940"/>
      <c r="AD726" s="1021"/>
      <c r="AE726" s="1021"/>
      <c r="AF726" s="1021"/>
      <c r="AG726" s="940"/>
      <c r="AH726" s="940"/>
      <c r="AI726" s="940"/>
      <c r="AJ726" s="940"/>
      <c r="AK726" s="1189"/>
      <c r="AL726" s="1021"/>
      <c r="AM726" s="939"/>
      <c r="AN726" s="921"/>
      <c r="AO726" s="1002"/>
      <c r="AP726" s="1275"/>
      <c r="AQ726" s="1275"/>
      <c r="AR726" s="1275"/>
      <c r="AS726" s="1274"/>
      <c r="AT726" s="1022"/>
      <c r="AU726" s="1277"/>
      <c r="AV726" s="1277"/>
      <c r="AW726" s="1277"/>
      <c r="AX726" s="1277"/>
      <c r="AY726" s="1277"/>
      <c r="AZ726" s="1277"/>
      <c r="BA726" s="1277"/>
      <c r="BB726" s="1002"/>
      <c r="BC726" s="1002"/>
      <c r="BD726" s="1002"/>
      <c r="BE726" s="1275"/>
      <c r="BF726" s="1275"/>
      <c r="BG726" s="1275"/>
      <c r="BH726" s="1274"/>
      <c r="BI726" s="1022"/>
      <c r="BJ726" s="1278"/>
      <c r="BK726" s="1277"/>
      <c r="BL726" s="1277"/>
      <c r="BM726" s="1277"/>
      <c r="BN726" s="1277"/>
      <c r="BO726" s="1277"/>
      <c r="BP726" s="1277"/>
      <c r="BQ726" s="1002"/>
      <c r="BR726" s="1058"/>
      <c r="BS726" s="1002"/>
      <c r="BT726" s="1002"/>
      <c r="BU726" s="1002"/>
      <c r="BV726" s="1002"/>
      <c r="BW726" s="1002"/>
      <c r="BX726" s="1002"/>
      <c r="BY726" s="1002"/>
      <c r="BZ726" s="1002"/>
      <c r="CA726" s="1002"/>
      <c r="CB726" s="1002"/>
      <c r="CC726" s="1002"/>
    </row>
    <row r="727" spans="1:81" s="1130" customFormat="1" ht="13.5" hidden="1" thickTop="1">
      <c r="A727" s="1022"/>
      <c r="B727" s="939"/>
      <c r="C727" s="3120"/>
      <c r="D727" s="3121"/>
      <c r="E727" s="1256"/>
      <c r="F727" s="940" t="s">
        <v>1823</v>
      </c>
      <c r="G727" s="940"/>
      <c r="H727" s="940"/>
      <c r="I727" s="940"/>
      <c r="J727" s="940"/>
      <c r="K727" s="940"/>
      <c r="L727" s="940"/>
      <c r="M727" s="940"/>
      <c r="N727" s="940"/>
      <c r="O727" s="940"/>
      <c r="P727" s="940"/>
      <c r="Q727" s="940"/>
      <c r="R727" s="940"/>
      <c r="S727" s="940"/>
      <c r="T727" s="940"/>
      <c r="U727" s="940"/>
      <c r="V727" s="940"/>
      <c r="W727" s="940"/>
      <c r="X727" s="940"/>
      <c r="Y727" s="940"/>
      <c r="Z727" s="940"/>
      <c r="AA727" s="940"/>
      <c r="AB727" s="940"/>
      <c r="AC727" s="1687"/>
      <c r="AD727" s="1021"/>
      <c r="AE727" s="1021"/>
      <c r="AF727" s="1021"/>
      <c r="AG727" s="1027">
        <f>IF($C$725="Yes",(VLOOKUP($G$728,$AO$703:$AP$706,2,FALSE)),0)</f>
        <v>0</v>
      </c>
      <c r="AH727" s="1695" t="s">
        <v>1589</v>
      </c>
      <c r="AI727" s="940"/>
      <c r="AJ727" s="1027"/>
      <c r="AK727" s="1189"/>
      <c r="AL727" s="1021"/>
      <c r="AM727" s="939"/>
      <c r="AN727" s="921"/>
      <c r="AO727" s="1002"/>
      <c r="AP727" s="1275"/>
      <c r="AQ727" s="1275"/>
      <c r="AR727" s="1275"/>
      <c r="AS727" s="1274"/>
      <c r="AT727" s="1022"/>
      <c r="AU727" s="1277"/>
      <c r="AV727" s="1277"/>
      <c r="AW727" s="1277"/>
      <c r="AX727" s="1277"/>
      <c r="AY727" s="1277"/>
      <c r="AZ727" s="1277"/>
      <c r="BA727" s="1277"/>
      <c r="BB727" s="1002"/>
      <c r="BC727" s="1002"/>
      <c r="BD727" s="1002"/>
      <c r="BE727" s="1275"/>
      <c r="BF727" s="1275"/>
      <c r="BG727" s="1275"/>
      <c r="BH727" s="1274"/>
      <c r="BI727" s="1022"/>
      <c r="BJ727" s="1278"/>
      <c r="BK727" s="1277"/>
      <c r="BL727" s="1277"/>
      <c r="BM727" s="1277"/>
      <c r="BN727" s="1277"/>
      <c r="BO727" s="1277"/>
      <c r="BP727" s="1277"/>
      <c r="BQ727" s="1002"/>
      <c r="BR727" s="1022"/>
      <c r="BS727" s="1002"/>
      <c r="BT727" s="1002"/>
      <c r="BU727" s="1002"/>
      <c r="BV727" s="1002"/>
      <c r="BW727" s="1002"/>
      <c r="BX727" s="1002"/>
      <c r="BY727" s="1002"/>
      <c r="BZ727" s="1002"/>
      <c r="CA727" s="1002"/>
      <c r="CB727" s="1002"/>
      <c r="CC727" s="1002"/>
    </row>
    <row r="728" spans="1:81" s="1130" customFormat="1" ht="13.5" hidden="1" thickTop="1">
      <c r="A728" s="1022"/>
      <c r="B728" s="939"/>
      <c r="C728" s="1245"/>
      <c r="D728" s="1022"/>
      <c r="E728" s="1246"/>
      <c r="F728" s="940"/>
      <c r="G728" s="3122" t="s">
        <v>626</v>
      </c>
      <c r="H728" s="3122"/>
      <c r="I728" s="3122"/>
      <c r="J728" s="3122"/>
      <c r="K728" s="3122"/>
      <c r="L728" s="3122"/>
      <c r="M728" s="3122"/>
      <c r="N728" s="3122"/>
      <c r="O728" s="3122"/>
      <c r="P728" s="3122"/>
      <c r="Q728" s="3122"/>
      <c r="R728" s="3122"/>
      <c r="S728" s="3122"/>
      <c r="T728" s="3122"/>
      <c r="U728" s="3122"/>
      <c r="V728" s="3122"/>
      <c r="W728" s="3122"/>
      <c r="X728" s="3122"/>
      <c r="Y728" s="3122"/>
      <c r="Z728" s="3122"/>
      <c r="AA728" s="3122"/>
      <c r="AB728" s="3122"/>
      <c r="AC728" s="3122"/>
      <c r="AD728" s="3122"/>
      <c r="AE728" s="3122"/>
      <c r="AF728" s="3122"/>
      <c r="AG728" s="1021"/>
      <c r="AH728" s="1021"/>
      <c r="AI728" s="1021"/>
      <c r="AJ728" s="940"/>
      <c r="AK728" s="1189"/>
      <c r="AL728" s="1021"/>
      <c r="AM728" s="939"/>
      <c r="AN728" s="921"/>
      <c r="AO728" s="1002"/>
      <c r="AP728" s="1275"/>
      <c r="AQ728" s="1275"/>
      <c r="AR728" s="1275"/>
      <c r="AS728" s="1274"/>
      <c r="AT728" s="1022"/>
      <c r="AU728" s="1277"/>
      <c r="AV728" s="1277"/>
      <c r="AW728" s="1277"/>
      <c r="AX728" s="1277"/>
      <c r="AY728" s="1277"/>
      <c r="AZ728" s="1277"/>
      <c r="BA728" s="1277"/>
      <c r="BB728" s="1002"/>
      <c r="BC728" s="1002"/>
      <c r="BD728" s="1002"/>
      <c r="BE728" s="1275"/>
      <c r="BF728" s="1275"/>
      <c r="BG728" s="1275"/>
      <c r="BH728" s="1274"/>
      <c r="BI728" s="1022"/>
      <c r="BJ728" s="1278"/>
      <c r="BK728" s="1277"/>
      <c r="BL728" s="1277"/>
      <c r="BM728" s="1277"/>
      <c r="BN728" s="1277"/>
      <c r="BO728" s="1277"/>
      <c r="BP728" s="1277"/>
      <c r="BQ728" s="1002"/>
      <c r="BR728" s="1022"/>
      <c r="BS728" s="1002"/>
      <c r="BT728" s="1002"/>
      <c r="BU728" s="1002"/>
      <c r="BV728" s="1002"/>
      <c r="BW728" s="1002"/>
      <c r="BX728" s="1002"/>
      <c r="BY728" s="1002"/>
      <c r="BZ728" s="1002"/>
      <c r="CA728" s="1002"/>
      <c r="CB728" s="1002"/>
      <c r="CC728" s="1002"/>
    </row>
    <row r="729" spans="1:81" s="1130" customFormat="1" ht="13.5" hidden="1" thickTop="1">
      <c r="A729" s="1022"/>
      <c r="B729" s="939"/>
      <c r="C729" s="1281"/>
      <c r="D729" s="960"/>
      <c r="E729" s="960"/>
      <c r="F729" s="1059"/>
      <c r="G729" s="1282"/>
      <c r="H729" s="1282"/>
      <c r="I729" s="1282"/>
      <c r="J729" s="1282"/>
      <c r="K729" s="1282"/>
      <c r="L729" s="1282"/>
      <c r="M729" s="1282"/>
      <c r="N729" s="1282"/>
      <c r="O729" s="1282"/>
      <c r="P729" s="1282"/>
      <c r="Q729" s="1282"/>
      <c r="R729" s="1282"/>
      <c r="S729" s="1282"/>
      <c r="T729" s="1282"/>
      <c r="U729" s="1282"/>
      <c r="V729" s="1282"/>
      <c r="W729" s="1282"/>
      <c r="X729" s="1282"/>
      <c r="Y729" s="1282"/>
      <c r="Z729" s="1282"/>
      <c r="AA729" s="1282"/>
      <c r="AB729" s="1282"/>
      <c r="AC729" s="1282"/>
      <c r="AD729" s="1021"/>
      <c r="AE729" s="1021"/>
      <c r="AF729" s="1021"/>
      <c r="AG729" s="1282"/>
      <c r="AH729" s="1282"/>
      <c r="AI729" s="1282"/>
      <c r="AJ729" s="1282"/>
      <c r="AK729" s="1189"/>
      <c r="AL729" s="1021"/>
      <c r="AM729" s="939"/>
      <c r="AN729" s="921"/>
      <c r="AO729" s="1002"/>
      <c r="AP729" s="1275"/>
      <c r="AQ729" s="1275"/>
      <c r="AR729" s="1275"/>
      <c r="AS729" s="1274"/>
      <c r="AT729" s="1022"/>
      <c r="AU729" s="1277"/>
      <c r="AV729" s="1277"/>
      <c r="AW729" s="1277"/>
      <c r="AX729" s="1277"/>
      <c r="AY729" s="1277"/>
      <c r="AZ729" s="1277"/>
      <c r="BA729" s="1277"/>
      <c r="BB729" s="1002"/>
      <c r="BC729" s="1002"/>
      <c r="BD729" s="1002"/>
      <c r="BE729" s="1275"/>
      <c r="BF729" s="1275"/>
      <c r="BG729" s="1275"/>
      <c r="BH729" s="1274"/>
      <c r="BI729" s="1022"/>
      <c r="BJ729" s="1278"/>
      <c r="BK729" s="1277"/>
      <c r="BL729" s="1277"/>
      <c r="BM729" s="1277"/>
      <c r="BN729" s="1277"/>
      <c r="BO729" s="1277"/>
      <c r="BP729" s="1277"/>
      <c r="BQ729" s="1002"/>
      <c r="BR729" s="1022"/>
      <c r="BS729" s="1002"/>
      <c r="BT729" s="1002"/>
      <c r="BU729" s="1002"/>
      <c r="BV729" s="1002"/>
      <c r="BW729" s="1002"/>
      <c r="BX729" s="1002"/>
      <c r="BY729" s="1002"/>
      <c r="BZ729" s="1002"/>
      <c r="CA729" s="1002"/>
      <c r="CB729" s="1002"/>
      <c r="CC729" s="1002"/>
    </row>
    <row r="730" spans="1:81" s="1130" customFormat="1" ht="12.75" hidden="1" customHeight="1">
      <c r="A730" s="51"/>
      <c r="B730" s="939"/>
      <c r="C730" s="3123" t="s">
        <v>626</v>
      </c>
      <c r="D730" s="3124"/>
      <c r="E730" s="960"/>
      <c r="F730" s="940" t="s">
        <v>1824</v>
      </c>
      <c r="G730" s="940"/>
      <c r="H730" s="940"/>
      <c r="I730" s="940"/>
      <c r="J730" s="940"/>
      <c r="K730" s="940"/>
      <c r="L730" s="940"/>
      <c r="M730" s="940"/>
      <c r="N730" s="940"/>
      <c r="O730" s="940"/>
      <c r="P730" s="940"/>
      <c r="Q730" s="940"/>
      <c r="R730" s="940"/>
      <c r="S730" s="940"/>
      <c r="T730" s="940"/>
      <c r="U730" s="940"/>
      <c r="V730" s="940"/>
      <c r="W730" s="940"/>
      <c r="X730" s="940"/>
      <c r="Y730" s="940"/>
      <c r="Z730" s="940"/>
      <c r="AA730" s="940"/>
      <c r="AB730" s="940"/>
      <c r="AC730" s="1687"/>
      <c r="AD730" s="1021"/>
      <c r="AE730" s="1021"/>
      <c r="AF730" s="1021"/>
      <c r="AG730" s="1027">
        <f>IF(AND($C$730="Yes",$C$725="Yes"),2,0)</f>
        <v>0</v>
      </c>
      <c r="AH730" s="1695" t="s">
        <v>1589</v>
      </c>
      <c r="AI730" s="940"/>
      <c r="AJ730" s="1692"/>
      <c r="AK730" s="1189"/>
      <c r="AL730" s="1021"/>
      <c r="AM730" s="939"/>
      <c r="AN730" s="921"/>
      <c r="AO730" s="1002"/>
      <c r="AP730" s="1275"/>
      <c r="AQ730" s="1275"/>
      <c r="AR730" s="1275"/>
      <c r="AS730" s="1274"/>
      <c r="AT730" s="1022"/>
      <c r="AU730" s="1277"/>
      <c r="AV730" s="1277"/>
      <c r="AW730" s="1277"/>
      <c r="AX730" s="1277"/>
      <c r="AY730" s="1277"/>
      <c r="AZ730" s="1277"/>
      <c r="BA730" s="1277"/>
      <c r="BB730" s="1002"/>
      <c r="BC730" s="1002"/>
      <c r="BD730" s="1002"/>
      <c r="BE730" s="1275"/>
      <c r="BF730" s="1275"/>
      <c r="BG730" s="1275"/>
      <c r="BH730" s="1274"/>
      <c r="BI730" s="1022"/>
      <c r="BJ730" s="1278"/>
      <c r="BK730" s="1277"/>
      <c r="BL730" s="1277"/>
      <c r="BM730" s="1277"/>
      <c r="BN730" s="1277"/>
      <c r="BO730" s="1277"/>
      <c r="BP730" s="1277"/>
      <c r="BQ730" s="1002"/>
      <c r="BR730" s="1022"/>
      <c r="BS730" s="1002"/>
      <c r="BT730" s="1002"/>
      <c r="BU730" s="1002"/>
      <c r="BV730" s="1002"/>
      <c r="BW730" s="1002"/>
      <c r="BX730" s="1002"/>
      <c r="BY730" s="1002"/>
      <c r="BZ730" s="1002"/>
      <c r="CA730" s="1002"/>
      <c r="CB730" s="1002"/>
      <c r="CC730" s="1002"/>
    </row>
    <row r="731" spans="1:81" s="1130" customFormat="1" ht="13.5" hidden="1" thickTop="1">
      <c r="A731" s="51"/>
      <c r="B731" s="939"/>
      <c r="C731" s="1267"/>
      <c r="D731" s="1690"/>
      <c r="E731" s="1690"/>
      <c r="F731" s="940"/>
      <c r="G731" s="940" t="s">
        <v>1825</v>
      </c>
      <c r="H731" s="940"/>
      <c r="I731" s="940"/>
      <c r="J731" s="940"/>
      <c r="K731" s="940"/>
      <c r="L731" s="940"/>
      <c r="M731" s="940"/>
      <c r="N731" s="940"/>
      <c r="O731" s="940"/>
      <c r="P731" s="940"/>
      <c r="Q731" s="940"/>
      <c r="R731" s="940"/>
      <c r="S731" s="940"/>
      <c r="T731" s="940"/>
      <c r="U731" s="940"/>
      <c r="V731" s="940"/>
      <c r="W731" s="940"/>
      <c r="X731" s="940"/>
      <c r="Y731" s="940"/>
      <c r="Z731" s="940"/>
      <c r="AA731" s="940"/>
      <c r="AB731" s="940"/>
      <c r="AC731" s="1687"/>
      <c r="AD731" s="1021"/>
      <c r="AE731" s="1021"/>
      <c r="AF731" s="1021"/>
      <c r="AG731" s="1692"/>
      <c r="AH731" s="1692"/>
      <c r="AI731" s="1692"/>
      <c r="AJ731" s="1692"/>
      <c r="AK731" s="1189"/>
      <c r="AL731" s="1021"/>
      <c r="AM731" s="939"/>
      <c r="AN731" s="997"/>
      <c r="AO731" s="1002"/>
      <c r="AP731" s="1275"/>
      <c r="AQ731" s="1275"/>
      <c r="AR731" s="1275"/>
      <c r="AS731" s="1274"/>
      <c r="AT731" s="1022"/>
      <c r="AU731" s="1277"/>
      <c r="AV731" s="1277"/>
      <c r="AW731" s="1277"/>
      <c r="AX731" s="1277"/>
      <c r="AY731" s="1277"/>
      <c r="AZ731" s="1277"/>
      <c r="BA731" s="1277"/>
      <c r="BB731" s="1002"/>
      <c r="BC731" s="1002"/>
      <c r="BD731" s="1002"/>
      <c r="BE731" s="1275"/>
      <c r="BF731" s="1275"/>
      <c r="BG731" s="1275"/>
      <c r="BH731" s="1274"/>
      <c r="BI731" s="1022"/>
      <c r="BJ731" s="1278"/>
      <c r="BK731" s="1277"/>
      <c r="BL731" s="1277"/>
      <c r="BM731" s="1277"/>
      <c r="BN731" s="1277"/>
      <c r="BO731" s="1277"/>
      <c r="BP731" s="1277"/>
      <c r="BQ731" s="1002"/>
      <c r="BR731" s="1022"/>
      <c r="BS731" s="1002"/>
      <c r="BT731" s="1002"/>
      <c r="BU731" s="1002"/>
      <c r="BV731" s="1002"/>
      <c r="BW731" s="1002"/>
      <c r="BX731" s="1002"/>
      <c r="BY731" s="1002"/>
      <c r="BZ731" s="1002"/>
      <c r="CA731" s="1002"/>
      <c r="CB731" s="1002"/>
      <c r="CC731" s="1002"/>
    </row>
    <row r="732" spans="1:81" s="998" customFormat="1" ht="12.75" hidden="1" customHeight="1">
      <c r="A732" s="1058"/>
      <c r="B732" s="1022"/>
      <c r="C732" s="1267"/>
      <c r="D732" s="1690"/>
      <c r="E732" s="1690"/>
      <c r="F732" s="940"/>
      <c r="G732" s="940" t="s">
        <v>1826</v>
      </c>
      <c r="H732" s="940"/>
      <c r="I732" s="940"/>
      <c r="J732" s="940"/>
      <c r="K732" s="940"/>
      <c r="L732" s="940"/>
      <c r="M732" s="940"/>
      <c r="N732" s="940"/>
      <c r="O732" s="940"/>
      <c r="P732" s="940"/>
      <c r="Q732" s="940"/>
      <c r="R732" s="940"/>
      <c r="S732" s="940"/>
      <c r="T732" s="940"/>
      <c r="U732" s="940"/>
      <c r="V732" s="940"/>
      <c r="W732" s="940"/>
      <c r="X732" s="940"/>
      <c r="Y732" s="940"/>
      <c r="Z732" s="940"/>
      <c r="AA732" s="940"/>
      <c r="AB732" s="940"/>
      <c r="AC732" s="1687"/>
      <c r="AD732" s="1022"/>
      <c r="AE732" s="1022"/>
      <c r="AF732" s="1022"/>
      <c r="AG732" s="1692"/>
      <c r="AH732" s="1692"/>
      <c r="AI732" s="1692"/>
      <c r="AJ732" s="1692"/>
      <c r="AK732" s="1283"/>
      <c r="AL732" s="1022"/>
      <c r="AM732" s="1022"/>
      <c r="AN732" s="922"/>
      <c r="AO732" s="1022"/>
      <c r="AP732" s="1002"/>
      <c r="AQ732" s="1002"/>
      <c r="AR732" s="1002"/>
      <c r="AS732" s="1022"/>
      <c r="AT732" s="1022"/>
      <c r="AU732" s="1022"/>
      <c r="AV732" s="1022"/>
      <c r="AW732" s="1022"/>
      <c r="AX732" s="1022"/>
      <c r="AY732" s="1022"/>
      <c r="AZ732" s="1022"/>
      <c r="BA732" s="1022"/>
      <c r="BB732" s="1022"/>
      <c r="BC732" s="1022"/>
      <c r="BD732" s="1022"/>
      <c r="BE732" s="1022"/>
      <c r="BF732" s="1022"/>
      <c r="BG732" s="1022"/>
      <c r="BH732" s="1022"/>
      <c r="BI732" s="1022"/>
      <c r="BJ732" s="1022"/>
      <c r="BK732" s="1022"/>
      <c r="BL732" s="1022"/>
      <c r="BM732" s="1022"/>
      <c r="BN732" s="1022"/>
      <c r="BO732" s="1022"/>
      <c r="BP732" s="1022"/>
      <c r="BQ732" s="1022"/>
      <c r="BR732" s="1022"/>
      <c r="BS732" s="1022"/>
      <c r="BT732" s="1022"/>
      <c r="BU732" s="1022"/>
      <c r="BV732" s="1022"/>
      <c r="BW732" s="1022"/>
      <c r="BX732" s="1022"/>
      <c r="BY732" s="1022"/>
      <c r="BZ732" s="1022"/>
      <c r="CA732" s="1022"/>
      <c r="CB732" s="1022"/>
      <c r="CC732" s="1022"/>
    </row>
    <row r="733" spans="1:81" s="939" customFormat="1" ht="12.75" hidden="1" customHeight="1">
      <c r="A733" s="1115"/>
      <c r="B733" s="51"/>
      <c r="C733" s="1284"/>
      <c r="D733" s="1058"/>
      <c r="E733" s="1022"/>
      <c r="F733" s="1022"/>
      <c r="G733" s="1114"/>
      <c r="H733" s="1114"/>
      <c r="I733" s="1114"/>
      <c r="J733" s="1114"/>
      <c r="K733" s="1114"/>
      <c r="L733" s="1114"/>
      <c r="M733" s="1114"/>
      <c r="N733" s="1114"/>
      <c r="O733" s="1114"/>
      <c r="P733" s="1114"/>
      <c r="Q733" s="1114"/>
      <c r="R733" s="1114"/>
      <c r="S733" s="1114"/>
      <c r="T733" s="1114"/>
      <c r="U733" s="1114"/>
      <c r="V733" s="1114"/>
      <c r="W733" s="1114"/>
      <c r="X733" s="1114"/>
      <c r="Y733" s="1114"/>
      <c r="Z733" s="1114"/>
      <c r="AA733" s="1114"/>
      <c r="AB733" s="1114"/>
      <c r="AC733" s="1114"/>
      <c r="AD733" s="1114"/>
      <c r="AE733" s="1114"/>
      <c r="AF733" s="1114"/>
      <c r="AG733" s="1687"/>
      <c r="AH733" s="1687"/>
      <c r="AI733" s="1687"/>
      <c r="AJ733" s="1687"/>
      <c r="AK733" s="1285"/>
      <c r="AL733" s="112"/>
      <c r="AM733" s="51"/>
      <c r="AN733" s="922"/>
      <c r="AO733" s="1002"/>
      <c r="AP733" s="1002"/>
      <c r="AQ733" s="1002"/>
      <c r="AR733" s="1002"/>
      <c r="AS733" s="1022"/>
      <c r="AT733" s="1022"/>
      <c r="AU733" s="1022"/>
      <c r="AV733" s="1022"/>
      <c r="AW733" s="1022"/>
      <c r="AX733" s="1022"/>
      <c r="AY733" s="1022"/>
      <c r="AZ733" s="1022"/>
      <c r="BA733" s="1022"/>
      <c r="BB733" s="1022"/>
      <c r="BC733" s="1022"/>
      <c r="BD733" s="1022"/>
      <c r="BE733" s="1022"/>
      <c r="BF733" s="1022"/>
      <c r="BG733" s="1022"/>
      <c r="BH733" s="1022"/>
      <c r="BI733" s="1022"/>
      <c r="BJ733" s="1022"/>
      <c r="BK733" s="1022"/>
      <c r="BL733" s="1022"/>
      <c r="BM733" s="1022"/>
      <c r="BN733" s="1022"/>
      <c r="BO733" s="1022"/>
      <c r="BP733" s="1022"/>
      <c r="BQ733" s="1022"/>
      <c r="BR733" s="1022"/>
      <c r="BS733" s="1022"/>
      <c r="BT733" s="1022"/>
      <c r="BU733" s="1022"/>
      <c r="BV733" s="1022"/>
      <c r="BW733" s="1022"/>
      <c r="BX733" s="1022"/>
      <c r="BY733" s="1022"/>
      <c r="BZ733" s="1022"/>
      <c r="CA733" s="1022"/>
      <c r="CB733" s="1022"/>
      <c r="CC733" s="1022"/>
    </row>
    <row r="734" spans="1:81" s="939" customFormat="1" ht="12.75" hidden="1" customHeight="1">
      <c r="A734" s="1115"/>
      <c r="C734" s="3123" t="s">
        <v>626</v>
      </c>
      <c r="D734" s="3124"/>
      <c r="E734" s="1021"/>
      <c r="F734" s="1286" t="s">
        <v>1827</v>
      </c>
      <c r="G734" s="3125" t="s">
        <v>1828</v>
      </c>
      <c r="H734" s="3125"/>
      <c r="I734" s="3125"/>
      <c r="J734" s="3125"/>
      <c r="K734" s="3125"/>
      <c r="L734" s="3125"/>
      <c r="M734" s="3125"/>
      <c r="N734" s="3125"/>
      <c r="O734" s="3125"/>
      <c r="P734" s="3125"/>
      <c r="Q734" s="3125"/>
      <c r="R734" s="3125"/>
      <c r="S734" s="3125"/>
      <c r="T734" s="3125"/>
      <c r="U734" s="3125"/>
      <c r="V734" s="3125"/>
      <c r="W734" s="3125"/>
      <c r="X734" s="3125"/>
      <c r="Y734" s="3125"/>
      <c r="Z734" s="3125"/>
      <c r="AA734" s="3125"/>
      <c r="AB734" s="3125"/>
      <c r="AC734" s="3125"/>
      <c r="AD734" s="3125"/>
      <c r="AE734" s="3125"/>
      <c r="AF734" s="3125"/>
      <c r="AG734" s="1027">
        <f>IF(AND($C$734="Yes",$C$725="Yes"),2,0)</f>
        <v>0</v>
      </c>
      <c r="AH734" s="1695" t="s">
        <v>1589</v>
      </c>
      <c r="AI734" s="940"/>
      <c r="AJ734" s="1692"/>
      <c r="AK734" s="1189"/>
      <c r="AL734" s="1021"/>
      <c r="AN734" s="922"/>
      <c r="AO734" s="1022"/>
      <c r="AP734" s="1022"/>
      <c r="AQ734" s="1022"/>
      <c r="AR734" s="1022"/>
      <c r="AS734" s="1022"/>
      <c r="AT734" s="1022"/>
      <c r="AU734" s="1022"/>
      <c r="AV734" s="1022"/>
      <c r="AW734" s="1022"/>
      <c r="AX734" s="1022"/>
      <c r="AY734" s="1022"/>
      <c r="AZ734" s="1008"/>
      <c r="BA734" s="1022"/>
      <c r="BB734" s="1022"/>
      <c r="BC734" s="1033"/>
      <c r="BD734" s="1008"/>
      <c r="BE734" s="1008"/>
      <c r="BF734" s="1008"/>
      <c r="BG734" s="1022"/>
      <c r="BH734" s="1022"/>
      <c r="BI734" s="1022"/>
      <c r="BJ734" s="1022"/>
      <c r="BK734" s="1022"/>
      <c r="BL734" s="1022"/>
      <c r="BM734" s="1002"/>
      <c r="BN734" s="982"/>
      <c r="BO734" s="1002"/>
      <c r="BP734" s="982"/>
      <c r="BQ734" s="982"/>
      <c r="BR734" s="982"/>
      <c r="BS734" s="982"/>
      <c r="BT734" s="982"/>
      <c r="BU734" s="982"/>
      <c r="BV734" s="1002"/>
      <c r="BW734" s="1002"/>
      <c r="BX734" s="1002"/>
      <c r="BY734" s="1002"/>
      <c r="BZ734" s="1002"/>
      <c r="CA734" s="1002"/>
      <c r="CB734" s="1002"/>
      <c r="CC734" s="1002"/>
    </row>
    <row r="735" spans="1:81" s="939" customFormat="1" ht="12.75" hidden="1" customHeight="1">
      <c r="A735" s="1056"/>
      <c r="C735" s="1287"/>
      <c r="D735" s="1288"/>
      <c r="E735" s="1248"/>
      <c r="F735" s="1289"/>
      <c r="G735" s="3126"/>
      <c r="H735" s="3126"/>
      <c r="I735" s="3126"/>
      <c r="J735" s="3126"/>
      <c r="K735" s="3126"/>
      <c r="L735" s="3126"/>
      <c r="M735" s="3126"/>
      <c r="N735" s="3126"/>
      <c r="O735" s="3126"/>
      <c r="P735" s="3126"/>
      <c r="Q735" s="3126"/>
      <c r="R735" s="3126"/>
      <c r="S735" s="3126"/>
      <c r="T735" s="3126"/>
      <c r="U735" s="3126"/>
      <c r="V735" s="3126"/>
      <c r="W735" s="3126"/>
      <c r="X735" s="3126"/>
      <c r="Y735" s="3126"/>
      <c r="Z735" s="3126"/>
      <c r="AA735" s="3126"/>
      <c r="AB735" s="3126"/>
      <c r="AC735" s="3126"/>
      <c r="AD735" s="3126"/>
      <c r="AE735" s="3126"/>
      <c r="AF735" s="3126"/>
      <c r="AG735" s="1096"/>
      <c r="AH735" s="1096"/>
      <c r="AI735" s="1096"/>
      <c r="AJ735" s="1096"/>
      <c r="AK735" s="1200"/>
      <c r="AL735" s="1021"/>
      <c r="AN735" s="922"/>
      <c r="AO735" s="1022"/>
      <c r="AP735" s="1022"/>
      <c r="AQ735" s="1022"/>
      <c r="AR735" s="1022"/>
      <c r="AS735" s="1022"/>
      <c r="AT735" s="1022"/>
      <c r="AU735" s="1022"/>
      <c r="AV735" s="1022"/>
      <c r="AW735" s="1022"/>
      <c r="AX735" s="1022"/>
      <c r="AY735" s="1022"/>
      <c r="AZ735" s="1008"/>
      <c r="BA735" s="1022"/>
      <c r="BB735" s="1022"/>
      <c r="BC735" s="1033"/>
      <c r="BD735" s="1008"/>
      <c r="BE735" s="1008"/>
      <c r="BF735" s="1008"/>
      <c r="BG735" s="1022"/>
      <c r="BH735" s="1022"/>
      <c r="BI735" s="1022"/>
      <c r="BJ735" s="1022"/>
      <c r="BK735" s="1022"/>
      <c r="BL735" s="1022"/>
      <c r="BM735" s="1001"/>
      <c r="BN735" s="1001"/>
      <c r="BO735" s="1001"/>
      <c r="BP735" s="1001"/>
      <c r="BQ735" s="1001"/>
      <c r="BR735" s="1001"/>
      <c r="BS735" s="1001"/>
      <c r="BT735" s="1001"/>
      <c r="BU735" s="1001"/>
      <c r="BV735" s="1001"/>
      <c r="BW735" s="1001"/>
      <c r="BX735" s="1001"/>
      <c r="BY735" s="1001"/>
      <c r="BZ735" s="1001"/>
      <c r="CA735" s="1001"/>
      <c r="CB735" s="1001"/>
      <c r="CC735" s="1001"/>
    </row>
    <row r="736" spans="1:81" s="998" customFormat="1" ht="12.75" hidden="1" customHeight="1">
      <c r="A736" s="1056"/>
      <c r="B736" s="939"/>
      <c r="C736" s="1019"/>
      <c r="D736" s="1022"/>
      <c r="E736" s="1246"/>
      <c r="F736" s="1023"/>
      <c r="G736" s="1691"/>
      <c r="H736" s="1691"/>
      <c r="I736" s="1691"/>
      <c r="J736" s="1691"/>
      <c r="K736" s="1691"/>
      <c r="L736" s="1691"/>
      <c r="M736" s="1691"/>
      <c r="N736" s="1691"/>
      <c r="O736" s="1691"/>
      <c r="P736" s="1691"/>
      <c r="Q736" s="1691"/>
      <c r="R736" s="1691"/>
      <c r="S736" s="1691"/>
      <c r="T736" s="1691"/>
      <c r="U736" s="1691"/>
      <c r="V736" s="1691"/>
      <c r="W736" s="1691"/>
      <c r="X736" s="1691"/>
      <c r="Y736" s="1691"/>
      <c r="Z736" s="1691"/>
      <c r="AA736" s="1691"/>
      <c r="AB736" s="1691"/>
      <c r="AC736" s="1691"/>
      <c r="AD736" s="1691"/>
      <c r="AE736" s="1691"/>
      <c r="AF736" s="1691"/>
      <c r="AG736" s="940"/>
      <c r="AH736" s="940"/>
      <c r="AI736" s="940"/>
      <c r="AJ736" s="940"/>
      <c r="AK736" s="1021"/>
      <c r="AL736" s="1021"/>
      <c r="AM736" s="939"/>
      <c r="AN736" s="925"/>
      <c r="AO736" s="1022"/>
      <c r="AP736" s="1008"/>
      <c r="AQ736" s="1008"/>
      <c r="AR736" s="1008"/>
      <c r="AS736" s="1008"/>
      <c r="AT736" s="1008"/>
      <c r="AU736" s="1008"/>
      <c r="AV736" s="1008"/>
      <c r="AW736" s="1008"/>
      <c r="AX736" s="1008"/>
      <c r="AY736" s="1008"/>
      <c r="AZ736" s="1008"/>
      <c r="BA736" s="1008"/>
      <c r="BB736" s="1008"/>
      <c r="BC736" s="1008"/>
      <c r="BD736" s="1008"/>
      <c r="BE736" s="1008"/>
      <c r="BF736" s="1008"/>
      <c r="BG736" s="1008"/>
      <c r="BH736" s="1008"/>
      <c r="BI736" s="1033"/>
      <c r="BJ736" s="1290"/>
      <c r="BK736" s="1290"/>
      <c r="BL736" s="1022"/>
      <c r="BM736" s="1001"/>
      <c r="BN736" s="1001"/>
      <c r="BO736" s="1001"/>
      <c r="BP736" s="1001"/>
      <c r="BQ736" s="1001"/>
      <c r="BR736" s="1001"/>
      <c r="BS736" s="1001"/>
      <c r="BT736" s="1001"/>
      <c r="BU736" s="1001"/>
      <c r="BV736" s="1001"/>
      <c r="BW736" s="1001"/>
      <c r="BX736" s="1001"/>
      <c r="BY736" s="1001"/>
      <c r="BZ736" s="1001"/>
      <c r="CA736" s="1001"/>
      <c r="CB736" s="1001"/>
      <c r="CC736" s="1001"/>
    </row>
    <row r="737" spans="1:81" s="939" customFormat="1" ht="12.75" hidden="1" customHeight="1">
      <c r="A737" s="1056"/>
      <c r="C737" s="1291" t="s">
        <v>1829</v>
      </c>
      <c r="D737" s="1239"/>
      <c r="E737" s="1292"/>
      <c r="F737" s="1293"/>
      <c r="G737" s="1294"/>
      <c r="H737" s="1294"/>
      <c r="I737" s="1294"/>
      <c r="J737" s="1294"/>
      <c r="K737" s="1294"/>
      <c r="L737" s="1294"/>
      <c r="M737" s="1294"/>
      <c r="N737" s="1294"/>
      <c r="O737" s="1294"/>
      <c r="P737" s="1294"/>
      <c r="Q737" s="1294"/>
      <c r="R737" s="1294"/>
      <c r="S737" s="1294"/>
      <c r="T737" s="1294"/>
      <c r="U737" s="1294"/>
      <c r="V737" s="1294"/>
      <c r="W737" s="1294"/>
      <c r="X737" s="1294"/>
      <c r="Y737" s="1294"/>
      <c r="Z737" s="1294"/>
      <c r="AA737" s="1294"/>
      <c r="AB737" s="1294"/>
      <c r="AC737" s="1294"/>
      <c r="AD737" s="1294"/>
      <c r="AE737" s="1294"/>
      <c r="AF737" s="1294"/>
      <c r="AG737" s="1083"/>
      <c r="AH737" s="1083"/>
      <c r="AI737" s="1083"/>
      <c r="AJ737" s="1083"/>
      <c r="AK737" s="1205"/>
      <c r="AL737" s="1021"/>
      <c r="AN737" s="996"/>
      <c r="AO737" s="1022"/>
      <c r="AP737" s="1008"/>
      <c r="AQ737" s="1008"/>
      <c r="AR737" s="1008"/>
      <c r="AS737" s="1008"/>
      <c r="AT737" s="1008"/>
      <c r="AU737" s="1008"/>
      <c r="AV737" s="1008"/>
      <c r="AW737" s="1008"/>
      <c r="AX737" s="1008"/>
      <c r="AY737" s="1008"/>
      <c r="AZ737" s="1008"/>
      <c r="BA737" s="1008"/>
      <c r="BB737" s="1008"/>
      <c r="BC737" s="1008"/>
      <c r="BD737" s="1008"/>
      <c r="BE737" s="1008"/>
      <c r="BF737" s="1008"/>
      <c r="BG737" s="1008"/>
      <c r="BH737" s="1008"/>
      <c r="BI737" s="1115"/>
      <c r="BJ737" s="1290"/>
      <c r="BK737" s="1290"/>
      <c r="BL737" s="1022"/>
      <c r="BM737" s="1001"/>
      <c r="BN737" s="1001"/>
      <c r="BO737" s="1001"/>
      <c r="BP737" s="1001"/>
      <c r="BQ737" s="1001"/>
      <c r="BR737" s="1001"/>
      <c r="BS737" s="1001"/>
      <c r="BT737" s="1001"/>
      <c r="BU737" s="1001"/>
      <c r="BV737" s="1001"/>
      <c r="BW737" s="1001"/>
      <c r="BX737" s="1001"/>
      <c r="BY737" s="1001"/>
      <c r="BZ737" s="1001"/>
      <c r="CA737" s="1001"/>
      <c r="CB737" s="1001"/>
      <c r="CC737" s="1001"/>
    </row>
    <row r="738" spans="1:81" s="939" customFormat="1" ht="12.75" hidden="1" customHeight="1">
      <c r="A738" s="1056"/>
      <c r="C738" s="3107" t="s">
        <v>626</v>
      </c>
      <c r="D738" s="3108"/>
      <c r="E738" s="1295" t="s">
        <v>1830</v>
      </c>
      <c r="F738" s="1255" t="s">
        <v>1831</v>
      </c>
      <c r="G738" s="1691"/>
      <c r="H738" s="1691"/>
      <c r="I738" s="1691"/>
      <c r="J738" s="1691"/>
      <c r="K738" s="1691"/>
      <c r="L738" s="1691"/>
      <c r="M738" s="1691"/>
      <c r="N738" s="1691"/>
      <c r="O738" s="1691"/>
      <c r="P738" s="1691"/>
      <c r="Q738" s="1691"/>
      <c r="R738" s="1691"/>
      <c r="S738" s="1691"/>
      <c r="T738" s="1691"/>
      <c r="U738" s="1691"/>
      <c r="V738" s="1691"/>
      <c r="W738" s="1691"/>
      <c r="X738" s="1691"/>
      <c r="Y738" s="1691"/>
      <c r="Z738" s="1691"/>
      <c r="AA738" s="1691"/>
      <c r="AB738" s="1691"/>
      <c r="AC738" s="1691"/>
      <c r="AD738" s="1691"/>
      <c r="AE738" s="1691"/>
      <c r="AF738" s="1691"/>
      <c r="AG738" s="1027">
        <f>IF(C$738="Yes",(VLOOKUP(F$739,$AO$709:$AP$712,2,FALSE)),0)</f>
        <v>0</v>
      </c>
      <c r="AH738" s="1695" t="s">
        <v>1589</v>
      </c>
      <c r="AI738" s="940"/>
      <c r="AJ738" s="940"/>
      <c r="AK738" s="1189"/>
      <c r="AL738" s="1021"/>
      <c r="AN738" s="996"/>
      <c r="AO738" s="1022"/>
      <c r="AP738" s="1008"/>
      <c r="AQ738" s="1008"/>
      <c r="AR738" s="1008"/>
      <c r="AS738" s="1008"/>
      <c r="AT738" s="1008"/>
      <c r="AU738" s="1008"/>
      <c r="AV738" s="1008"/>
      <c r="AW738" s="1008"/>
      <c r="AX738" s="1008"/>
      <c r="AY738" s="1008"/>
      <c r="AZ738" s="1008"/>
      <c r="BA738" s="1008"/>
      <c r="BB738" s="1008"/>
      <c r="BC738" s="1008"/>
      <c r="BD738" s="1008"/>
      <c r="BE738" s="1008"/>
      <c r="BF738" s="1008"/>
      <c r="BG738" s="1008"/>
      <c r="BH738" s="1008"/>
      <c r="BI738" s="1115"/>
      <c r="BJ738" s="1290"/>
      <c r="BK738" s="1290"/>
      <c r="BL738" s="1022"/>
      <c r="BM738" s="1019"/>
      <c r="BN738" s="1019"/>
      <c r="BO738" s="1019"/>
      <c r="BP738" s="1019"/>
      <c r="BQ738" s="1019"/>
      <c r="BR738" s="1019"/>
      <c r="BS738" s="1019"/>
      <c r="BT738" s="1019"/>
      <c r="BU738" s="1019"/>
      <c r="BV738" s="1019"/>
      <c r="BW738" s="1019"/>
      <c r="BX738" s="1019"/>
      <c r="BY738" s="1019"/>
      <c r="BZ738" s="1019"/>
      <c r="CA738" s="1019"/>
      <c r="CB738" s="1019"/>
      <c r="CC738" s="1019"/>
    </row>
    <row r="739" spans="1:81" s="939" customFormat="1" ht="12.75" hidden="1" customHeight="1">
      <c r="A739" s="1056"/>
      <c r="C739" s="1296"/>
      <c r="D739" s="1022"/>
      <c r="E739" s="1246"/>
      <c r="F739" s="3109" t="s">
        <v>626</v>
      </c>
      <c r="G739" s="3109"/>
      <c r="H739" s="3109"/>
      <c r="I739" s="3109"/>
      <c r="J739" s="3109"/>
      <c r="K739" s="3109"/>
      <c r="L739" s="3109"/>
      <c r="M739" s="3109"/>
      <c r="N739" s="3109"/>
      <c r="O739" s="3109"/>
      <c r="P739" s="3109"/>
      <c r="Q739" s="3109"/>
      <c r="R739" s="3109"/>
      <c r="S739" s="3109"/>
      <c r="T739" s="3109"/>
      <c r="U739" s="3109"/>
      <c r="V739" s="3109"/>
      <c r="W739" s="3109"/>
      <c r="X739" s="3109"/>
      <c r="Y739" s="3109"/>
      <c r="Z739" s="3109"/>
      <c r="AA739" s="3109"/>
      <c r="AB739" s="3109"/>
      <c r="AC739" s="3109"/>
      <c r="AD739" s="3109"/>
      <c r="AE739" s="3109"/>
      <c r="AF739" s="3109"/>
      <c r="AG739" s="940"/>
      <c r="AH739" s="940"/>
      <c r="AI739" s="940"/>
      <c r="AJ739" s="940"/>
      <c r="AK739" s="1189"/>
      <c r="AL739" s="1021"/>
      <c r="AN739" s="996"/>
      <c r="AO739" s="1022"/>
      <c r="AP739" s="1022"/>
      <c r="AQ739" s="1022"/>
      <c r="AR739" s="1022"/>
      <c r="AS739" s="1022"/>
      <c r="AT739" s="1022"/>
      <c r="AU739" s="1022"/>
      <c r="AV739" s="1022"/>
      <c r="AW739" s="1022"/>
      <c r="AX739" s="1022"/>
      <c r="AY739" s="1022"/>
      <c r="AZ739" s="1022"/>
      <c r="BA739" s="1022"/>
      <c r="BB739" s="1022"/>
      <c r="BC739" s="1022"/>
      <c r="BD739" s="1022"/>
      <c r="BE739" s="1022"/>
      <c r="BF739" s="1022"/>
      <c r="BG739" s="1022"/>
      <c r="BH739" s="1022"/>
      <c r="BI739" s="1022"/>
      <c r="BJ739" s="1022"/>
      <c r="BK739" s="1022"/>
      <c r="BL739" s="1022"/>
      <c r="BM739" s="1019"/>
      <c r="BN739" s="1019"/>
      <c r="BO739" s="1019"/>
      <c r="BP739" s="1019"/>
      <c r="BQ739" s="1019"/>
      <c r="BR739" s="1019"/>
      <c r="BS739" s="1019"/>
      <c r="BT739" s="1019"/>
      <c r="BU739" s="1019"/>
      <c r="BV739" s="1019"/>
      <c r="BW739" s="1019"/>
      <c r="BX739" s="1019"/>
      <c r="BY739" s="1019"/>
      <c r="BZ739" s="1019"/>
      <c r="CA739" s="1019"/>
      <c r="CB739" s="1019"/>
      <c r="CC739" s="1019"/>
    </row>
    <row r="740" spans="1:81" s="939" customFormat="1" ht="12.75" hidden="1" customHeight="1">
      <c r="A740" s="1056"/>
      <c r="C740" s="1287"/>
      <c r="D740" s="1184"/>
      <c r="E740" s="1248"/>
      <c r="F740" s="3110"/>
      <c r="G740" s="3110"/>
      <c r="H740" s="3110"/>
      <c r="I740" s="3110"/>
      <c r="J740" s="3110"/>
      <c r="K740" s="3110"/>
      <c r="L740" s="3110"/>
      <c r="M740" s="3110"/>
      <c r="N740" s="3110"/>
      <c r="O740" s="3110"/>
      <c r="P740" s="3110"/>
      <c r="Q740" s="3110"/>
      <c r="R740" s="3110"/>
      <c r="S740" s="3110"/>
      <c r="T740" s="3110"/>
      <c r="U740" s="3110"/>
      <c r="V740" s="3110"/>
      <c r="W740" s="3110"/>
      <c r="X740" s="3110"/>
      <c r="Y740" s="3110"/>
      <c r="Z740" s="3110"/>
      <c r="AA740" s="3110"/>
      <c r="AB740" s="3110"/>
      <c r="AC740" s="3110"/>
      <c r="AD740" s="3110"/>
      <c r="AE740" s="3110"/>
      <c r="AF740" s="3110"/>
      <c r="AG740" s="1096"/>
      <c r="AH740" s="1096"/>
      <c r="AI740" s="1096"/>
      <c r="AJ740" s="1096"/>
      <c r="AK740" s="1200"/>
      <c r="AL740" s="1021"/>
      <c r="AN740" s="996"/>
      <c r="AO740" s="1022"/>
      <c r="AP740" s="1022"/>
      <c r="AQ740" s="1022"/>
      <c r="AR740" s="1022"/>
      <c r="AS740" s="1022"/>
      <c r="AT740" s="1022"/>
      <c r="AU740" s="1022"/>
      <c r="AV740" s="1022"/>
      <c r="AW740" s="1022"/>
      <c r="AX740" s="1022"/>
      <c r="AY740" s="1022"/>
      <c r="AZ740" s="1022"/>
      <c r="BA740" s="1022"/>
      <c r="BB740" s="1022"/>
      <c r="BC740" s="1022"/>
      <c r="BD740" s="1022"/>
      <c r="BE740" s="1022"/>
      <c r="BF740" s="1022"/>
      <c r="BG740" s="1022"/>
      <c r="BH740" s="1022"/>
      <c r="BI740" s="1022"/>
      <c r="BJ740" s="1022"/>
      <c r="BK740" s="1022"/>
      <c r="BL740" s="1022"/>
      <c r="BM740" s="1019"/>
      <c r="BN740" s="1019"/>
      <c r="BO740" s="1019"/>
      <c r="BP740" s="1019"/>
      <c r="BQ740" s="1019"/>
      <c r="BR740" s="1019"/>
      <c r="BS740" s="1019"/>
      <c r="BT740" s="1019"/>
      <c r="BU740" s="1019"/>
      <c r="BV740" s="1019"/>
      <c r="BW740" s="1019"/>
      <c r="BX740" s="1019"/>
      <c r="BY740" s="1019"/>
      <c r="BZ740" s="1019"/>
      <c r="CA740" s="1019"/>
      <c r="CB740" s="1019"/>
      <c r="CC740" s="1019"/>
    </row>
    <row r="741" spans="1:81" s="939" customFormat="1" ht="12.75" hidden="1" customHeight="1">
      <c r="A741" s="1115"/>
      <c r="C741" s="940"/>
      <c r="E741" s="940"/>
      <c r="F741" s="1255"/>
      <c r="G741" s="940"/>
      <c r="H741" s="940"/>
      <c r="I741" s="940"/>
      <c r="J741" s="940"/>
      <c r="K741" s="940"/>
      <c r="L741" s="940"/>
      <c r="M741" s="940"/>
      <c r="N741" s="940"/>
      <c r="O741" s="940"/>
      <c r="P741" s="940"/>
      <c r="Q741" s="940"/>
      <c r="R741" s="940"/>
      <c r="S741" s="940"/>
      <c r="T741" s="940"/>
      <c r="U741" s="940"/>
      <c r="V741" s="940"/>
      <c r="W741" s="940"/>
      <c r="X741" s="940"/>
      <c r="Y741" s="940"/>
      <c r="Z741" s="940"/>
      <c r="AA741" s="940"/>
      <c r="AB741" s="940"/>
      <c r="AC741" s="940"/>
      <c r="AD741" s="1031"/>
      <c r="AE741" s="940"/>
      <c r="AF741" s="940"/>
      <c r="AG741" s="940"/>
      <c r="AH741" s="940"/>
      <c r="AI741" s="1022"/>
      <c r="AK741" s="1022"/>
      <c r="AL741" s="1022"/>
      <c r="AM741" s="1022"/>
      <c r="AN741" s="996"/>
      <c r="AO741" s="1022"/>
      <c r="AP741" s="1022"/>
      <c r="AQ741" s="1022"/>
      <c r="AR741" s="1022"/>
      <c r="AS741" s="1022"/>
      <c r="AT741" s="1022"/>
      <c r="AU741" s="1022"/>
      <c r="AV741" s="1022"/>
      <c r="AW741" s="1022"/>
      <c r="AX741" s="1022"/>
      <c r="AY741" s="1022"/>
      <c r="AZ741" s="1022"/>
      <c r="BA741" s="1022"/>
      <c r="BB741" s="1022"/>
      <c r="BC741" s="1022"/>
      <c r="BD741" s="1022"/>
      <c r="BE741" s="1022"/>
      <c r="BF741" s="1022"/>
      <c r="BG741" s="1022"/>
      <c r="BH741" s="1022"/>
      <c r="BI741" s="1022"/>
      <c r="BJ741" s="1022"/>
      <c r="BK741" s="1022"/>
      <c r="BL741" s="1022"/>
      <c r="BM741" s="1019"/>
      <c r="BN741" s="1019"/>
      <c r="BO741" s="1019"/>
      <c r="BP741" s="1019"/>
      <c r="BQ741" s="1019"/>
      <c r="BR741" s="1019"/>
      <c r="BS741" s="1019"/>
      <c r="BT741" s="1019"/>
      <c r="BU741" s="1019"/>
      <c r="BV741" s="1019"/>
      <c r="BW741" s="1019"/>
      <c r="BX741" s="1019"/>
      <c r="BY741" s="1019"/>
      <c r="BZ741" s="1019"/>
      <c r="CA741" s="1019"/>
      <c r="CB741" s="1019"/>
      <c r="CC741" s="1019"/>
    </row>
    <row r="742" spans="1:81" s="939" customFormat="1" ht="12.75" hidden="1" customHeight="1">
      <c r="A742" s="1115"/>
      <c r="B742" s="1297" t="s">
        <v>1832</v>
      </c>
      <c r="C742" s="940"/>
      <c r="E742" s="940"/>
      <c r="F742" s="940"/>
      <c r="G742" s="940"/>
      <c r="H742" s="940"/>
      <c r="I742" s="940"/>
      <c r="J742" s="940"/>
      <c r="K742" s="940"/>
      <c r="L742" s="940"/>
      <c r="M742" s="940"/>
      <c r="N742" s="940"/>
      <c r="O742" s="940"/>
      <c r="P742" s="940"/>
      <c r="Q742" s="940"/>
      <c r="R742" s="940"/>
      <c r="S742" s="940"/>
      <c r="T742" s="940"/>
      <c r="U742" s="940"/>
      <c r="V742" s="940"/>
      <c r="W742" s="940"/>
      <c r="X742" s="940"/>
      <c r="Y742" s="940"/>
      <c r="Z742" s="940"/>
      <c r="AA742" s="940"/>
      <c r="AB742" s="940"/>
      <c r="AC742" s="940"/>
      <c r="AD742" s="1031"/>
      <c r="AE742" s="940"/>
      <c r="AF742" s="940"/>
      <c r="AG742" s="940"/>
      <c r="AH742" s="940"/>
      <c r="AI742" s="1022"/>
      <c r="AK742" s="1022"/>
      <c r="AL742" s="1022"/>
      <c r="AM742" s="1022"/>
      <c r="AN742" s="996"/>
      <c r="AO742" s="1022"/>
      <c r="AP742" s="1273"/>
      <c r="AQ742" s="1273"/>
      <c r="AR742" s="1273"/>
      <c r="AS742" s="1273"/>
      <c r="AT742" s="1273"/>
      <c r="AU742" s="1273"/>
      <c r="AV742" s="1273"/>
      <c r="AW742" s="1273"/>
      <c r="AX742" s="1273"/>
      <c r="AY742" s="1273"/>
      <c r="AZ742" s="1022"/>
      <c r="BA742" s="1022"/>
      <c r="BB742" s="1022"/>
      <c r="BC742" s="1022"/>
      <c r="BD742" s="1022"/>
      <c r="BE742" s="1022"/>
      <c r="BF742" s="1022"/>
      <c r="BG742" s="1022"/>
      <c r="BH742" s="1022"/>
      <c r="BI742" s="1022"/>
      <c r="BJ742" s="1022"/>
      <c r="BK742" s="1022"/>
      <c r="BL742" s="1022"/>
      <c r="BM742" s="1019"/>
      <c r="BN742" s="1019"/>
      <c r="BO742" s="1019"/>
      <c r="BP742" s="1019"/>
      <c r="BQ742" s="1019"/>
      <c r="BR742" s="1019"/>
      <c r="BS742" s="1019"/>
      <c r="BT742" s="1019"/>
      <c r="BU742" s="1019"/>
      <c r="BV742" s="1019"/>
      <c r="BW742" s="1019"/>
      <c r="BX742" s="1019"/>
      <c r="BY742" s="1019"/>
      <c r="BZ742" s="1019"/>
      <c r="CA742" s="1019"/>
      <c r="CB742" s="1019"/>
      <c r="CC742" s="1019"/>
    </row>
    <row r="743" spans="1:81" s="939" customFormat="1" ht="12.75" hidden="1" customHeight="1">
      <c r="A743" s="1115"/>
      <c r="B743" s="1297" t="s">
        <v>1833</v>
      </c>
      <c r="C743" s="940"/>
      <c r="E743" s="940"/>
      <c r="F743" s="940"/>
      <c r="G743" s="940"/>
      <c r="H743" s="940"/>
      <c r="I743" s="940"/>
      <c r="J743" s="940"/>
      <c r="K743" s="940"/>
      <c r="L743" s="940"/>
      <c r="M743" s="940"/>
      <c r="N743" s="940"/>
      <c r="O743" s="940"/>
      <c r="P743" s="940"/>
      <c r="Q743" s="940"/>
      <c r="R743" s="940"/>
      <c r="S743" s="940"/>
      <c r="T743" s="940"/>
      <c r="U743" s="940"/>
      <c r="V743" s="940"/>
      <c r="W743" s="940"/>
      <c r="X743" s="940"/>
      <c r="Y743" s="940"/>
      <c r="Z743" s="940"/>
      <c r="AA743" s="940"/>
      <c r="AB743" s="940"/>
      <c r="AC743" s="940"/>
      <c r="AD743" s="1031"/>
      <c r="AE743" s="940"/>
      <c r="AF743" s="940"/>
      <c r="AG743" s="940"/>
      <c r="AH743" s="940"/>
      <c r="AI743" s="1022"/>
      <c r="AK743" s="1022"/>
      <c r="AL743" s="1022"/>
      <c r="AM743" s="1022"/>
      <c r="AN743" s="996"/>
      <c r="AO743" s="1022"/>
      <c r="AP743" s="1298"/>
      <c r="AQ743" s="1298"/>
      <c r="AR743" s="1298"/>
      <c r="AS743" s="1298"/>
      <c r="AT743" s="1298"/>
      <c r="AU743" s="1298"/>
      <c r="AV743" s="1298"/>
      <c r="AW743" s="1298"/>
      <c r="AX743" s="1298"/>
      <c r="AY743" s="1298"/>
      <c r="AZ743" s="1022"/>
      <c r="BA743" s="1022"/>
      <c r="BB743" s="1022"/>
      <c r="BC743" s="1022"/>
      <c r="BD743" s="1022"/>
      <c r="BE743" s="1022"/>
      <c r="BF743" s="1022"/>
      <c r="BG743" s="1022"/>
      <c r="BH743" s="1022"/>
      <c r="BI743" s="1022"/>
      <c r="BJ743" s="1022"/>
      <c r="BK743" s="1022"/>
      <c r="BL743" s="1022"/>
      <c r="BM743" s="1019"/>
      <c r="BN743" s="1019"/>
      <c r="BO743" s="1019"/>
      <c r="BP743" s="1019"/>
      <c r="BQ743" s="1019"/>
      <c r="BR743" s="1019"/>
      <c r="BS743" s="1019"/>
      <c r="BT743" s="1019"/>
      <c r="BU743" s="1019"/>
      <c r="BV743" s="1019"/>
      <c r="BW743" s="1019"/>
      <c r="BX743" s="1019"/>
      <c r="BY743" s="1019"/>
      <c r="BZ743" s="1019"/>
      <c r="CA743" s="1019"/>
      <c r="CB743" s="1019"/>
      <c r="CC743" s="1019"/>
    </row>
    <row r="744" spans="1:81" s="939" customFormat="1" ht="12.75" hidden="1" customHeight="1">
      <c r="A744" s="1115"/>
      <c r="B744" s="939" t="s">
        <v>1834</v>
      </c>
      <c r="C744" s="940"/>
      <c r="E744" s="940"/>
      <c r="F744" s="940"/>
      <c r="G744" s="940"/>
      <c r="H744" s="940"/>
      <c r="I744" s="940"/>
      <c r="J744" s="940"/>
      <c r="K744" s="940"/>
      <c r="L744" s="940"/>
      <c r="M744" s="940"/>
      <c r="N744" s="940"/>
      <c r="O744" s="940"/>
      <c r="P744" s="940"/>
      <c r="Q744" s="940"/>
      <c r="R744" s="940"/>
      <c r="S744" s="940"/>
      <c r="T744" s="940"/>
      <c r="U744" s="940"/>
      <c r="V744" s="940"/>
      <c r="W744" s="940"/>
      <c r="X744" s="940"/>
      <c r="Y744" s="940"/>
      <c r="Z744" s="940"/>
      <c r="AA744" s="940"/>
      <c r="AB744" s="940"/>
      <c r="AC744" s="940"/>
      <c r="AD744" s="1031"/>
      <c r="AE744" s="940"/>
      <c r="AF744" s="940"/>
      <c r="AG744" s="940"/>
      <c r="AH744" s="940"/>
      <c r="AI744" s="1022"/>
      <c r="AK744" s="1022"/>
      <c r="AL744" s="1022"/>
      <c r="AM744" s="1022"/>
      <c r="AN744" s="996"/>
      <c r="AO744" s="1022"/>
      <c r="AP744" s="1298"/>
      <c r="AQ744" s="1298"/>
      <c r="AR744" s="1298"/>
      <c r="AS744" s="1298"/>
      <c r="AT744" s="1298"/>
      <c r="AU744" s="1298"/>
      <c r="AV744" s="1298"/>
      <c r="AW744" s="1298"/>
      <c r="AX744" s="1298"/>
      <c r="AY744" s="1298"/>
      <c r="AZ744" s="1022"/>
      <c r="BA744" s="1022"/>
      <c r="BB744" s="1022"/>
      <c r="BC744" s="1022"/>
      <c r="BD744" s="1022"/>
      <c r="BE744" s="1022"/>
      <c r="BF744" s="1022"/>
      <c r="BG744" s="1022"/>
      <c r="BH744" s="1022"/>
      <c r="BI744" s="1022"/>
      <c r="BJ744" s="1022"/>
      <c r="BK744" s="1022"/>
      <c r="BL744" s="1022"/>
      <c r="BM744" s="1019"/>
      <c r="BN744" s="1019"/>
      <c r="BO744" s="1019"/>
      <c r="BP744" s="1019"/>
      <c r="BQ744" s="1019"/>
      <c r="BR744" s="1019"/>
      <c r="BS744" s="1019"/>
      <c r="BT744" s="1019"/>
      <c r="BU744" s="1019"/>
      <c r="BV744" s="1019"/>
      <c r="BW744" s="1019"/>
      <c r="BX744" s="1019"/>
      <c r="BY744" s="1019"/>
      <c r="BZ744" s="1019"/>
      <c r="CA744" s="1019"/>
      <c r="CB744" s="1019"/>
      <c r="CC744" s="1019"/>
    </row>
    <row r="745" spans="1:81" s="939" customFormat="1" ht="12.75" hidden="1" customHeight="1">
      <c r="A745" s="1115"/>
      <c r="B745" s="939" t="s">
        <v>1835</v>
      </c>
      <c r="C745" s="940"/>
      <c r="E745" s="940"/>
      <c r="F745" s="940"/>
      <c r="G745" s="940"/>
      <c r="H745" s="940"/>
      <c r="I745" s="940"/>
      <c r="J745" s="940"/>
      <c r="K745" s="940"/>
      <c r="L745" s="940"/>
      <c r="M745" s="940"/>
      <c r="N745" s="940"/>
      <c r="O745" s="940"/>
      <c r="P745" s="940"/>
      <c r="Q745" s="940"/>
      <c r="R745" s="940"/>
      <c r="S745" s="940"/>
      <c r="T745" s="940"/>
      <c r="U745" s="940"/>
      <c r="V745" s="940"/>
      <c r="W745" s="940"/>
      <c r="X745" s="940"/>
      <c r="Y745" s="940"/>
      <c r="Z745" s="940"/>
      <c r="AA745" s="940"/>
      <c r="AB745" s="940"/>
      <c r="AC745" s="940"/>
      <c r="AD745" s="1031"/>
      <c r="AE745" s="940"/>
      <c r="AF745" s="940"/>
      <c r="AG745" s="940"/>
      <c r="AH745" s="940"/>
      <c r="AI745" s="1022"/>
      <c r="AK745" s="1022"/>
      <c r="AL745" s="1022"/>
      <c r="AM745" s="1022"/>
      <c r="AN745" s="996"/>
      <c r="AO745" s="1022"/>
      <c r="AP745" s="1298"/>
      <c r="AQ745" s="1298"/>
      <c r="AR745" s="1298"/>
      <c r="AS745" s="1298"/>
      <c r="AT745" s="1298"/>
      <c r="AU745" s="1298"/>
      <c r="AV745" s="1298"/>
      <c r="AW745" s="1298"/>
      <c r="AX745" s="1298"/>
      <c r="AY745" s="1298"/>
      <c r="AZ745" s="1022"/>
      <c r="BA745" s="1022"/>
      <c r="BB745" s="1022"/>
      <c r="BC745" s="1022"/>
      <c r="BD745" s="1022"/>
      <c r="BE745" s="1022"/>
      <c r="BF745" s="1022"/>
      <c r="BG745" s="1022"/>
      <c r="BH745" s="1022"/>
      <c r="BI745" s="1022"/>
      <c r="BJ745" s="1022"/>
      <c r="BK745" s="1022"/>
      <c r="BL745" s="1022"/>
      <c r="BM745" s="1019"/>
      <c r="BN745" s="1019"/>
      <c r="BO745" s="1019"/>
      <c r="BP745" s="1019"/>
      <c r="BQ745" s="1019"/>
      <c r="BR745" s="1019"/>
      <c r="BS745" s="1019"/>
      <c r="BT745" s="1019"/>
      <c r="BU745" s="1019"/>
      <c r="BV745" s="1019"/>
      <c r="BW745" s="1019"/>
      <c r="BX745" s="1019"/>
      <c r="BY745" s="1019"/>
      <c r="BZ745" s="1019"/>
      <c r="CA745" s="1019"/>
      <c r="CB745" s="1019"/>
      <c r="CC745" s="1019"/>
    </row>
    <row r="746" spans="1:81" s="939" customFormat="1" ht="12.75" hidden="1" customHeight="1">
      <c r="A746" s="1115"/>
      <c r="B746" s="939" t="s">
        <v>1836</v>
      </c>
      <c r="C746" s="940"/>
      <c r="E746" s="940"/>
      <c r="F746" s="940"/>
      <c r="G746" s="940"/>
      <c r="H746" s="940"/>
      <c r="I746" s="940"/>
      <c r="J746" s="940"/>
      <c r="K746" s="940"/>
      <c r="L746" s="940"/>
      <c r="M746" s="940"/>
      <c r="N746" s="940"/>
      <c r="O746" s="940"/>
      <c r="P746" s="940"/>
      <c r="Q746" s="940"/>
      <c r="R746" s="940"/>
      <c r="S746" s="940"/>
      <c r="T746" s="940"/>
      <c r="U746" s="940"/>
      <c r="V746" s="940"/>
      <c r="W746" s="940"/>
      <c r="X746" s="940"/>
      <c r="Y746" s="940"/>
      <c r="Z746" s="940"/>
      <c r="AA746" s="940"/>
      <c r="AB746" s="940"/>
      <c r="AC746" s="940"/>
      <c r="AD746" s="1031"/>
      <c r="AE746" s="940"/>
      <c r="AF746" s="940"/>
      <c r="AG746" s="940"/>
      <c r="AH746" s="940"/>
      <c r="AI746" s="1022"/>
      <c r="AK746" s="1022"/>
      <c r="AL746" s="1022"/>
      <c r="AM746" s="1022"/>
      <c r="AN746" s="996"/>
      <c r="AO746" s="1022"/>
      <c r="AP746" s="1298"/>
      <c r="AQ746" s="1298"/>
      <c r="AR746" s="1298"/>
      <c r="AS746" s="1298"/>
      <c r="AT746" s="1298"/>
      <c r="AU746" s="1298"/>
      <c r="AV746" s="1298"/>
      <c r="AW746" s="1298"/>
      <c r="AX746" s="1298"/>
      <c r="AY746" s="1298"/>
      <c r="AZ746" s="1022"/>
      <c r="BA746" s="1022"/>
      <c r="BB746" s="1022"/>
      <c r="BC746" s="1022"/>
      <c r="BD746" s="1022"/>
      <c r="BE746" s="1022"/>
      <c r="BF746" s="1022"/>
      <c r="BG746" s="1022"/>
      <c r="BH746" s="1022"/>
      <c r="BI746" s="1022"/>
      <c r="BJ746" s="1022"/>
      <c r="BK746" s="1022"/>
      <c r="BL746" s="1022"/>
      <c r="BM746" s="1019"/>
      <c r="BN746" s="1019"/>
      <c r="BO746" s="1019"/>
      <c r="BP746" s="1019"/>
      <c r="BQ746" s="1019"/>
      <c r="BR746" s="1019"/>
      <c r="BS746" s="1019"/>
      <c r="BT746" s="1019"/>
      <c r="BU746" s="1019"/>
      <c r="BV746" s="1019"/>
      <c r="BW746" s="1019"/>
      <c r="BX746" s="1019"/>
      <c r="BY746" s="1019"/>
      <c r="BZ746" s="1019"/>
      <c r="CA746" s="1019"/>
      <c r="CB746" s="1019"/>
      <c r="CC746" s="1019"/>
    </row>
    <row r="747" spans="1:81" s="939" customFormat="1" ht="12.75" hidden="1" customHeight="1">
      <c r="A747" s="1115"/>
      <c r="B747" s="939" t="s">
        <v>1837</v>
      </c>
      <c r="C747" s="940"/>
      <c r="E747" s="940"/>
      <c r="F747" s="940"/>
      <c r="G747" s="940"/>
      <c r="H747" s="940"/>
      <c r="I747" s="940"/>
      <c r="J747" s="940"/>
      <c r="K747" s="940"/>
      <c r="L747" s="940"/>
      <c r="M747" s="940"/>
      <c r="N747" s="940"/>
      <c r="O747" s="940"/>
      <c r="P747" s="940"/>
      <c r="Q747" s="940"/>
      <c r="R747" s="940"/>
      <c r="S747" s="940"/>
      <c r="T747" s="940"/>
      <c r="U747" s="940"/>
      <c r="V747" s="940"/>
      <c r="W747" s="940"/>
      <c r="X747" s="940"/>
      <c r="Y747" s="940"/>
      <c r="Z747" s="940"/>
      <c r="AA747" s="940"/>
      <c r="AB747" s="940"/>
      <c r="AC747" s="940"/>
      <c r="AD747" s="1031"/>
      <c r="AE747" s="940"/>
      <c r="AF747" s="940"/>
      <c r="AG747" s="940"/>
      <c r="AH747" s="940"/>
      <c r="AI747" s="1022"/>
      <c r="AK747" s="1022"/>
      <c r="AL747" s="1022"/>
      <c r="AM747" s="1022"/>
      <c r="AN747" s="996"/>
      <c r="AO747" s="1022"/>
      <c r="AP747" s="1298"/>
      <c r="AQ747" s="1298"/>
      <c r="AR747" s="1298"/>
      <c r="AS747" s="1298"/>
      <c r="AT747" s="1298"/>
      <c r="AU747" s="1298"/>
      <c r="AV747" s="1298"/>
      <c r="AW747" s="1298"/>
      <c r="AX747" s="1298"/>
      <c r="AY747" s="1298"/>
      <c r="AZ747" s="1022"/>
      <c r="BA747" s="1022"/>
      <c r="BB747" s="1022"/>
      <c r="BC747" s="1022"/>
      <c r="BD747" s="1022"/>
      <c r="BE747" s="1022"/>
      <c r="BF747" s="1022"/>
      <c r="BG747" s="1022"/>
      <c r="BH747" s="1022"/>
      <c r="BI747" s="1022"/>
      <c r="BJ747" s="1022"/>
      <c r="BK747" s="1022"/>
      <c r="BL747" s="1022"/>
      <c r="BM747" s="1019"/>
      <c r="BN747" s="1019"/>
      <c r="BO747" s="1019"/>
      <c r="BP747" s="1019"/>
      <c r="BQ747" s="1019"/>
      <c r="BR747" s="1019"/>
      <c r="BS747" s="1019"/>
      <c r="BT747" s="1019"/>
      <c r="BU747" s="1019"/>
      <c r="BV747" s="1019"/>
      <c r="BW747" s="1019"/>
      <c r="BX747" s="1019"/>
      <c r="BY747" s="1019"/>
      <c r="BZ747" s="1019"/>
      <c r="CA747" s="1019"/>
      <c r="CB747" s="1019"/>
      <c r="CC747" s="1019"/>
    </row>
    <row r="748" spans="1:81" s="939" customFormat="1" ht="12.75" hidden="1" customHeight="1">
      <c r="A748" s="1115"/>
      <c r="B748" s="939" t="s">
        <v>1838</v>
      </c>
      <c r="C748" s="940"/>
      <c r="E748" s="940"/>
      <c r="F748" s="940"/>
      <c r="G748" s="940"/>
      <c r="H748" s="940"/>
      <c r="I748" s="940"/>
      <c r="J748" s="940"/>
      <c r="K748" s="940"/>
      <c r="L748" s="940"/>
      <c r="M748" s="940"/>
      <c r="N748" s="940"/>
      <c r="O748" s="940"/>
      <c r="P748" s="940"/>
      <c r="Q748" s="940"/>
      <c r="R748" s="940"/>
      <c r="S748" s="940"/>
      <c r="T748" s="940"/>
      <c r="U748" s="940"/>
      <c r="V748" s="940"/>
      <c r="W748" s="940"/>
      <c r="X748" s="940"/>
      <c r="Y748" s="940"/>
      <c r="Z748" s="940"/>
      <c r="AA748" s="940"/>
      <c r="AB748" s="940"/>
      <c r="AC748" s="940"/>
      <c r="AD748" s="1031"/>
      <c r="AE748" s="940"/>
      <c r="AF748" s="940"/>
      <c r="AG748" s="940"/>
      <c r="AH748" s="940"/>
      <c r="AI748" s="1022"/>
      <c r="AK748" s="1022"/>
      <c r="AL748" s="1022"/>
      <c r="AM748" s="1022"/>
      <c r="AN748" s="996"/>
      <c r="AO748" s="1022"/>
      <c r="AP748" s="1022"/>
      <c r="AQ748" s="1022"/>
      <c r="AR748" s="1022"/>
      <c r="AS748" s="1022"/>
      <c r="AT748" s="1022"/>
      <c r="AU748" s="1022"/>
      <c r="AV748" s="1022"/>
      <c r="AW748" s="1022"/>
      <c r="AX748" s="1022"/>
      <c r="AY748" s="1022"/>
      <c r="AZ748" s="1022"/>
      <c r="BA748" s="1022"/>
      <c r="BB748" s="1022"/>
      <c r="BC748" s="1022"/>
      <c r="BD748" s="1022"/>
      <c r="BE748" s="1022"/>
      <c r="BF748" s="1022"/>
      <c r="BG748" s="1022"/>
      <c r="BH748" s="1022"/>
      <c r="BI748" s="1022"/>
      <c r="BJ748" s="1022"/>
      <c r="BK748" s="1022"/>
      <c r="BL748" s="1022"/>
      <c r="BM748" s="1022"/>
      <c r="BN748" s="1022"/>
      <c r="BO748" s="1022"/>
      <c r="BP748" s="1022"/>
      <c r="BQ748" s="1022"/>
      <c r="BR748" s="1022"/>
      <c r="BS748" s="1022"/>
      <c r="BT748" s="1022"/>
      <c r="BU748" s="1022"/>
      <c r="BV748" s="1022"/>
      <c r="BW748" s="1022"/>
      <c r="BX748" s="1022"/>
      <c r="BY748" s="1022"/>
      <c r="BZ748" s="1022"/>
      <c r="CA748" s="1022"/>
      <c r="CB748" s="1022"/>
      <c r="CC748" s="1022"/>
    </row>
    <row r="749" spans="1:81" s="939" customFormat="1" ht="12.75" hidden="1" customHeight="1">
      <c r="A749" s="1299"/>
      <c r="C749" s="940"/>
      <c r="E749" s="940"/>
      <c r="F749" s="940"/>
      <c r="G749" s="940"/>
      <c r="H749" s="940"/>
      <c r="I749" s="940"/>
      <c r="J749" s="940"/>
      <c r="K749" s="940"/>
      <c r="L749" s="940"/>
      <c r="M749" s="940"/>
      <c r="N749" s="940"/>
      <c r="O749" s="940"/>
      <c r="P749" s="940"/>
      <c r="Q749" s="940"/>
      <c r="R749" s="940"/>
      <c r="S749" s="940"/>
      <c r="T749" s="940"/>
      <c r="U749" s="940"/>
      <c r="V749" s="940"/>
      <c r="W749" s="940"/>
      <c r="X749" s="940"/>
      <c r="Y749" s="940"/>
      <c r="Z749" s="940"/>
      <c r="AA749" s="940"/>
      <c r="AB749" s="940"/>
      <c r="AC749" s="940"/>
      <c r="AD749" s="1031"/>
      <c r="AE749" s="940"/>
      <c r="AF749" s="940"/>
      <c r="AG749" s="940"/>
      <c r="AH749" s="940"/>
      <c r="AI749" s="1022"/>
      <c r="AK749" s="1022"/>
      <c r="AL749" s="1022"/>
      <c r="AM749" s="1022"/>
      <c r="AN749" s="996"/>
      <c r="AO749" s="1022"/>
      <c r="AP749" s="1022"/>
      <c r="AQ749" s="1022"/>
      <c r="AR749" s="1022"/>
      <c r="AS749" s="1022"/>
      <c r="AT749" s="1022"/>
      <c r="AU749" s="1022"/>
      <c r="AV749" s="1022"/>
      <c r="AW749" s="1022"/>
      <c r="AX749" s="1022"/>
      <c r="AY749" s="1022"/>
      <c r="AZ749" s="1022"/>
      <c r="BA749" s="1022"/>
      <c r="BB749" s="1022"/>
      <c r="BC749" s="1022"/>
      <c r="BD749" s="1022"/>
      <c r="BE749" s="1022"/>
      <c r="BF749" s="1022"/>
      <c r="BG749" s="1022"/>
      <c r="BH749" s="1022"/>
      <c r="BI749" s="1022"/>
      <c r="BJ749" s="1022"/>
      <c r="BK749" s="1022"/>
      <c r="BL749" s="1022"/>
      <c r="BM749" s="1022"/>
      <c r="BN749" s="1022"/>
      <c r="BO749" s="1022"/>
      <c r="BP749" s="1022"/>
      <c r="BQ749" s="1022"/>
      <c r="BR749" s="1022"/>
      <c r="BS749" s="1022"/>
      <c r="BT749" s="1022"/>
      <c r="BU749" s="1022"/>
      <c r="BV749" s="1022"/>
      <c r="BW749" s="1022"/>
      <c r="BX749" s="1022"/>
      <c r="BY749" s="1022"/>
      <c r="BZ749" s="1022"/>
      <c r="CA749" s="1022"/>
      <c r="CB749" s="1022"/>
      <c r="CC749" s="1022"/>
    </row>
    <row r="750" spans="1:81" s="939" customFormat="1" ht="12.75" hidden="1" customHeight="1">
      <c r="A750" s="1067"/>
      <c r="B750" s="1103"/>
      <c r="C750" s="1103"/>
      <c r="D750" s="1103"/>
      <c r="E750" s="1103"/>
      <c r="F750" s="1103"/>
      <c r="G750" s="1103"/>
      <c r="H750" s="1103"/>
      <c r="I750" s="1103"/>
      <c r="J750" s="1103"/>
      <c r="K750" s="1103"/>
      <c r="L750" s="1103"/>
      <c r="M750" s="1103"/>
      <c r="N750" s="1103"/>
      <c r="O750" s="1103"/>
      <c r="P750" s="1103"/>
      <c r="Q750" s="1103"/>
      <c r="R750" s="1103"/>
      <c r="S750" s="1103"/>
      <c r="T750" s="1103"/>
      <c r="U750" s="1103"/>
      <c r="V750" s="1103"/>
      <c r="W750" s="1103"/>
      <c r="X750" s="1103"/>
      <c r="Y750" s="1103"/>
      <c r="Z750" s="1103"/>
      <c r="AA750" s="1103"/>
      <c r="AB750" s="1103"/>
      <c r="AC750" s="1104"/>
      <c r="AD750" s="1103"/>
      <c r="AE750" s="1103"/>
      <c r="AF750" s="1103"/>
      <c r="AG750" s="1103"/>
      <c r="AH750" s="1014"/>
      <c r="AI750" s="955"/>
      <c r="AJ750" s="955" t="s">
        <v>1839</v>
      </c>
      <c r="AK750" s="3029">
        <f>SUM(AG694:AG739)</f>
        <v>0</v>
      </c>
      <c r="AL750" s="3030"/>
      <c r="AM750" s="3031"/>
      <c r="AN750" s="996"/>
      <c r="AO750" s="1022"/>
      <c r="AP750" s="1002"/>
      <c r="AQ750" s="1002"/>
      <c r="AR750" s="1002"/>
      <c r="AS750" s="1002"/>
      <c r="AT750" s="1002"/>
      <c r="AU750" s="1002"/>
      <c r="AV750" s="1002"/>
      <c r="AW750" s="1002"/>
      <c r="AX750" s="1002"/>
      <c r="AY750" s="1002"/>
      <c r="AZ750" s="1002"/>
      <c r="BA750" s="1022"/>
      <c r="BB750" s="1022"/>
      <c r="BC750" s="1022"/>
      <c r="BD750" s="1022"/>
      <c r="BE750" s="1022"/>
      <c r="BF750" s="1022"/>
      <c r="BG750" s="1022"/>
      <c r="BH750" s="1022"/>
      <c r="BI750" s="1022"/>
      <c r="BJ750" s="1022"/>
      <c r="BK750" s="1022"/>
      <c r="BL750" s="1022"/>
      <c r="BM750" s="1022"/>
      <c r="BN750" s="1022"/>
      <c r="BO750" s="1022"/>
      <c r="BP750" s="1022"/>
      <c r="BQ750" s="1022"/>
      <c r="BR750" s="1022"/>
      <c r="BS750" s="1022"/>
      <c r="BT750" s="1022"/>
      <c r="BU750" s="1022"/>
      <c r="BV750" s="1022"/>
      <c r="BW750" s="1022"/>
      <c r="BX750" s="1022"/>
      <c r="BY750" s="1022"/>
      <c r="BZ750" s="1022"/>
      <c r="CA750" s="1022"/>
      <c r="CB750" s="1022"/>
      <c r="CC750" s="1022"/>
    </row>
    <row r="751" spans="1:81" s="939" customFormat="1" ht="12.75" hidden="1" customHeight="1" thickBot="1">
      <c r="A751" s="1056"/>
      <c r="B751" s="940"/>
      <c r="C751" s="940"/>
      <c r="D751" s="940"/>
      <c r="E751" s="940"/>
      <c r="F751" s="940"/>
      <c r="G751" s="940"/>
      <c r="H751" s="940"/>
      <c r="I751" s="940"/>
      <c r="J751" s="940"/>
      <c r="K751" s="940"/>
      <c r="L751" s="940"/>
      <c r="M751" s="940"/>
      <c r="N751" s="940"/>
      <c r="O751" s="940"/>
      <c r="P751" s="940"/>
      <c r="Q751" s="940"/>
      <c r="R751" s="940"/>
      <c r="S751" s="940"/>
      <c r="T751" s="940"/>
      <c r="U751" s="940"/>
      <c r="V751" s="940"/>
      <c r="W751" s="940"/>
      <c r="X751" s="940"/>
      <c r="Y751" s="940"/>
      <c r="Z751" s="940"/>
      <c r="AA751" s="940"/>
      <c r="AB751" s="940"/>
      <c r="AC751" s="1031"/>
      <c r="AD751" s="940"/>
      <c r="AE751" s="940"/>
      <c r="AF751" s="940"/>
      <c r="AG751" s="940"/>
      <c r="AH751" s="1022"/>
      <c r="AI751" s="1688"/>
      <c r="AJ751" s="1688"/>
      <c r="AK751" s="1001"/>
      <c r="AL751" s="1001"/>
      <c r="AM751" s="1001"/>
      <c r="AN751" s="996"/>
      <c r="AO751" s="1022"/>
      <c r="AP751" s="1002"/>
      <c r="AQ751" s="1002"/>
      <c r="AR751" s="1002"/>
      <c r="AS751" s="1002"/>
      <c r="AT751" s="1002"/>
      <c r="AU751" s="1002"/>
      <c r="AV751" s="1002"/>
      <c r="AW751" s="1002"/>
      <c r="AX751" s="1002"/>
      <c r="AY751" s="1002"/>
      <c r="AZ751" s="1002"/>
      <c r="BA751" s="1022"/>
      <c r="BB751" s="1022"/>
      <c r="BC751" s="1022"/>
      <c r="BD751" s="1022"/>
      <c r="BE751" s="1022"/>
      <c r="BF751" s="1022"/>
      <c r="BG751" s="1022"/>
      <c r="BH751" s="1022"/>
      <c r="BI751" s="1022"/>
      <c r="BJ751" s="1022"/>
      <c r="BK751" s="1022"/>
      <c r="BL751" s="1022"/>
      <c r="BM751" s="1022"/>
      <c r="BN751" s="1022"/>
      <c r="BO751" s="1022"/>
      <c r="BP751" s="1022"/>
      <c r="BQ751" s="1022"/>
      <c r="BR751" s="1022"/>
      <c r="BS751" s="1022"/>
      <c r="BT751" s="1022"/>
      <c r="BU751" s="1022"/>
      <c r="BV751" s="1022"/>
      <c r="BW751" s="1022"/>
      <c r="BX751" s="1022"/>
      <c r="BY751" s="1022"/>
      <c r="BZ751" s="1022"/>
      <c r="CA751" s="1022"/>
      <c r="CB751" s="1022"/>
      <c r="CC751" s="1022"/>
    </row>
    <row r="752" spans="1:81" ht="13.5" thickTop="1"/>
    <row r="753" spans="1:49" s="939" customFormat="1" ht="12.75" customHeight="1">
      <c r="A753" s="1008" t="s">
        <v>1840</v>
      </c>
      <c r="B753" s="1008" t="s">
        <v>1841</v>
      </c>
      <c r="C753" s="940"/>
      <c r="D753" s="940"/>
      <c r="E753" s="940"/>
      <c r="F753" s="940"/>
      <c r="G753" s="940"/>
      <c r="H753" s="940"/>
      <c r="I753" s="940"/>
      <c r="J753" s="940"/>
      <c r="K753" s="940"/>
      <c r="L753" s="940"/>
      <c r="M753" s="940"/>
      <c r="N753" s="940"/>
      <c r="O753" s="940"/>
      <c r="P753" s="940"/>
      <c r="Q753" s="940"/>
      <c r="R753" s="940"/>
      <c r="S753" s="940"/>
      <c r="T753" s="940"/>
      <c r="U753" s="940"/>
      <c r="V753" s="940"/>
      <c r="W753" s="940"/>
      <c r="X753" s="940"/>
      <c r="Y753" s="940"/>
      <c r="Z753" s="940"/>
      <c r="AA753" s="940"/>
      <c r="AB753" s="940"/>
      <c r="AC753" s="1031"/>
      <c r="AD753" s="940"/>
      <c r="AE753" s="3111" t="s">
        <v>1842</v>
      </c>
      <c r="AF753" s="3111"/>
      <c r="AG753" s="3111"/>
      <c r="AH753" s="3111"/>
      <c r="AI753" s="3111"/>
      <c r="AJ753" s="3111"/>
      <c r="AK753" s="3111"/>
      <c r="AL753" s="1001"/>
      <c r="AM753" s="1001"/>
      <c r="AN753" s="996"/>
    </row>
    <row r="754" spans="1:49" s="939" customFormat="1" ht="12.75" customHeight="1">
      <c r="A754" s="1008"/>
      <c r="B754" s="1008" t="s">
        <v>1585</v>
      </c>
      <c r="C754" s="940"/>
      <c r="D754" s="940"/>
      <c r="E754" s="940"/>
      <c r="F754" s="940"/>
      <c r="G754" s="940"/>
      <c r="H754" s="940"/>
      <c r="I754" s="940"/>
      <c r="J754" s="940"/>
      <c r="K754" s="940"/>
      <c r="L754" s="940"/>
      <c r="M754" s="940"/>
      <c r="N754" s="940"/>
      <c r="O754" s="940"/>
      <c r="P754" s="940"/>
      <c r="Q754" s="940"/>
      <c r="R754" s="940"/>
      <c r="S754" s="940"/>
      <c r="T754" s="940"/>
      <c r="U754" s="940"/>
      <c r="V754" s="940"/>
      <c r="W754" s="940"/>
      <c r="X754" s="940"/>
      <c r="Y754" s="940"/>
      <c r="Z754" s="940"/>
      <c r="AA754" s="940"/>
      <c r="AB754" s="940"/>
      <c r="AC754" s="1031"/>
      <c r="AD754" s="940"/>
      <c r="AE754" s="1688"/>
      <c r="AF754" s="1688"/>
      <c r="AG754" s="1688"/>
      <c r="AH754" s="1688"/>
      <c r="AI754" s="1688"/>
      <c r="AJ754" s="1688"/>
      <c r="AK754" s="1688"/>
      <c r="AL754" s="1001"/>
      <c r="AM754" s="1001"/>
      <c r="AN754" s="996"/>
    </row>
    <row r="755" spans="1:49" s="939" customFormat="1" ht="12.75" customHeight="1">
      <c r="A755" s="1008"/>
      <c r="B755" s="1008"/>
      <c r="C755" s="940"/>
      <c r="D755" s="940"/>
      <c r="E755" s="940"/>
      <c r="F755" s="940"/>
      <c r="G755" s="940"/>
      <c r="H755" s="940"/>
      <c r="I755" s="940"/>
      <c r="J755" s="940"/>
      <c r="K755" s="940"/>
      <c r="L755" s="940"/>
      <c r="M755" s="940"/>
      <c r="N755" s="940"/>
      <c r="O755" s="940"/>
      <c r="P755" s="940"/>
      <c r="Q755" s="940"/>
      <c r="R755" s="940"/>
      <c r="S755" s="940"/>
      <c r="T755" s="940"/>
      <c r="U755" s="940"/>
      <c r="V755" s="940"/>
      <c r="W755" s="940"/>
      <c r="X755" s="940"/>
      <c r="Y755" s="940"/>
      <c r="Z755" s="940"/>
      <c r="AA755" s="940"/>
      <c r="AB755" s="940"/>
      <c r="AC755" s="1031"/>
      <c r="AD755" s="940"/>
      <c r="AE755" s="1033"/>
      <c r="AF755" s="1033"/>
      <c r="AG755" s="1033"/>
      <c r="AH755" s="1033"/>
      <c r="AI755" s="1033"/>
      <c r="AJ755" s="1033"/>
      <c r="AK755" s="1033"/>
      <c r="AL755" s="1001"/>
      <c r="AM755" s="1001"/>
      <c r="AN755" s="996"/>
    </row>
    <row r="756" spans="1:49" s="939" customFormat="1" ht="12.75" customHeight="1">
      <c r="A756" s="1008"/>
      <c r="B756" s="1008"/>
      <c r="C756" s="3043" t="s">
        <v>626</v>
      </c>
      <c r="D756" s="3043"/>
      <c r="E756" s="940"/>
      <c r="F756" s="3112" t="s">
        <v>1843</v>
      </c>
      <c r="G756" s="3113"/>
      <c r="H756" s="3113"/>
      <c r="I756" s="3113"/>
      <c r="J756" s="3113"/>
      <c r="K756" s="3113"/>
      <c r="L756" s="3113"/>
      <c r="M756" s="3113"/>
      <c r="N756" s="3113"/>
      <c r="O756" s="3113"/>
      <c r="P756" s="3113"/>
      <c r="Q756" s="3113"/>
      <c r="R756" s="3113"/>
      <c r="S756" s="3113"/>
      <c r="T756" s="3113"/>
      <c r="U756" s="3113"/>
      <c r="V756" s="3113"/>
      <c r="W756" s="3113"/>
      <c r="X756" s="3113"/>
      <c r="Y756" s="3113"/>
      <c r="Z756" s="3113"/>
      <c r="AA756" s="3113"/>
      <c r="AB756" s="3113"/>
      <c r="AC756" s="3113"/>
      <c r="AD756" s="3113"/>
      <c r="AE756" s="3113"/>
      <c r="AF756" s="3113"/>
      <c r="AG756" s="3113"/>
      <c r="AH756" s="3113"/>
      <c r="AI756" s="3113"/>
      <c r="AJ756" s="3113"/>
      <c r="AK756" s="3113"/>
      <c r="AL756" s="3114"/>
      <c r="AM756" s="1001"/>
      <c r="AN756" s="996"/>
    </row>
    <row r="757" spans="1:49" s="939" customFormat="1" ht="12.75" customHeight="1">
      <c r="A757" s="1008"/>
      <c r="B757" s="1008"/>
      <c r="C757" s="940"/>
      <c r="D757" s="940"/>
      <c r="E757" s="940"/>
      <c r="F757" s="3115"/>
      <c r="G757" s="3116"/>
      <c r="H757" s="3116"/>
      <c r="I757" s="3116"/>
      <c r="J757" s="3116"/>
      <c r="K757" s="3116"/>
      <c r="L757" s="3116"/>
      <c r="M757" s="3116"/>
      <c r="N757" s="3116"/>
      <c r="O757" s="3116"/>
      <c r="P757" s="3116"/>
      <c r="Q757" s="3116"/>
      <c r="R757" s="3116"/>
      <c r="S757" s="3116"/>
      <c r="T757" s="3116"/>
      <c r="U757" s="3116"/>
      <c r="V757" s="3116"/>
      <c r="W757" s="3116"/>
      <c r="X757" s="3116"/>
      <c r="Y757" s="3116"/>
      <c r="Z757" s="3116"/>
      <c r="AA757" s="3116"/>
      <c r="AB757" s="3116"/>
      <c r="AC757" s="3116"/>
      <c r="AD757" s="3116"/>
      <c r="AE757" s="3116"/>
      <c r="AF757" s="3116"/>
      <c r="AG757" s="3116"/>
      <c r="AH757" s="3116"/>
      <c r="AI757" s="3116"/>
      <c r="AJ757" s="3116"/>
      <c r="AK757" s="3116"/>
      <c r="AL757" s="3117"/>
      <c r="AM757" s="1001"/>
      <c r="AN757" s="996"/>
    </row>
    <row r="758" spans="1:49" s="939" customFormat="1" ht="12.75" customHeight="1">
      <c r="A758" s="1008"/>
      <c r="B758" s="1008"/>
      <c r="C758" s="940"/>
      <c r="D758" s="940"/>
      <c r="E758" s="940"/>
      <c r="F758" s="1300"/>
      <c r="G758" s="1300"/>
      <c r="H758" s="1300"/>
      <c r="I758" s="1300"/>
      <c r="J758" s="1300"/>
      <c r="K758" s="1300"/>
      <c r="L758" s="1300"/>
      <c r="M758" s="1300"/>
      <c r="N758" s="1300"/>
      <c r="O758" s="1300"/>
      <c r="P758" s="1300"/>
      <c r="Q758" s="1300"/>
      <c r="R758" s="1300"/>
      <c r="S758" s="1300"/>
      <c r="T758" s="1300"/>
      <c r="U758" s="1300"/>
      <c r="V758" s="1300"/>
      <c r="W758" s="1300"/>
      <c r="X758" s="1300"/>
      <c r="Y758" s="1300"/>
      <c r="Z758" s="1300"/>
      <c r="AA758" s="1300"/>
      <c r="AB758" s="1300"/>
      <c r="AC758" s="1300"/>
      <c r="AD758" s="1300"/>
      <c r="AE758" s="1300"/>
      <c r="AF758" s="1300"/>
      <c r="AG758" s="1300"/>
      <c r="AH758" s="1300"/>
      <c r="AI758" s="1300"/>
      <c r="AJ758" s="1300"/>
      <c r="AK758" s="1300"/>
      <c r="AL758" s="1300"/>
      <c r="AM758" s="1001"/>
      <c r="AN758" s="996"/>
    </row>
    <row r="759" spans="1:49" s="939" customFormat="1" ht="12.75" customHeight="1">
      <c r="A759" s="1008"/>
      <c r="B759" s="1301"/>
      <c r="C759" s="3043" t="s">
        <v>626</v>
      </c>
      <c r="D759" s="3043"/>
      <c r="E759" s="1301"/>
      <c r="F759" s="1302" t="s">
        <v>1844</v>
      </c>
      <c r="G759" s="1303"/>
      <c r="H759" s="1304"/>
      <c r="I759" s="1304"/>
      <c r="J759" s="1304"/>
      <c r="K759" s="1304"/>
      <c r="L759" s="1304"/>
      <c r="M759" s="1304"/>
      <c r="N759" s="1304"/>
      <c r="O759" s="1304"/>
      <c r="P759" s="1304"/>
      <c r="Q759" s="1304"/>
      <c r="R759" s="1304"/>
      <c r="S759" s="1304"/>
      <c r="T759" s="1304"/>
      <c r="U759" s="1304"/>
      <c r="V759" s="1304"/>
      <c r="W759" s="1304"/>
      <c r="X759" s="1304"/>
      <c r="Y759" s="1304"/>
      <c r="Z759" s="1304"/>
      <c r="AA759" s="1304"/>
      <c r="AB759" s="1304"/>
      <c r="AC759" s="1304"/>
      <c r="AD759" s="1304"/>
      <c r="AE759" s="1304"/>
      <c r="AF759" s="1304"/>
      <c r="AG759" s="1304"/>
      <c r="AH759" s="1304"/>
      <c r="AI759" s="1304"/>
      <c r="AJ759" s="1304"/>
      <c r="AK759" s="1305"/>
      <c r="AL759" s="1306"/>
      <c r="AM759" s="1001"/>
      <c r="AN759" s="996"/>
    </row>
    <row r="760" spans="1:49" s="939" customFormat="1" ht="12.75" customHeight="1">
      <c r="A760" s="1022"/>
      <c r="B760" s="1301"/>
      <c r="C760" s="1301"/>
      <c r="D760" s="1301"/>
      <c r="E760" s="1301"/>
      <c r="F760" s="3021" t="s">
        <v>1845</v>
      </c>
      <c r="G760" s="3022"/>
      <c r="H760" s="3022"/>
      <c r="I760" s="3022"/>
      <c r="J760" s="3022"/>
      <c r="K760" s="3022"/>
      <c r="L760" s="3022"/>
      <c r="M760" s="3022"/>
      <c r="N760" s="3022"/>
      <c r="O760" s="3022"/>
      <c r="P760" s="3022"/>
      <c r="Q760" s="3022"/>
      <c r="R760" s="3022"/>
      <c r="S760" s="3022"/>
      <c r="T760" s="3022"/>
      <c r="U760" s="3022"/>
      <c r="V760" s="3022"/>
      <c r="W760" s="3022"/>
      <c r="X760" s="3022"/>
      <c r="Y760" s="3022"/>
      <c r="Z760" s="3022"/>
      <c r="AA760" s="3022"/>
      <c r="AB760" s="3022"/>
      <c r="AC760" s="3022"/>
      <c r="AD760" s="3022"/>
      <c r="AE760" s="3022"/>
      <c r="AF760" s="3022"/>
      <c r="AG760" s="3022"/>
      <c r="AH760" s="3022"/>
      <c r="AI760" s="3022"/>
      <c r="AJ760" s="3022"/>
      <c r="AK760" s="3022"/>
      <c r="AL760" s="3023"/>
      <c r="AM760" s="1001"/>
      <c r="AN760" s="996"/>
      <c r="AS760" s="1432"/>
      <c r="AT760" s="1432"/>
      <c r="AU760" s="1432"/>
      <c r="AV760" s="1432"/>
      <c r="AW760" s="1432"/>
    </row>
    <row r="761" spans="1:49" s="939" customFormat="1" ht="12.75" customHeight="1">
      <c r="A761" s="1022"/>
      <c r="B761" s="1301"/>
      <c r="C761" s="1301"/>
      <c r="D761" s="1301"/>
      <c r="E761" s="1301"/>
      <c r="F761" s="3021"/>
      <c r="G761" s="3022"/>
      <c r="H761" s="3022"/>
      <c r="I761" s="3022"/>
      <c r="J761" s="3022"/>
      <c r="K761" s="3022"/>
      <c r="L761" s="3022"/>
      <c r="M761" s="3022"/>
      <c r="N761" s="3022"/>
      <c r="O761" s="3022"/>
      <c r="P761" s="3022"/>
      <c r="Q761" s="3022"/>
      <c r="R761" s="3022"/>
      <c r="S761" s="3022"/>
      <c r="T761" s="3022"/>
      <c r="U761" s="3022"/>
      <c r="V761" s="3022"/>
      <c r="W761" s="3022"/>
      <c r="X761" s="3022"/>
      <c r="Y761" s="3022"/>
      <c r="Z761" s="3022"/>
      <c r="AA761" s="3022"/>
      <c r="AB761" s="3022"/>
      <c r="AC761" s="3022"/>
      <c r="AD761" s="3022"/>
      <c r="AE761" s="3022"/>
      <c r="AF761" s="3022"/>
      <c r="AG761" s="3022"/>
      <c r="AH761" s="3022"/>
      <c r="AI761" s="3022"/>
      <c r="AJ761" s="3022"/>
      <c r="AK761" s="3022"/>
      <c r="AL761" s="3023"/>
      <c r="AM761" s="1001"/>
      <c r="AN761" s="996"/>
    </row>
    <row r="762" spans="1:49" s="939" customFormat="1" ht="12.75" customHeight="1">
      <c r="A762" s="1022"/>
      <c r="B762" s="1301"/>
      <c r="C762" s="1301"/>
      <c r="D762" s="1301"/>
      <c r="E762" s="1301"/>
      <c r="F762" s="1307" t="s">
        <v>1846</v>
      </c>
      <c r="G762" s="1308"/>
      <c r="H762" s="1308"/>
      <c r="I762" s="1308"/>
      <c r="J762" s="1308"/>
      <c r="K762" s="1308"/>
      <c r="L762" s="1308"/>
      <c r="M762" s="1308"/>
      <c r="N762" s="1308"/>
      <c r="O762" s="1308"/>
      <c r="P762" s="1308"/>
      <c r="Q762" s="1308"/>
      <c r="R762" s="1308"/>
      <c r="S762" s="1308"/>
      <c r="T762" s="1308"/>
      <c r="U762" s="1308"/>
      <c r="V762" s="1308"/>
      <c r="W762" s="1308"/>
      <c r="X762" s="1308"/>
      <c r="Y762" s="1308"/>
      <c r="Z762" s="1308"/>
      <c r="AA762" s="1308"/>
      <c r="AB762" s="1308"/>
      <c r="AC762" s="1308"/>
      <c r="AD762" s="1308"/>
      <c r="AE762" s="1308"/>
      <c r="AF762" s="1308"/>
      <c r="AG762" s="1308"/>
      <c r="AH762" s="1308"/>
      <c r="AI762" s="1308"/>
      <c r="AJ762" s="1308"/>
      <c r="AK762" s="1308"/>
      <c r="AL762" s="1309"/>
      <c r="AM762" s="1001"/>
      <c r="AN762" s="996"/>
      <c r="AT762" s="1085"/>
      <c r="AU762" s="1085"/>
      <c r="AV762" s="1085"/>
    </row>
    <row r="763" spans="1:49" s="939" customFormat="1" ht="12.75" customHeight="1">
      <c r="A763" s="1022"/>
      <c r="B763" s="1301"/>
      <c r="C763" s="1301"/>
      <c r="D763" s="1301"/>
      <c r="E763" s="1301"/>
      <c r="F763" s="3021" t="s">
        <v>1847</v>
      </c>
      <c r="G763" s="3022"/>
      <c r="H763" s="3022"/>
      <c r="I763" s="3022"/>
      <c r="J763" s="3022"/>
      <c r="K763" s="3022"/>
      <c r="L763" s="3022"/>
      <c r="M763" s="3022"/>
      <c r="N763" s="3022"/>
      <c r="O763" s="3022"/>
      <c r="P763" s="3022"/>
      <c r="Q763" s="3022"/>
      <c r="R763" s="3022"/>
      <c r="S763" s="3022"/>
      <c r="T763" s="3022"/>
      <c r="U763" s="3022"/>
      <c r="V763" s="3022"/>
      <c r="W763" s="3022"/>
      <c r="X763" s="3022"/>
      <c r="Y763" s="3022"/>
      <c r="Z763" s="3022"/>
      <c r="AA763" s="3022"/>
      <c r="AB763" s="3022"/>
      <c r="AC763" s="3022"/>
      <c r="AD763" s="3022"/>
      <c r="AE763" s="3022"/>
      <c r="AF763" s="3022"/>
      <c r="AG763" s="3022"/>
      <c r="AH763" s="3022"/>
      <c r="AI763" s="3022"/>
      <c r="AJ763" s="3022"/>
      <c r="AK763" s="3022"/>
      <c r="AL763" s="1310"/>
      <c r="AM763" s="1001"/>
      <c r="AN763" s="996"/>
      <c r="AT763" s="1085"/>
      <c r="AU763" s="1085"/>
      <c r="AV763" s="1085"/>
    </row>
    <row r="764" spans="1:49" s="939" customFormat="1" ht="12.75" customHeight="1">
      <c r="A764" s="1022"/>
      <c r="B764" s="1301"/>
      <c r="C764" s="1301"/>
      <c r="D764" s="1301"/>
      <c r="E764" s="1301"/>
      <c r="F764" s="3024"/>
      <c r="G764" s="3025"/>
      <c r="H764" s="3025"/>
      <c r="I764" s="3025"/>
      <c r="J764" s="3025"/>
      <c r="K764" s="3025"/>
      <c r="L764" s="3025"/>
      <c r="M764" s="3025"/>
      <c r="N764" s="3025"/>
      <c r="O764" s="3025"/>
      <c r="P764" s="3025"/>
      <c r="Q764" s="3025"/>
      <c r="R764" s="3025"/>
      <c r="S764" s="3025"/>
      <c r="T764" s="3025"/>
      <c r="U764" s="3025"/>
      <c r="V764" s="3025"/>
      <c r="W764" s="3025"/>
      <c r="X764" s="3025"/>
      <c r="Y764" s="3025"/>
      <c r="Z764" s="3025"/>
      <c r="AA764" s="3025"/>
      <c r="AB764" s="3025"/>
      <c r="AC764" s="3025"/>
      <c r="AD764" s="3025"/>
      <c r="AE764" s="3025"/>
      <c r="AF764" s="3025"/>
      <c r="AG764" s="3025"/>
      <c r="AH764" s="3025"/>
      <c r="AI764" s="3025"/>
      <c r="AJ764" s="3025"/>
      <c r="AK764" s="3025"/>
      <c r="AL764" s="1311"/>
      <c r="AM764" s="1001"/>
      <c r="AN764" s="996"/>
      <c r="AT764" s="1085"/>
      <c r="AU764" s="1085"/>
      <c r="AV764" s="1085"/>
    </row>
    <row r="765" spans="1:49" s="939" customFormat="1" ht="12.75" customHeight="1">
      <c r="A765" s="1022"/>
      <c r="B765" s="1301"/>
      <c r="C765" s="1301"/>
      <c r="D765" s="1301"/>
      <c r="E765" s="1301"/>
      <c r="F765" s="1312"/>
      <c r="G765" s="1312"/>
      <c r="H765" s="1312"/>
      <c r="I765" s="1312"/>
      <c r="J765" s="1312"/>
      <c r="K765" s="1312"/>
      <c r="L765" s="1312"/>
      <c r="M765" s="1312"/>
      <c r="N765" s="1312"/>
      <c r="O765" s="1312"/>
      <c r="P765" s="1312"/>
      <c r="Q765" s="1312"/>
      <c r="R765" s="1312"/>
      <c r="S765" s="1312"/>
      <c r="T765" s="1312"/>
      <c r="U765" s="1312"/>
      <c r="V765" s="1312"/>
      <c r="W765" s="1312"/>
      <c r="X765" s="1312"/>
      <c r="Y765" s="1312"/>
      <c r="Z765" s="1312"/>
      <c r="AA765" s="1312"/>
      <c r="AB765" s="1312"/>
      <c r="AC765" s="1312"/>
      <c r="AD765" s="1312"/>
      <c r="AE765" s="1312"/>
      <c r="AF765" s="1312"/>
      <c r="AG765" s="1312"/>
      <c r="AH765" s="1312"/>
      <c r="AI765" s="1312"/>
      <c r="AJ765" s="1312"/>
      <c r="AK765" s="1312"/>
      <c r="AL765" s="1001"/>
      <c r="AM765" s="1001"/>
      <c r="AN765" s="996"/>
      <c r="AP765" s="3015">
        <f>Application!AJ975</f>
        <v>62048168</v>
      </c>
      <c r="AQ765" s="3015"/>
      <c r="AR765" s="3015"/>
    </row>
    <row r="766" spans="1:49" s="939" customFormat="1" ht="12.75" customHeight="1">
      <c r="A766" s="1313"/>
      <c r="B766" s="920" t="s">
        <v>1848</v>
      </c>
      <c r="C766" s="1042"/>
      <c r="D766" s="1043"/>
      <c r="E766" s="1043"/>
      <c r="F766" s="51"/>
      <c r="G766" s="1044"/>
      <c r="H766" s="1044"/>
      <c r="I766" s="1044"/>
      <c r="J766" s="1044"/>
      <c r="K766" s="1044"/>
      <c r="L766" s="1044"/>
      <c r="M766" s="1044"/>
      <c r="N766" s="1044"/>
      <c r="O766" s="1044"/>
      <c r="P766" s="1044"/>
      <c r="Q766" s="1044"/>
      <c r="R766" s="51"/>
      <c r="S766" s="51"/>
      <c r="T766" s="51"/>
      <c r="U766" s="51"/>
      <c r="V766" s="51"/>
      <c r="W766" s="51"/>
      <c r="X766" s="1044"/>
      <c r="Y766" s="1044"/>
      <c r="Z766" s="1044"/>
      <c r="AA766" s="1041"/>
      <c r="AB766" s="1041"/>
      <c r="AC766" s="1041"/>
      <c r="AD766" s="1041"/>
      <c r="AE766" s="51"/>
      <c r="AF766" s="3026">
        <f>'Sources and Uses Budget'!S107+'Sources and Uses Budget'!T107</f>
        <v>75693782.40474242</v>
      </c>
      <c r="AG766" s="3026"/>
      <c r="AH766" s="3026"/>
      <c r="AI766" s="3026"/>
      <c r="AJ766" s="3026"/>
      <c r="AK766" s="1001"/>
      <c r="AL766" s="1001"/>
      <c r="AM766" s="1001"/>
      <c r="AN766" s="996"/>
    </row>
    <row r="767" spans="1:49" s="939" customFormat="1" ht="12.75" customHeight="1">
      <c r="A767" s="1045"/>
      <c r="B767" s="1045" t="s">
        <v>1849</v>
      </c>
      <c r="C767" s="1044"/>
      <c r="D767" s="1044"/>
      <c r="E767" s="1046"/>
      <c r="F767" s="1046"/>
      <c r="G767" s="1046"/>
      <c r="H767" s="1046"/>
      <c r="I767" s="1046"/>
      <c r="J767" s="1046"/>
      <c r="K767" s="1046"/>
      <c r="L767" s="1044"/>
      <c r="M767" s="1046"/>
      <c r="N767" s="1046"/>
      <c r="O767" s="1046"/>
      <c r="P767" s="1046"/>
      <c r="Q767" s="1046"/>
      <c r="R767" s="51"/>
      <c r="S767" s="51"/>
      <c r="T767" s="51"/>
      <c r="U767" s="51"/>
      <c r="V767" s="51"/>
      <c r="W767" s="51"/>
      <c r="X767" s="1044"/>
      <c r="Y767" s="1044"/>
      <c r="Z767" s="1044"/>
      <c r="AA767" s="1041"/>
      <c r="AB767" s="1041"/>
      <c r="AC767" s="1041"/>
      <c r="AD767" s="1041"/>
      <c r="AE767" s="51"/>
      <c r="AF767" s="3027">
        <f>AP774</f>
        <v>130604823.40000004</v>
      </c>
      <c r="AG767" s="3027"/>
      <c r="AH767" s="3027"/>
      <c r="AI767" s="3027"/>
      <c r="AJ767" s="3027"/>
      <c r="AK767" s="1001"/>
      <c r="AL767" s="1001"/>
      <c r="AM767" s="1001"/>
      <c r="AN767" s="996"/>
      <c r="AP767" s="3015">
        <f>Application!AJ1024</f>
        <v>32885529.040000003</v>
      </c>
      <c r="AQ767" s="3015"/>
      <c r="AR767" s="3015"/>
    </row>
    <row r="768" spans="1:49" s="939" customFormat="1" ht="12.75" customHeight="1">
      <c r="A768" s="1044"/>
      <c r="B768" s="1044" t="s">
        <v>13</v>
      </c>
      <c r="C768" s="1044"/>
      <c r="D768" s="1044"/>
      <c r="E768" s="1044"/>
      <c r="F768" s="1044"/>
      <c r="G768" s="1044"/>
      <c r="H768" s="1044"/>
      <c r="I768" s="1044"/>
      <c r="J768" s="1044"/>
      <c r="K768" s="1044"/>
      <c r="L768" s="1044"/>
      <c r="M768" s="1044"/>
      <c r="N768" s="1044"/>
      <c r="O768" s="1044"/>
      <c r="P768" s="1044"/>
      <c r="Q768" s="1044"/>
      <c r="R768" s="51"/>
      <c r="S768" s="51"/>
      <c r="T768" s="51"/>
      <c r="U768" s="51"/>
      <c r="V768" s="51"/>
      <c r="W768" s="51"/>
      <c r="X768" s="1044"/>
      <c r="Y768" s="1044"/>
      <c r="Z768" s="1044"/>
      <c r="AA768" s="1041"/>
      <c r="AB768" s="1041"/>
      <c r="AC768" s="1041"/>
      <c r="AD768" s="1041"/>
      <c r="AE768" s="51"/>
      <c r="AF768" s="3028">
        <f>ROUNDDOWN(IF(C759="YES",((1-(AF766/AF767))*2),(1-(AF766/AF767))),2)</f>
        <v>0.42</v>
      </c>
      <c r="AG768" s="3028"/>
      <c r="AH768" s="3028"/>
      <c r="AI768" s="3028"/>
      <c r="AJ768" s="3028"/>
      <c r="AK768" s="1001"/>
      <c r="AL768" s="1001"/>
      <c r="AM768" s="1001"/>
      <c r="AN768" s="996"/>
      <c r="AP768" s="3016">
        <f>Application!AJ1028</f>
        <v>57084314.560000002</v>
      </c>
      <c r="AQ768" s="3016"/>
      <c r="AR768" s="3016"/>
    </row>
    <row r="769" spans="1:44" s="939" customFormat="1" ht="12.75" customHeight="1">
      <c r="A769" s="1044"/>
      <c r="B769" s="1044"/>
      <c r="C769" s="1044"/>
      <c r="D769" s="1044"/>
      <c r="E769" s="1044"/>
      <c r="F769" s="1044"/>
      <c r="G769" s="1044"/>
      <c r="H769" s="1044"/>
      <c r="I769" s="1044"/>
      <c r="J769" s="1044"/>
      <c r="K769" s="1044"/>
      <c r="L769" s="1044"/>
      <c r="M769" s="1044"/>
      <c r="N769" s="1044"/>
      <c r="O769" s="1044"/>
      <c r="P769" s="1044"/>
      <c r="Q769" s="1044"/>
      <c r="R769" s="51"/>
      <c r="S769" s="51"/>
      <c r="T769" s="51"/>
      <c r="U769" s="51"/>
      <c r="V769" s="51"/>
      <c r="W769" s="51"/>
      <c r="X769" s="1044"/>
      <c r="Y769" s="1044"/>
      <c r="Z769" s="1044"/>
      <c r="AA769" s="1041"/>
      <c r="AB769" s="1041"/>
      <c r="AC769" s="1041"/>
      <c r="AD769" s="1041"/>
      <c r="AE769" s="51"/>
      <c r="AF769" s="1314"/>
      <c r="AG769" s="1314"/>
      <c r="AH769" s="1314"/>
      <c r="AI769" s="1314"/>
      <c r="AJ769" s="1314"/>
      <c r="AK769" s="1001"/>
      <c r="AL769" s="1001"/>
      <c r="AM769" s="1001"/>
      <c r="AN769" s="996"/>
      <c r="AP769" s="3035">
        <f>IF(((AP767+AP768)/AP765)&gt;0.8,0.8,((AP767+AP768)/AP765))</f>
        <v>0.8</v>
      </c>
      <c r="AQ769" s="3035"/>
      <c r="AR769" s="3035"/>
    </row>
    <row r="770" spans="1:44" s="939" customFormat="1" ht="12.75" customHeight="1">
      <c r="A770" s="1044"/>
      <c r="B770" s="3087" t="s">
        <v>1850</v>
      </c>
      <c r="C770" s="3088"/>
      <c r="D770" s="3088"/>
      <c r="E770" s="3088"/>
      <c r="F770" s="3088"/>
      <c r="G770" s="3088"/>
      <c r="H770" s="3088"/>
      <c r="I770" s="3088"/>
      <c r="J770" s="3088"/>
      <c r="K770" s="3088"/>
      <c r="L770" s="3088"/>
      <c r="M770" s="3088"/>
      <c r="N770" s="3088"/>
      <c r="O770" s="3088"/>
      <c r="P770" s="3088"/>
      <c r="Q770" s="3088"/>
      <c r="R770" s="3088"/>
      <c r="S770" s="3088"/>
      <c r="T770" s="3088"/>
      <c r="U770" s="3088"/>
      <c r="V770" s="3088"/>
      <c r="W770" s="3088"/>
      <c r="X770" s="3088"/>
      <c r="Y770" s="3088"/>
      <c r="Z770" s="3088"/>
      <c r="AA770" s="3088"/>
      <c r="AB770" s="3088"/>
      <c r="AC770" s="3088"/>
      <c r="AD770" s="3088"/>
      <c r="AE770" s="3088"/>
      <c r="AF770" s="3088"/>
      <c r="AG770" s="3088"/>
      <c r="AH770" s="3088"/>
      <c r="AI770" s="3088"/>
      <c r="AJ770" s="3089"/>
      <c r="AK770" s="1001"/>
      <c r="AL770" s="1001"/>
      <c r="AM770" s="1001"/>
      <c r="AN770" s="996"/>
    </row>
    <row r="771" spans="1:44" s="939" customFormat="1" ht="12.75" customHeight="1">
      <c r="A771" s="1044"/>
      <c r="B771" s="3090"/>
      <c r="C771" s="3091"/>
      <c r="D771" s="3091"/>
      <c r="E771" s="3091"/>
      <c r="F771" s="3091"/>
      <c r="G771" s="3091"/>
      <c r="H771" s="3091"/>
      <c r="I771" s="3091"/>
      <c r="J771" s="3091"/>
      <c r="K771" s="3091"/>
      <c r="L771" s="3091"/>
      <c r="M771" s="3091"/>
      <c r="N771" s="3091"/>
      <c r="O771" s="3091"/>
      <c r="P771" s="3091"/>
      <c r="Q771" s="3091"/>
      <c r="R771" s="3091"/>
      <c r="S771" s="3091"/>
      <c r="T771" s="3091"/>
      <c r="U771" s="3091"/>
      <c r="V771" s="3091"/>
      <c r="W771" s="3091"/>
      <c r="X771" s="3091"/>
      <c r="Y771" s="3091"/>
      <c r="Z771" s="3091"/>
      <c r="AA771" s="3091"/>
      <c r="AB771" s="3091"/>
      <c r="AC771" s="3091"/>
      <c r="AD771" s="3091"/>
      <c r="AE771" s="3091"/>
      <c r="AF771" s="3091"/>
      <c r="AG771" s="3091"/>
      <c r="AH771" s="3091"/>
      <c r="AI771" s="3091"/>
      <c r="AJ771" s="3092"/>
      <c r="AK771" s="1001"/>
      <c r="AL771" s="1001"/>
      <c r="AM771" s="1001"/>
      <c r="AN771" s="996"/>
      <c r="AP771" s="3015">
        <f>AP772-AP767-AP768</f>
        <v>80966289.00000003</v>
      </c>
      <c r="AQ771" s="3036"/>
      <c r="AR771" s="3036"/>
    </row>
    <row r="772" spans="1:44" s="939" customFormat="1" ht="12.75" customHeight="1">
      <c r="A772" s="1044"/>
      <c r="B772" s="3093"/>
      <c r="C772" s="3094"/>
      <c r="D772" s="3094"/>
      <c r="E772" s="3094"/>
      <c r="F772" s="3094"/>
      <c r="G772" s="3094"/>
      <c r="H772" s="3094"/>
      <c r="I772" s="3094"/>
      <c r="J772" s="3094"/>
      <c r="K772" s="3094"/>
      <c r="L772" s="3094"/>
      <c r="M772" s="3094"/>
      <c r="N772" s="3094"/>
      <c r="O772" s="3094"/>
      <c r="P772" s="3094"/>
      <c r="Q772" s="3094"/>
      <c r="R772" s="3094"/>
      <c r="S772" s="3094"/>
      <c r="T772" s="3094"/>
      <c r="U772" s="3094"/>
      <c r="V772" s="3094"/>
      <c r="W772" s="3094"/>
      <c r="X772" s="3094"/>
      <c r="Y772" s="3094"/>
      <c r="Z772" s="3094"/>
      <c r="AA772" s="3094"/>
      <c r="AB772" s="3094"/>
      <c r="AC772" s="3094"/>
      <c r="AD772" s="3094"/>
      <c r="AE772" s="3094"/>
      <c r="AF772" s="3094"/>
      <c r="AG772" s="3094"/>
      <c r="AH772" s="3094"/>
      <c r="AI772" s="3094"/>
      <c r="AJ772" s="3095"/>
      <c r="AK772" s="1001"/>
      <c r="AL772" s="1001"/>
      <c r="AM772" s="1001"/>
      <c r="AN772" s="996"/>
      <c r="AP772" s="3015">
        <f>Application!AJ1032</f>
        <v>170936132.60000002</v>
      </c>
      <c r="AQ772" s="3015"/>
      <c r="AR772" s="3015"/>
    </row>
    <row r="773" spans="1:44" s="939" customFormat="1" ht="12.75" customHeight="1">
      <c r="A773" s="1022"/>
      <c r="B773" s="940"/>
      <c r="C773" s="940"/>
      <c r="D773" s="940"/>
      <c r="E773" s="940"/>
      <c r="F773" s="940"/>
      <c r="G773" s="940"/>
      <c r="H773" s="940"/>
      <c r="I773" s="940"/>
      <c r="J773" s="940"/>
      <c r="K773" s="940"/>
      <c r="L773" s="940"/>
      <c r="M773" s="940"/>
      <c r="N773" s="940"/>
      <c r="O773" s="940"/>
      <c r="P773" s="940"/>
      <c r="Q773" s="940"/>
      <c r="R773" s="940"/>
      <c r="S773" s="940"/>
      <c r="T773" s="940"/>
      <c r="U773" s="940"/>
      <c r="V773" s="940"/>
      <c r="W773" s="940"/>
      <c r="X773" s="940"/>
      <c r="Y773" s="940"/>
      <c r="Z773" s="940"/>
      <c r="AA773" s="940"/>
      <c r="AB773" s="940"/>
      <c r="AC773" s="1031"/>
      <c r="AD773" s="940"/>
      <c r="AE773" s="1022"/>
      <c r="AF773" s="1022"/>
      <c r="AG773" s="1022"/>
      <c r="AH773" s="1022"/>
      <c r="AI773" s="1033"/>
      <c r="AJ773" s="1033"/>
      <c r="AK773" s="1001"/>
      <c r="AL773" s="1001"/>
      <c r="AM773" s="1001"/>
      <c r="AN773" s="996"/>
    </row>
    <row r="774" spans="1:44" s="939" customFormat="1" ht="12.75" customHeight="1">
      <c r="A774" s="1048"/>
      <c r="B774" s="1048"/>
      <c r="C774" s="1048"/>
      <c r="D774" s="1048"/>
      <c r="E774" s="1048"/>
      <c r="F774" s="1048"/>
      <c r="G774" s="1048"/>
      <c r="H774" s="1048"/>
      <c r="I774" s="1048"/>
      <c r="J774" s="1048"/>
      <c r="K774" s="1048"/>
      <c r="L774" s="1048"/>
      <c r="M774" s="1048"/>
      <c r="N774" s="1048"/>
      <c r="O774" s="1048"/>
      <c r="P774" s="1048"/>
      <c r="Q774" s="1048"/>
      <c r="R774" s="1048"/>
      <c r="S774" s="1048"/>
      <c r="T774" s="1048"/>
      <c r="U774" s="1048"/>
      <c r="V774" s="1048"/>
      <c r="W774" s="1048"/>
      <c r="X774" s="1048"/>
      <c r="Y774" s="1048"/>
      <c r="Z774" s="1048"/>
      <c r="AA774" s="1048"/>
      <c r="AB774" s="1048"/>
      <c r="AC774" s="1048"/>
      <c r="AD774" s="1048"/>
      <c r="AE774" s="1048"/>
      <c r="AF774" s="1048"/>
      <c r="AG774" s="1048"/>
      <c r="AH774" s="1049"/>
      <c r="AI774" s="955"/>
      <c r="AJ774" s="955" t="s">
        <v>1851</v>
      </c>
      <c r="AK774" s="3096">
        <f>IF(AF768=0,0,IF((AF768*100)&gt;12,12,(AF768*100)))</f>
        <v>12</v>
      </c>
      <c r="AL774" s="3096"/>
      <c r="AM774" s="3097"/>
      <c r="AN774" s="996"/>
      <c r="AP774" s="3004">
        <f>AP771+(AP765*AP769)</f>
        <v>130604823.40000004</v>
      </c>
      <c r="AQ774" s="3005"/>
      <c r="AR774" s="3006"/>
    </row>
    <row r="775" spans="1:44" s="939" customFormat="1" ht="12.75" customHeight="1">
      <c r="A775" s="1022"/>
      <c r="B775" s="940"/>
      <c r="C775" s="940"/>
      <c r="D775" s="940"/>
      <c r="E775" s="940"/>
      <c r="F775" s="940"/>
      <c r="G775" s="940"/>
      <c r="H775" s="940"/>
      <c r="I775" s="940"/>
      <c r="J775" s="940"/>
      <c r="K775" s="940"/>
      <c r="L775" s="940"/>
      <c r="M775" s="940"/>
      <c r="N775" s="940"/>
      <c r="O775" s="940"/>
      <c r="P775" s="940"/>
      <c r="Q775" s="940"/>
      <c r="R775" s="940"/>
      <c r="S775" s="940"/>
      <c r="T775" s="940"/>
      <c r="U775" s="940"/>
      <c r="V775" s="940"/>
      <c r="W775" s="940"/>
      <c r="X775" s="940"/>
      <c r="Y775" s="940"/>
      <c r="Z775" s="940"/>
      <c r="AA775" s="940"/>
      <c r="AB775" s="940"/>
      <c r="AC775" s="1031"/>
      <c r="AD775" s="940"/>
      <c r="AE775" s="1022"/>
      <c r="AF775" s="1022"/>
      <c r="AG775" s="1022"/>
      <c r="AH775" s="1022"/>
      <c r="AI775" s="1033"/>
      <c r="AJ775" s="1033"/>
      <c r="AK775" s="1001"/>
      <c r="AL775" s="1001"/>
      <c r="AM775" s="1001"/>
      <c r="AN775" s="996"/>
    </row>
    <row r="776" spans="1:44">
      <c r="A776" s="1058"/>
      <c r="B776" s="939"/>
      <c r="C776" s="939"/>
      <c r="D776" s="939"/>
      <c r="E776" s="939"/>
      <c r="F776" s="939"/>
      <c r="G776" s="939"/>
      <c r="H776" s="939"/>
      <c r="I776" s="939"/>
      <c r="J776" s="939"/>
      <c r="K776" s="939"/>
      <c r="L776" s="939"/>
      <c r="M776" s="939"/>
      <c r="N776" s="939"/>
      <c r="O776" s="939"/>
      <c r="P776" s="939"/>
      <c r="Q776" s="939"/>
      <c r="R776" s="939"/>
      <c r="S776" s="939"/>
      <c r="T776" s="939"/>
      <c r="U776" s="939"/>
      <c r="V776" s="939"/>
      <c r="W776" s="939"/>
      <c r="X776" s="939"/>
      <c r="Y776" s="939"/>
      <c r="Z776" s="939"/>
      <c r="AA776" s="939"/>
      <c r="AB776" s="939"/>
      <c r="AC776" s="939"/>
      <c r="AD776" s="939"/>
      <c r="AE776" s="939"/>
      <c r="AF776" s="939"/>
      <c r="AG776" s="939"/>
      <c r="AH776" s="939"/>
      <c r="AI776" s="939"/>
      <c r="AJ776" s="939"/>
      <c r="AK776" s="1022"/>
      <c r="AL776" s="1022"/>
      <c r="AM776" s="1022"/>
    </row>
    <row r="777" spans="1:44">
      <c r="A777" s="3098" t="s">
        <v>1852</v>
      </c>
      <c r="B777" s="3099"/>
      <c r="C777" s="3099"/>
      <c r="D777" s="3099"/>
      <c r="E777" s="3099"/>
      <c r="F777" s="3099"/>
      <c r="G777" s="3099"/>
      <c r="H777" s="3099"/>
      <c r="I777" s="3099"/>
      <c r="J777" s="3099"/>
      <c r="K777" s="3099"/>
      <c r="L777" s="3099"/>
      <c r="M777" s="3099"/>
      <c r="N777" s="3099"/>
      <c r="O777" s="3099"/>
      <c r="P777" s="3099"/>
      <c r="Q777" s="3099"/>
      <c r="R777" s="3099"/>
      <c r="S777" s="3099"/>
      <c r="T777" s="3099"/>
      <c r="U777" s="3099"/>
      <c r="V777" s="3099"/>
      <c r="W777" s="3099"/>
      <c r="X777" s="3099"/>
      <c r="Y777" s="3099"/>
      <c r="Z777" s="3099"/>
      <c r="AA777" s="3099"/>
      <c r="AB777" s="3099"/>
      <c r="AC777" s="3099"/>
      <c r="AD777" s="3099"/>
      <c r="AE777" s="3099"/>
      <c r="AF777" s="3099"/>
      <c r="AG777" s="3099"/>
      <c r="AH777" s="3099"/>
      <c r="AI777" s="3099"/>
      <c r="AJ777" s="3099"/>
      <c r="AK777" s="3099"/>
      <c r="AL777" s="3099"/>
      <c r="AM777" s="3099"/>
    </row>
    <row r="778" spans="1:44">
      <c r="A778" s="3100"/>
      <c r="B778" s="3100"/>
      <c r="C778" s="3100"/>
      <c r="D778" s="3100"/>
      <c r="E778" s="3100"/>
      <c r="F778" s="3100"/>
      <c r="G778" s="3100"/>
      <c r="H778" s="3100"/>
      <c r="I778" s="3100"/>
      <c r="J778" s="3100"/>
      <c r="K778" s="3100"/>
      <c r="L778" s="3100"/>
      <c r="M778" s="3100"/>
      <c r="N778" s="3100"/>
      <c r="O778" s="3100"/>
      <c r="P778" s="3100"/>
      <c r="Q778" s="3100"/>
      <c r="R778" s="3100"/>
      <c r="S778" s="3100"/>
      <c r="T778" s="3100"/>
      <c r="U778" s="3100"/>
      <c r="V778" s="3100"/>
      <c r="W778" s="3100"/>
      <c r="X778" s="3100"/>
      <c r="Y778" s="3100"/>
      <c r="Z778" s="3100"/>
      <c r="AA778" s="3100"/>
      <c r="AB778" s="3100"/>
      <c r="AC778" s="3100"/>
      <c r="AD778" s="3100"/>
      <c r="AE778" s="3100"/>
      <c r="AF778" s="3100"/>
      <c r="AG778" s="3100"/>
      <c r="AH778" s="3100"/>
      <c r="AI778" s="3100"/>
      <c r="AJ778" s="3100"/>
      <c r="AK778" s="3100"/>
      <c r="AL778" s="3100"/>
      <c r="AM778" s="3100"/>
      <c r="AO778" s="1315"/>
      <c r="AP778" s="1315"/>
      <c r="AQ778" s="1315"/>
    </row>
    <row r="779" spans="1:44">
      <c r="A779" s="1021"/>
      <c r="B779" s="961"/>
      <c r="C779" s="962"/>
      <c r="D779" s="962"/>
      <c r="E779" s="962"/>
      <c r="F779" s="962"/>
      <c r="G779" s="962"/>
      <c r="H779" s="962"/>
      <c r="I779" s="963"/>
      <c r="J779" s="963"/>
      <c r="K779" s="963"/>
      <c r="L779" s="963"/>
      <c r="M779" s="963"/>
      <c r="N779" s="963"/>
      <c r="O779" s="963"/>
      <c r="P779" s="963"/>
      <c r="Q779" s="963"/>
      <c r="R779" s="112"/>
      <c r="S779" s="1209"/>
      <c r="T779" s="1209"/>
      <c r="U779" s="1209"/>
      <c r="V779" s="1209"/>
      <c r="W779" s="1209"/>
      <c r="X779" s="1209"/>
      <c r="Y779" s="1209"/>
      <c r="Z779" s="1209"/>
      <c r="AA779" s="1209"/>
      <c r="AB779" s="1209"/>
      <c r="AC779" s="1209"/>
      <c r="AD779" s="1209"/>
      <c r="AE779" s="1209"/>
      <c r="AF779" s="112"/>
      <c r="AG779" s="1209"/>
      <c r="AH779" s="1209"/>
      <c r="AI779" s="1209"/>
      <c r="AJ779" s="1209"/>
      <c r="AK779" s="1021"/>
      <c r="AL779" s="1021"/>
      <c r="AM779" s="924"/>
      <c r="AO779" s="1315"/>
      <c r="AP779" s="1315"/>
      <c r="AQ779" s="1315"/>
    </row>
    <row r="780" spans="1:44">
      <c r="A780" s="3032"/>
      <c r="B780" s="3032"/>
      <c r="C780" s="3032"/>
      <c r="D780" s="3032"/>
      <c r="E780" s="3032"/>
      <c r="F780" s="3032"/>
      <c r="G780" s="3032"/>
      <c r="H780" s="3032"/>
      <c r="I780" s="3032"/>
      <c r="J780" s="3032"/>
      <c r="K780" s="3032"/>
      <c r="L780" s="3032"/>
      <c r="M780" s="3032"/>
      <c r="N780" s="3032"/>
      <c r="O780" s="3032"/>
      <c r="P780" s="3032"/>
      <c r="Q780" s="3032"/>
      <c r="R780" s="3032"/>
      <c r="S780" s="3032"/>
      <c r="T780" s="3032"/>
      <c r="U780" s="3032"/>
      <c r="V780" s="3032"/>
      <c r="W780" s="3032"/>
      <c r="X780" s="3032"/>
      <c r="Y780" s="3032"/>
      <c r="Z780" s="3032"/>
      <c r="AA780" s="3032"/>
      <c r="AB780" s="3032"/>
      <c r="AC780" s="3032"/>
      <c r="AD780" s="3032"/>
      <c r="AE780" s="3032"/>
      <c r="AF780" s="3032"/>
      <c r="AG780" s="3032"/>
      <c r="AH780" s="3032"/>
      <c r="AI780" s="3032"/>
      <c r="AJ780" s="3032"/>
      <c r="AK780" s="3032"/>
      <c r="AL780" s="3032"/>
      <c r="AM780" s="3032"/>
      <c r="AO780" s="1223"/>
      <c r="AP780" s="1316"/>
      <c r="AQ780" s="1315"/>
    </row>
    <row r="781" spans="1:44">
      <c r="A781" s="3032"/>
      <c r="B781" s="3032"/>
      <c r="C781" s="3032"/>
      <c r="D781" s="3032"/>
      <c r="E781" s="3032"/>
      <c r="F781" s="3032"/>
      <c r="G781" s="3032"/>
      <c r="H781" s="3032"/>
      <c r="I781" s="3032"/>
      <c r="J781" s="3032"/>
      <c r="K781" s="3032"/>
      <c r="L781" s="3032"/>
      <c r="M781" s="3032"/>
      <c r="N781" s="3032"/>
      <c r="O781" s="3032"/>
      <c r="P781" s="3032"/>
      <c r="Q781" s="3032"/>
      <c r="R781" s="3032"/>
      <c r="S781" s="3032"/>
      <c r="T781" s="3032"/>
      <c r="U781" s="3032"/>
      <c r="V781" s="3032"/>
      <c r="W781" s="3032"/>
      <c r="X781" s="3032"/>
      <c r="Y781" s="3032"/>
      <c r="Z781" s="3032"/>
      <c r="AA781" s="3032"/>
      <c r="AB781" s="3032"/>
      <c r="AC781" s="3032"/>
      <c r="AD781" s="3032"/>
      <c r="AE781" s="3032"/>
      <c r="AF781" s="3032"/>
      <c r="AG781" s="3032"/>
      <c r="AH781" s="3032"/>
      <c r="AI781" s="3032"/>
      <c r="AJ781" s="3032"/>
      <c r="AK781" s="3032"/>
      <c r="AL781" s="3032"/>
      <c r="AM781" s="3032"/>
      <c r="AO781" s="1316"/>
      <c r="AQ781" s="1315"/>
    </row>
    <row r="782" spans="1:44">
      <c r="A782" s="1317"/>
      <c r="B782" s="1106"/>
      <c r="C782" s="1106"/>
      <c r="D782" s="1106"/>
      <c r="E782" s="1106"/>
      <c r="F782" s="1106"/>
      <c r="G782" s="1106"/>
      <c r="H782" s="1106"/>
      <c r="I782" s="1106"/>
      <c r="J782" s="1106"/>
      <c r="K782" s="1106"/>
      <c r="L782" s="1106"/>
      <c r="M782" s="1106"/>
      <c r="N782" s="1106"/>
      <c r="O782" s="1106"/>
      <c r="P782" s="1106"/>
      <c r="Q782" s="1106"/>
      <c r="R782" s="1106"/>
      <c r="S782" s="1110"/>
      <c r="T782" s="3101" t="s">
        <v>1853</v>
      </c>
      <c r="U782" s="3102"/>
      <c r="V782" s="3102"/>
      <c r="W782" s="3102"/>
      <c r="X782" s="3102"/>
      <c r="Y782" s="3103"/>
      <c r="Z782" s="3101" t="s">
        <v>1854</v>
      </c>
      <c r="AA782" s="3102"/>
      <c r="AB782" s="3102"/>
      <c r="AC782" s="3102"/>
      <c r="AD782" s="3102"/>
      <c r="AE782" s="3103"/>
      <c r="AF782" s="3101" t="s">
        <v>1855</v>
      </c>
      <c r="AG782" s="3102"/>
      <c r="AH782" s="3102"/>
      <c r="AI782" s="3102"/>
      <c r="AJ782" s="3102"/>
      <c r="AK782" s="3103"/>
      <c r="AL782" s="1318"/>
      <c r="AM782" s="1212"/>
      <c r="AO782" s="1316"/>
      <c r="AP782" s="1315"/>
      <c r="AQ782" s="1315"/>
    </row>
    <row r="783" spans="1:44">
      <c r="A783" s="1319"/>
      <c r="B783" s="1146"/>
      <c r="C783" s="1146"/>
      <c r="D783" s="1146"/>
      <c r="E783" s="1146"/>
      <c r="F783" s="1146"/>
      <c r="G783" s="1146"/>
      <c r="H783" s="1146"/>
      <c r="I783" s="1146"/>
      <c r="J783" s="1146"/>
      <c r="K783" s="1146"/>
      <c r="L783" s="1146"/>
      <c r="M783" s="1146"/>
      <c r="N783" s="1146"/>
      <c r="O783" s="1146"/>
      <c r="P783" s="1146"/>
      <c r="Q783" s="1146"/>
      <c r="R783" s="1146"/>
      <c r="S783" s="1320"/>
      <c r="T783" s="3104"/>
      <c r="U783" s="3105"/>
      <c r="V783" s="3105"/>
      <c r="W783" s="3105"/>
      <c r="X783" s="3105"/>
      <c r="Y783" s="3106"/>
      <c r="Z783" s="3104"/>
      <c r="AA783" s="3105"/>
      <c r="AB783" s="3105"/>
      <c r="AC783" s="3105"/>
      <c r="AD783" s="3105"/>
      <c r="AE783" s="3106"/>
      <c r="AF783" s="3104"/>
      <c r="AG783" s="3105"/>
      <c r="AH783" s="3105"/>
      <c r="AI783" s="3105"/>
      <c r="AJ783" s="3105"/>
      <c r="AK783" s="3106"/>
      <c r="AL783" s="1318"/>
      <c r="AM783" s="1212"/>
      <c r="AO783" s="1316"/>
      <c r="AP783" s="1315"/>
      <c r="AQ783" s="1315"/>
    </row>
    <row r="784" spans="1:44">
      <c r="A784" s="1319" t="s">
        <v>798</v>
      </c>
      <c r="B784" s="3055" t="s">
        <v>1553</v>
      </c>
      <c r="C784" s="3055"/>
      <c r="D784" s="3055"/>
      <c r="E784" s="3055"/>
      <c r="F784" s="3055"/>
      <c r="G784" s="3055"/>
      <c r="H784" s="3055"/>
      <c r="I784" s="3055"/>
      <c r="J784" s="3055"/>
      <c r="K784" s="3055"/>
      <c r="L784" s="3055"/>
      <c r="M784" s="3055"/>
      <c r="N784" s="3055"/>
      <c r="O784" s="3055"/>
      <c r="P784" s="3055"/>
      <c r="Q784" s="3055"/>
      <c r="R784" s="3055"/>
      <c r="S784" s="3056"/>
      <c r="T784" s="3086">
        <f>AK51</f>
        <v>20</v>
      </c>
      <c r="U784" s="3059"/>
      <c r="V784" s="3059"/>
      <c r="W784" s="3059"/>
      <c r="X784" s="3059"/>
      <c r="Y784" s="3060"/>
      <c r="Z784" s="3058">
        <v>20</v>
      </c>
      <c r="AA784" s="3059"/>
      <c r="AB784" s="3059"/>
      <c r="AC784" s="3059"/>
      <c r="AD784" s="3059"/>
      <c r="AE784" s="3060"/>
      <c r="AF784" s="3061">
        <f>IF(T784&gt;Z784,Z784,T784)</f>
        <v>20</v>
      </c>
      <c r="AG784" s="3061"/>
      <c r="AH784" s="3061"/>
      <c r="AI784" s="3061"/>
      <c r="AJ784" s="3061"/>
      <c r="AK784" s="3061"/>
      <c r="AL784" s="1318"/>
      <c r="AM784" s="1212"/>
      <c r="AO784" s="1315"/>
      <c r="AP784" s="1315"/>
      <c r="AQ784" s="1315"/>
    </row>
    <row r="785" spans="1:81">
      <c r="A785" s="1319" t="s">
        <v>1821</v>
      </c>
      <c r="B785" s="3055" t="s">
        <v>1574</v>
      </c>
      <c r="C785" s="3055"/>
      <c r="D785" s="3055"/>
      <c r="E785" s="3055"/>
      <c r="F785" s="3055"/>
      <c r="G785" s="3055"/>
      <c r="H785" s="3055"/>
      <c r="I785" s="3055"/>
      <c r="J785" s="3055"/>
      <c r="K785" s="3055"/>
      <c r="L785" s="3055"/>
      <c r="M785" s="3055"/>
      <c r="N785" s="3055"/>
      <c r="O785" s="3055"/>
      <c r="P785" s="3055"/>
      <c r="Q785" s="3055"/>
      <c r="R785" s="3055"/>
      <c r="S785" s="3056"/>
      <c r="T785" s="3086">
        <f>AK72</f>
        <v>0</v>
      </c>
      <c r="U785" s="3059"/>
      <c r="V785" s="3059"/>
      <c r="W785" s="3059"/>
      <c r="X785" s="3059"/>
      <c r="Y785" s="3060"/>
      <c r="Z785" s="3058">
        <v>10</v>
      </c>
      <c r="AA785" s="3059"/>
      <c r="AB785" s="3059"/>
      <c r="AC785" s="3059"/>
      <c r="AD785" s="3059"/>
      <c r="AE785" s="3060"/>
      <c r="AF785" s="3061">
        <f>IF(T785&gt;Z785,Z785,T785)</f>
        <v>0</v>
      </c>
      <c r="AG785" s="3061"/>
      <c r="AH785" s="3061"/>
      <c r="AI785" s="3061"/>
      <c r="AJ785" s="3061"/>
      <c r="AK785" s="3061"/>
      <c r="AL785" s="1318"/>
      <c r="AM785" s="1212"/>
      <c r="AO785" s="1315"/>
      <c r="AP785" s="1315"/>
      <c r="AQ785" s="1315"/>
    </row>
    <row r="786" spans="1:81">
      <c r="A786" s="1319" t="s">
        <v>1830</v>
      </c>
      <c r="B786" s="3055" t="s">
        <v>1584</v>
      </c>
      <c r="C786" s="3055"/>
      <c r="D786" s="3055"/>
      <c r="E786" s="3055"/>
      <c r="F786" s="3055"/>
      <c r="G786" s="3055"/>
      <c r="H786" s="3055"/>
      <c r="I786" s="3055"/>
      <c r="J786" s="3055"/>
      <c r="K786" s="3055"/>
      <c r="L786" s="3055"/>
      <c r="M786" s="3055"/>
      <c r="N786" s="3055"/>
      <c r="O786" s="3055"/>
      <c r="P786" s="3055"/>
      <c r="Q786" s="3055"/>
      <c r="R786" s="3055"/>
      <c r="S786" s="3056"/>
      <c r="T786" s="3086">
        <f>AK97</f>
        <v>20</v>
      </c>
      <c r="U786" s="3059"/>
      <c r="V786" s="3059"/>
      <c r="W786" s="3059"/>
      <c r="X786" s="3059"/>
      <c r="Y786" s="3060"/>
      <c r="Z786" s="3058">
        <v>20</v>
      </c>
      <c r="AA786" s="3059"/>
      <c r="AB786" s="3059"/>
      <c r="AC786" s="3059"/>
      <c r="AD786" s="3059"/>
      <c r="AE786" s="3060"/>
      <c r="AF786" s="3061">
        <f>IF(T786&gt;Z786,Z786,T786)</f>
        <v>20</v>
      </c>
      <c r="AG786" s="3061"/>
      <c r="AH786" s="3061"/>
      <c r="AI786" s="3061"/>
      <c r="AJ786" s="3061"/>
      <c r="AK786" s="3061"/>
      <c r="AL786" s="1318"/>
      <c r="AM786" s="1212"/>
      <c r="AO786" s="1315"/>
      <c r="AP786" s="1315"/>
      <c r="AQ786" s="1315"/>
    </row>
    <row r="787" spans="1:81">
      <c r="A787" s="1319" t="s">
        <v>1856</v>
      </c>
      <c r="B787" s="3055" t="s">
        <v>1594</v>
      </c>
      <c r="C787" s="3055"/>
      <c r="D787" s="3055"/>
      <c r="E787" s="3055"/>
      <c r="F787" s="3055"/>
      <c r="G787" s="3055"/>
      <c r="H787" s="3055"/>
      <c r="I787" s="3055"/>
      <c r="J787" s="3055"/>
      <c r="K787" s="3055"/>
      <c r="L787" s="3055"/>
      <c r="M787" s="3055"/>
      <c r="N787" s="3055"/>
      <c r="O787" s="3055"/>
      <c r="P787" s="3055"/>
      <c r="Q787" s="3055"/>
      <c r="R787" s="3055"/>
      <c r="S787" s="3056"/>
      <c r="T787" s="3086">
        <f>AK131</f>
        <v>10</v>
      </c>
      <c r="U787" s="3059"/>
      <c r="V787" s="3059"/>
      <c r="W787" s="3059"/>
      <c r="X787" s="3059"/>
      <c r="Y787" s="3060"/>
      <c r="Z787" s="3058">
        <v>10</v>
      </c>
      <c r="AA787" s="3059"/>
      <c r="AB787" s="3059"/>
      <c r="AC787" s="3059"/>
      <c r="AD787" s="3059"/>
      <c r="AE787" s="3060"/>
      <c r="AF787" s="3061">
        <f>IF(T787&gt;Z787,Z787,T787)</f>
        <v>10</v>
      </c>
      <c r="AG787" s="3061"/>
      <c r="AH787" s="3061"/>
      <c r="AI787" s="3061"/>
      <c r="AJ787" s="3061"/>
      <c r="AK787" s="3061"/>
      <c r="AL787" s="1318"/>
      <c r="AM787" s="1212"/>
      <c r="AO787" s="1315"/>
      <c r="AP787" s="1315"/>
      <c r="AQ787" s="1315"/>
    </row>
    <row r="788" spans="1:81">
      <c r="A788" s="1321" t="s">
        <v>1857</v>
      </c>
      <c r="B788" s="3055" t="s">
        <v>1858</v>
      </c>
      <c r="C788" s="3055"/>
      <c r="D788" s="3055"/>
      <c r="E788" s="3055"/>
      <c r="F788" s="3055"/>
      <c r="G788" s="3055"/>
      <c r="H788" s="3055"/>
      <c r="I788" s="3055"/>
      <c r="J788" s="3055"/>
      <c r="K788" s="3055"/>
      <c r="L788" s="3055"/>
      <c r="M788" s="3055"/>
      <c r="N788" s="3055"/>
      <c r="O788" s="3055"/>
      <c r="P788" s="3055"/>
      <c r="Q788" s="3055"/>
      <c r="R788" s="3055"/>
      <c r="S788" s="3056"/>
      <c r="T788" s="3057">
        <f>SUM(T789:Y790)</f>
        <v>10</v>
      </c>
      <c r="U788" s="3057"/>
      <c r="V788" s="3057"/>
      <c r="W788" s="3057"/>
      <c r="X788" s="3057"/>
      <c r="Y788" s="3057"/>
      <c r="Z788" s="3061">
        <v>10</v>
      </c>
      <c r="AA788" s="3061"/>
      <c r="AB788" s="3061"/>
      <c r="AC788" s="3061"/>
      <c r="AD788" s="3061"/>
      <c r="AE788" s="3061"/>
      <c r="AF788" s="3061">
        <f>IF(T788&gt;Z788,Z788,T788)</f>
        <v>10</v>
      </c>
      <c r="AG788" s="3061"/>
      <c r="AH788" s="3061"/>
      <c r="AI788" s="3061"/>
      <c r="AJ788" s="3061"/>
      <c r="AK788" s="3061"/>
      <c r="AL788" s="1318"/>
      <c r="AM788" s="1212"/>
    </row>
    <row r="789" spans="1:81">
      <c r="A789" s="922"/>
      <c r="B789" s="1005"/>
      <c r="C789" s="3062" t="s">
        <v>1859</v>
      </c>
      <c r="D789" s="3062"/>
      <c r="E789" s="3062"/>
      <c r="F789" s="3062"/>
      <c r="G789" s="3062"/>
      <c r="H789" s="3062"/>
      <c r="I789" s="3062"/>
      <c r="J789" s="3062"/>
      <c r="K789" s="3062"/>
      <c r="L789" s="3062"/>
      <c r="M789" s="3062"/>
      <c r="N789" s="3062"/>
      <c r="O789" s="3062"/>
      <c r="P789" s="3062"/>
      <c r="Q789" s="3062"/>
      <c r="R789" s="3062"/>
      <c r="S789" s="3063"/>
      <c r="T789" s="3064">
        <f>AJ149</f>
        <v>7</v>
      </c>
      <c r="U789" s="3064"/>
      <c r="V789" s="3064"/>
      <c r="W789" s="3064"/>
      <c r="X789" s="3064"/>
      <c r="Y789" s="3064"/>
      <c r="Z789" s="3065">
        <v>7</v>
      </c>
      <c r="AA789" s="3065"/>
      <c r="AB789" s="3065"/>
      <c r="AC789" s="3065"/>
      <c r="AD789" s="3065"/>
      <c r="AE789" s="3065"/>
      <c r="AF789" s="3066"/>
      <c r="AG789" s="3066"/>
      <c r="AH789" s="3066"/>
      <c r="AI789" s="3066"/>
      <c r="AJ789" s="3066"/>
      <c r="AK789" s="3066"/>
      <c r="AL789" s="1318"/>
      <c r="AM789" s="1212"/>
    </row>
    <row r="790" spans="1:81">
      <c r="A790" s="1322"/>
      <c r="B790" s="1005"/>
      <c r="C790" s="3062" t="s">
        <v>1860</v>
      </c>
      <c r="D790" s="3062"/>
      <c r="E790" s="3062"/>
      <c r="F790" s="3062"/>
      <c r="G790" s="3062"/>
      <c r="H790" s="3062"/>
      <c r="I790" s="3062"/>
      <c r="J790" s="3062"/>
      <c r="K790" s="3062"/>
      <c r="L790" s="3062"/>
      <c r="M790" s="3062"/>
      <c r="N790" s="3062"/>
      <c r="O790" s="3062"/>
      <c r="P790" s="3062"/>
      <c r="Q790" s="3062"/>
      <c r="R790" s="3062"/>
      <c r="S790" s="3063"/>
      <c r="T790" s="3064">
        <f>AJ163</f>
        <v>3</v>
      </c>
      <c r="U790" s="3064"/>
      <c r="V790" s="3064"/>
      <c r="W790" s="3064"/>
      <c r="X790" s="3064"/>
      <c r="Y790" s="3064"/>
      <c r="Z790" s="3065">
        <v>3</v>
      </c>
      <c r="AA790" s="3065"/>
      <c r="AB790" s="3065"/>
      <c r="AC790" s="3065"/>
      <c r="AD790" s="3065"/>
      <c r="AE790" s="3065"/>
      <c r="AF790" s="3066"/>
      <c r="AG790" s="3066"/>
      <c r="AH790" s="3066"/>
      <c r="AI790" s="3066"/>
      <c r="AJ790" s="3066"/>
      <c r="AK790" s="3066"/>
      <c r="AL790" s="1318"/>
      <c r="AM790" s="1212"/>
      <c r="AO790" s="939"/>
    </row>
    <row r="791" spans="1:81">
      <c r="A791" s="1321" t="s">
        <v>1622</v>
      </c>
      <c r="B791" s="3055" t="s">
        <v>1861</v>
      </c>
      <c r="C791" s="3055"/>
      <c r="D791" s="3055"/>
      <c r="E791" s="3055"/>
      <c r="F791" s="3055"/>
      <c r="G791" s="3055"/>
      <c r="H791" s="3055"/>
      <c r="I791" s="3055"/>
      <c r="J791" s="3055"/>
      <c r="K791" s="3055"/>
      <c r="L791" s="3055"/>
      <c r="M791" s="3055"/>
      <c r="N791" s="3055"/>
      <c r="O791" s="3055"/>
      <c r="P791" s="3055"/>
      <c r="Q791" s="3055"/>
      <c r="R791" s="3055"/>
      <c r="S791" s="3056"/>
      <c r="T791" s="3057">
        <f>AK174</f>
        <v>0</v>
      </c>
      <c r="U791" s="3057"/>
      <c r="V791" s="3057"/>
      <c r="W791" s="3057"/>
      <c r="X791" s="3057"/>
      <c r="Y791" s="3057"/>
      <c r="Z791" s="3061">
        <v>10</v>
      </c>
      <c r="AA791" s="3061"/>
      <c r="AB791" s="3061"/>
      <c r="AC791" s="3061"/>
      <c r="AD791" s="3061"/>
      <c r="AE791" s="3061"/>
      <c r="AF791" s="3061">
        <f>IF(T791&gt;Z791,Z791,T791)</f>
        <v>0</v>
      </c>
      <c r="AG791" s="3061"/>
      <c r="AH791" s="3061"/>
      <c r="AI791" s="3061"/>
      <c r="AJ791" s="3061"/>
      <c r="AK791" s="3061"/>
      <c r="AL791" s="1318"/>
      <c r="AM791" s="1212"/>
    </row>
    <row r="792" spans="1:81">
      <c r="A792" s="1319" t="s">
        <v>1631</v>
      </c>
      <c r="B792" s="3055" t="s">
        <v>1632</v>
      </c>
      <c r="C792" s="3055"/>
      <c r="D792" s="3055"/>
      <c r="E792" s="3055"/>
      <c r="F792" s="3055"/>
      <c r="G792" s="3055"/>
      <c r="H792" s="3055"/>
      <c r="I792" s="3055"/>
      <c r="J792" s="3055"/>
      <c r="K792" s="3055"/>
      <c r="L792" s="3055"/>
      <c r="M792" s="3055"/>
      <c r="N792" s="3055"/>
      <c r="O792" s="3055"/>
      <c r="P792" s="3055"/>
      <c r="Q792" s="3055"/>
      <c r="R792" s="3055"/>
      <c r="S792" s="3056"/>
      <c r="T792" s="3057">
        <f>AK256</f>
        <v>8</v>
      </c>
      <c r="U792" s="3057"/>
      <c r="V792" s="3057"/>
      <c r="W792" s="3057"/>
      <c r="X792" s="3057"/>
      <c r="Y792" s="3057"/>
      <c r="Z792" s="3058">
        <v>8</v>
      </c>
      <c r="AA792" s="3059"/>
      <c r="AB792" s="3059"/>
      <c r="AC792" s="3059"/>
      <c r="AD792" s="3059"/>
      <c r="AE792" s="3060"/>
      <c r="AF792" s="3061">
        <f>IF(T792&gt;Z792,Z792,T792)</f>
        <v>8</v>
      </c>
      <c r="AG792" s="3061"/>
      <c r="AH792" s="3061"/>
      <c r="AI792" s="3061"/>
      <c r="AJ792" s="3061"/>
      <c r="AK792" s="3061"/>
      <c r="AL792" s="1318"/>
      <c r="AM792" s="1212"/>
    </row>
    <row r="793" spans="1:81" s="921" customFormat="1" hidden="1">
      <c r="A793" s="1321" t="s">
        <v>624</v>
      </c>
      <c r="B793" s="3055" t="s">
        <v>1862</v>
      </c>
      <c r="C793" s="3055"/>
      <c r="D793" s="3055"/>
      <c r="E793" s="3055"/>
      <c r="F793" s="3055"/>
      <c r="G793" s="3055"/>
      <c r="H793" s="3055"/>
      <c r="I793" s="3055"/>
      <c r="J793" s="3055"/>
      <c r="K793" s="3055"/>
      <c r="L793" s="3055"/>
      <c r="M793" s="3055"/>
      <c r="N793" s="3055"/>
      <c r="O793" s="3055"/>
      <c r="P793" s="3055"/>
      <c r="Q793" s="3055"/>
      <c r="R793" s="3055"/>
      <c r="S793" s="3056"/>
      <c r="T793" s="3057">
        <f>IF(AK750&gt;5,5,AK750)</f>
        <v>0</v>
      </c>
      <c r="U793" s="3057"/>
      <c r="V793" s="3057"/>
      <c r="W793" s="3057"/>
      <c r="X793" s="3057"/>
      <c r="Y793" s="3057"/>
      <c r="Z793" s="3061">
        <v>5</v>
      </c>
      <c r="AA793" s="3061"/>
      <c r="AB793" s="3061"/>
      <c r="AC793" s="3061"/>
      <c r="AD793" s="3061"/>
      <c r="AE793" s="3061"/>
      <c r="AF793" s="3061">
        <f>IF(T793&gt;Z793,5,T793)</f>
        <v>0</v>
      </c>
      <c r="AG793" s="3061"/>
      <c r="AH793" s="3061"/>
      <c r="AI793" s="3061"/>
      <c r="AJ793" s="3061"/>
      <c r="AK793" s="3061"/>
      <c r="AL793" s="1318"/>
      <c r="AM793" s="1212"/>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1" customFormat="1">
      <c r="A794" s="1319" t="s">
        <v>1637</v>
      </c>
      <c r="B794" s="3055" t="s">
        <v>1863</v>
      </c>
      <c r="C794" s="3055"/>
      <c r="D794" s="3055"/>
      <c r="E794" s="3055"/>
      <c r="F794" s="3055"/>
      <c r="G794" s="3055"/>
      <c r="H794" s="3055"/>
      <c r="I794" s="3055"/>
      <c r="J794" s="3055"/>
      <c r="K794" s="3055"/>
      <c r="L794" s="3055"/>
      <c r="M794" s="3055"/>
      <c r="N794" s="3055"/>
      <c r="O794" s="3055"/>
      <c r="P794" s="3055"/>
      <c r="Q794" s="3055"/>
      <c r="R794" s="3055"/>
      <c r="S794" s="3056"/>
      <c r="T794" s="3057">
        <f>AK267</f>
        <v>10</v>
      </c>
      <c r="U794" s="3057"/>
      <c r="V794" s="3057"/>
      <c r="W794" s="3057"/>
      <c r="X794" s="3057"/>
      <c r="Y794" s="3057"/>
      <c r="Z794" s="3061">
        <v>10</v>
      </c>
      <c r="AA794" s="3061"/>
      <c r="AB794" s="3061"/>
      <c r="AC794" s="3061"/>
      <c r="AD794" s="3061"/>
      <c r="AE794" s="3061"/>
      <c r="AF794" s="3067">
        <f>IF(T794&gt;Z794,Z794,T794)</f>
        <v>10</v>
      </c>
      <c r="AG794" s="3068"/>
      <c r="AH794" s="3068"/>
      <c r="AI794" s="3068"/>
      <c r="AJ794" s="3068"/>
      <c r="AK794" s="3069"/>
      <c r="AL794" s="1318"/>
      <c r="AM794" s="989"/>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1" customFormat="1">
      <c r="A795" s="1321" t="s">
        <v>1641</v>
      </c>
      <c r="B795" s="3055" t="s">
        <v>1642</v>
      </c>
      <c r="C795" s="3055"/>
      <c r="D795" s="3055"/>
      <c r="E795" s="3055"/>
      <c r="F795" s="3055"/>
      <c r="G795" s="3055"/>
      <c r="H795" s="3055"/>
      <c r="I795" s="3055"/>
      <c r="J795" s="3055"/>
      <c r="K795" s="3055"/>
      <c r="L795" s="3055"/>
      <c r="M795" s="3055"/>
      <c r="N795" s="3055"/>
      <c r="O795" s="3055"/>
      <c r="P795" s="3055"/>
      <c r="Q795" s="3055"/>
      <c r="R795" s="3055"/>
      <c r="S795" s="3056"/>
      <c r="T795" s="3057">
        <f>AK553</f>
        <v>19</v>
      </c>
      <c r="U795" s="3057"/>
      <c r="V795" s="3057"/>
      <c r="W795" s="3057"/>
      <c r="X795" s="3057"/>
      <c r="Y795" s="3057"/>
      <c r="Z795" s="3067">
        <v>20</v>
      </c>
      <c r="AA795" s="3068"/>
      <c r="AB795" s="3068"/>
      <c r="AC795" s="3068"/>
      <c r="AD795" s="3068"/>
      <c r="AE795" s="3069"/>
      <c r="AF795" s="3067">
        <f>IF(T795&gt;Z795,Z795,T795)</f>
        <v>19</v>
      </c>
      <c r="AG795" s="3070"/>
      <c r="AH795" s="3070"/>
      <c r="AI795" s="3070"/>
      <c r="AJ795" s="3070"/>
      <c r="AK795" s="3071"/>
      <c r="AL795" s="1323"/>
      <c r="AM795" s="989"/>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1" customFormat="1">
      <c r="A796" s="1321"/>
      <c r="B796" s="1324"/>
      <c r="C796" s="1325" t="s">
        <v>1864</v>
      </c>
      <c r="D796" s="1326"/>
      <c r="E796" s="1326"/>
      <c r="F796" s="1326"/>
      <c r="G796" s="1326"/>
      <c r="H796" s="1326"/>
      <c r="I796" s="1326"/>
      <c r="J796" s="1326"/>
      <c r="K796" s="1326"/>
      <c r="L796" s="1326"/>
      <c r="M796" s="1326"/>
      <c r="N796" s="1326"/>
      <c r="O796" s="1326"/>
      <c r="P796" s="1326"/>
      <c r="Q796" s="1326"/>
      <c r="R796" s="1324"/>
      <c r="S796" s="1327"/>
      <c r="T796" s="3064">
        <f>AK320</f>
        <v>9</v>
      </c>
      <c r="U796" s="3064"/>
      <c r="V796" s="3064"/>
      <c r="W796" s="3064"/>
      <c r="X796" s="3064"/>
      <c r="Y796" s="3064"/>
      <c r="Z796" s="3029">
        <v>20</v>
      </c>
      <c r="AA796" s="3030"/>
      <c r="AB796" s="3030"/>
      <c r="AC796" s="3030"/>
      <c r="AD796" s="3030"/>
      <c r="AE796" s="3031"/>
      <c r="AF796" s="3066"/>
      <c r="AG796" s="3066"/>
      <c r="AH796" s="3066"/>
      <c r="AI796" s="3066"/>
      <c r="AJ796" s="3066"/>
      <c r="AK796" s="3066"/>
      <c r="AL796" s="1323"/>
      <c r="AM796" s="989"/>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1" customFormat="1">
      <c r="A797" s="1321"/>
      <c r="B797" s="1324"/>
      <c r="C797" s="1325" t="s">
        <v>1865</v>
      </c>
      <c r="D797" s="1325"/>
      <c r="E797" s="1325"/>
      <c r="F797" s="1325"/>
      <c r="G797" s="1325"/>
      <c r="H797" s="1325"/>
      <c r="I797" s="1325"/>
      <c r="J797" s="1325"/>
      <c r="K797" s="1325"/>
      <c r="L797" s="1325"/>
      <c r="M797" s="1325"/>
      <c r="N797" s="1325"/>
      <c r="O797" s="1325"/>
      <c r="P797" s="1325"/>
      <c r="Q797" s="1325"/>
      <c r="R797" s="1324"/>
      <c r="S797" s="1327"/>
      <c r="T797" s="3064">
        <f>AK551</f>
        <v>10</v>
      </c>
      <c r="U797" s="3064"/>
      <c r="V797" s="3064"/>
      <c r="W797" s="3064"/>
      <c r="X797" s="3064"/>
      <c r="Y797" s="3064"/>
      <c r="Z797" s="3029">
        <v>10</v>
      </c>
      <c r="AA797" s="3030"/>
      <c r="AB797" s="3030"/>
      <c r="AC797" s="3030"/>
      <c r="AD797" s="3030"/>
      <c r="AE797" s="3031"/>
      <c r="AF797" s="3066"/>
      <c r="AG797" s="3066"/>
      <c r="AH797" s="3066"/>
      <c r="AI797" s="3066"/>
      <c r="AJ797" s="3066"/>
      <c r="AK797" s="3066"/>
      <c r="AL797" s="1323"/>
      <c r="AM797" s="989"/>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1" customFormat="1">
      <c r="A798" s="1321" t="s">
        <v>1727</v>
      </c>
      <c r="B798" s="3055" t="s">
        <v>908</v>
      </c>
      <c r="C798" s="3055"/>
      <c r="D798" s="3055"/>
      <c r="E798" s="3055"/>
      <c r="F798" s="3055"/>
      <c r="G798" s="3055"/>
      <c r="H798" s="3055"/>
      <c r="I798" s="3055"/>
      <c r="J798" s="3055"/>
      <c r="K798" s="3055"/>
      <c r="L798" s="3055"/>
      <c r="M798" s="3055"/>
      <c r="N798" s="3055"/>
      <c r="O798" s="3055"/>
      <c r="P798" s="3055"/>
      <c r="Q798" s="3055"/>
      <c r="R798" s="3055"/>
      <c r="S798" s="3056"/>
      <c r="T798" s="3057">
        <f>AK684</f>
        <v>10</v>
      </c>
      <c r="U798" s="3057"/>
      <c r="V798" s="3057"/>
      <c r="W798" s="3057"/>
      <c r="X798" s="3057"/>
      <c r="Y798" s="3057"/>
      <c r="Z798" s="3067">
        <v>10</v>
      </c>
      <c r="AA798" s="3068"/>
      <c r="AB798" s="3068"/>
      <c r="AC798" s="3068"/>
      <c r="AD798" s="3068"/>
      <c r="AE798" s="3069"/>
      <c r="AF798" s="3061">
        <f>IF(T798&gt;Z798,Z798,T798)</f>
        <v>10</v>
      </c>
      <c r="AG798" s="3061"/>
      <c r="AH798" s="3061"/>
      <c r="AI798" s="3061"/>
      <c r="AJ798" s="3061"/>
      <c r="AK798" s="3061"/>
      <c r="AL798" s="1323"/>
      <c r="AM798" s="989"/>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1" customFormat="1">
      <c r="A799" s="1321" t="s">
        <v>1840</v>
      </c>
      <c r="B799" s="3055" t="s">
        <v>1841</v>
      </c>
      <c r="C799" s="3055"/>
      <c r="D799" s="3055"/>
      <c r="E799" s="3055"/>
      <c r="F799" s="3055"/>
      <c r="G799" s="3055"/>
      <c r="H799" s="3055"/>
      <c r="I799" s="3055"/>
      <c r="J799" s="3055"/>
      <c r="K799" s="3055"/>
      <c r="L799" s="3055"/>
      <c r="M799" s="3055"/>
      <c r="N799" s="3055"/>
      <c r="O799" s="3055"/>
      <c r="P799" s="3055"/>
      <c r="Q799" s="3055"/>
      <c r="R799" s="3055"/>
      <c r="S799" s="3056"/>
      <c r="T799" s="3057">
        <f>AK774</f>
        <v>12</v>
      </c>
      <c r="U799" s="3057"/>
      <c r="V799" s="3057"/>
      <c r="W799" s="3057"/>
      <c r="X799" s="3057"/>
      <c r="Y799" s="3057"/>
      <c r="Z799" s="3067">
        <v>12</v>
      </c>
      <c r="AA799" s="3068"/>
      <c r="AB799" s="3068"/>
      <c r="AC799" s="3068"/>
      <c r="AD799" s="3068"/>
      <c r="AE799" s="3069"/>
      <c r="AF799" s="3061">
        <f>IF(T799&gt;Z799,Z799,T799)</f>
        <v>12</v>
      </c>
      <c r="AG799" s="3061"/>
      <c r="AH799" s="3061"/>
      <c r="AI799" s="3061"/>
      <c r="AJ799" s="3061"/>
      <c r="AK799" s="3061"/>
      <c r="AL799" s="1323"/>
      <c r="AM799" s="989"/>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1" customFormat="1">
      <c r="A800" s="3072" t="s">
        <v>1866</v>
      </c>
      <c r="B800" s="3055"/>
      <c r="C800" s="3055"/>
      <c r="D800" s="3055"/>
      <c r="E800" s="3055"/>
      <c r="F800" s="3055"/>
      <c r="G800" s="3055"/>
      <c r="H800" s="3055"/>
      <c r="I800" s="3055"/>
      <c r="J800" s="3055"/>
      <c r="K800" s="3055"/>
      <c r="L800" s="3055"/>
      <c r="M800" s="3055"/>
      <c r="N800" s="3055"/>
      <c r="O800" s="3055"/>
      <c r="P800" s="3055"/>
      <c r="Q800" s="3055"/>
      <c r="R800" s="3055"/>
      <c r="S800" s="3056"/>
      <c r="T800" s="3073"/>
      <c r="U800" s="3073"/>
      <c r="V800" s="3073"/>
      <c r="W800" s="3073"/>
      <c r="X800" s="3073"/>
      <c r="Y800" s="3073"/>
      <c r="Z800" s="3065" t="s">
        <v>1867</v>
      </c>
      <c r="AA800" s="3065"/>
      <c r="AB800" s="3065"/>
      <c r="AC800" s="3065"/>
      <c r="AD800" s="3065"/>
      <c r="AE800" s="3065"/>
      <c r="AF800" s="3067">
        <f>IF(T800&gt;0,T800,0)</f>
        <v>0</v>
      </c>
      <c r="AG800" s="3068"/>
      <c r="AH800" s="3068"/>
      <c r="AI800" s="3068"/>
      <c r="AJ800" s="3068"/>
      <c r="AK800" s="3069"/>
      <c r="AL800" s="1030"/>
      <c r="AM800" s="989"/>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1" customFormat="1" ht="15.75">
      <c r="A801" s="3074" t="s">
        <v>1868</v>
      </c>
      <c r="B801" s="3075"/>
      <c r="C801" s="3075"/>
      <c r="D801" s="3075"/>
      <c r="E801" s="3075"/>
      <c r="F801" s="3075"/>
      <c r="G801" s="3075"/>
      <c r="H801" s="3075"/>
      <c r="I801" s="3075"/>
      <c r="J801" s="3075"/>
      <c r="K801" s="3075"/>
      <c r="L801" s="3075"/>
      <c r="M801" s="3075"/>
      <c r="N801" s="3075"/>
      <c r="O801" s="3075"/>
      <c r="P801" s="3075"/>
      <c r="Q801" s="3075"/>
      <c r="R801" s="3075"/>
      <c r="S801" s="3075"/>
      <c r="T801" s="3075"/>
      <c r="U801" s="3075"/>
      <c r="V801" s="3075"/>
      <c r="W801" s="3075"/>
      <c r="X801" s="3075"/>
      <c r="Y801" s="3075"/>
      <c r="Z801" s="3075"/>
      <c r="AA801" s="3075"/>
      <c r="AB801" s="3075"/>
      <c r="AC801" s="3075"/>
      <c r="AD801" s="3075"/>
      <c r="AE801" s="3076"/>
      <c r="AF801" s="3080">
        <f>SUM(AF784:AK799)-AF800</f>
        <v>119</v>
      </c>
      <c r="AG801" s="3081"/>
      <c r="AH801" s="3081"/>
      <c r="AI801" s="3081"/>
      <c r="AJ801" s="3081"/>
      <c r="AK801" s="3082"/>
      <c r="AL801" s="1328"/>
      <c r="AM801" s="939"/>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1" customFormat="1" ht="15.75">
      <c r="A802" s="3077"/>
      <c r="B802" s="3078"/>
      <c r="C802" s="3078"/>
      <c r="D802" s="3078"/>
      <c r="E802" s="3078"/>
      <c r="F802" s="3078"/>
      <c r="G802" s="3078"/>
      <c r="H802" s="3078"/>
      <c r="I802" s="3078"/>
      <c r="J802" s="3078"/>
      <c r="K802" s="3078"/>
      <c r="L802" s="3078"/>
      <c r="M802" s="3078"/>
      <c r="N802" s="3078"/>
      <c r="O802" s="3078"/>
      <c r="P802" s="3078"/>
      <c r="Q802" s="3078"/>
      <c r="R802" s="3078"/>
      <c r="S802" s="3078"/>
      <c r="T802" s="3078"/>
      <c r="U802" s="3078"/>
      <c r="V802" s="3078"/>
      <c r="W802" s="3078"/>
      <c r="X802" s="3078"/>
      <c r="Y802" s="3078"/>
      <c r="Z802" s="3078"/>
      <c r="AA802" s="3078"/>
      <c r="AB802" s="3078"/>
      <c r="AC802" s="3078"/>
      <c r="AD802" s="3078"/>
      <c r="AE802" s="3079"/>
      <c r="AF802" s="3083"/>
      <c r="AG802" s="3084"/>
      <c r="AH802" s="3084"/>
      <c r="AI802" s="3084"/>
      <c r="AJ802" s="3084"/>
      <c r="AK802" s="3085"/>
      <c r="AL802" s="1328"/>
      <c r="AM802" s="939"/>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1" customFormat="1">
      <c r="A803" s="1102"/>
      <c r="B803" s="1102"/>
      <c r="C803" s="1102"/>
      <c r="D803" s="1102"/>
      <c r="E803" s="1102"/>
      <c r="F803" s="1102"/>
      <c r="G803" s="1102"/>
      <c r="H803" s="1102"/>
      <c r="I803" s="1102"/>
      <c r="J803" s="1102"/>
      <c r="K803" s="1102"/>
      <c r="L803" s="1102"/>
      <c r="M803" s="1102"/>
      <c r="N803" s="1102"/>
      <c r="O803" s="1102"/>
      <c r="P803" s="1102"/>
      <c r="Q803" s="1102"/>
      <c r="R803" s="1102"/>
      <c r="S803" s="1102"/>
      <c r="T803" s="1102"/>
      <c r="U803" s="1102"/>
      <c r="V803" s="1102"/>
      <c r="W803" s="1102"/>
      <c r="X803" s="1102"/>
      <c r="Y803" s="1102"/>
      <c r="Z803" s="1102"/>
      <c r="AA803" s="1102"/>
      <c r="AB803" s="1102"/>
      <c r="AC803" s="1102"/>
      <c r="AD803" s="1102"/>
      <c r="AE803" s="1102"/>
      <c r="AF803" s="1102"/>
      <c r="AG803" s="1102"/>
      <c r="AH803" s="1102"/>
      <c r="AI803" s="1102"/>
      <c r="AJ803" s="1102"/>
      <c r="AK803" s="1102"/>
      <c r="AL803" s="1102"/>
      <c r="AM803" s="1329"/>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Christian Torres</cp:lastModifiedBy>
  <cp:lastPrinted>2021-04-23T23:58:28Z</cp:lastPrinted>
  <dcterms:created xsi:type="dcterms:W3CDTF">2007-12-27T18:26:28Z</dcterms:created>
  <dcterms:modified xsi:type="dcterms:W3CDTF">2022-03-15T02:51:24Z</dcterms:modified>
</cp:coreProperties>
</file>